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13.xml" ContentType="application/vnd.openxmlformats-officedocument.drawing+xml"/>
  <Override PartName="/xl/ctrlProps/ctrlProp35.xml" ContentType="application/vnd.ms-excel.controlproperties+xml"/>
  <Override PartName="/xl/ctrlProps/ctrlProp36.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codeName="ThisWorkbook" defaultThemeVersion="124226"/>
  <mc:AlternateContent xmlns:mc="http://schemas.openxmlformats.org/markup-compatibility/2006">
    <mc:Choice Requires="x15">
      <x15ac:absPath xmlns:x15ac="http://schemas.microsoft.com/office/spreadsheetml/2010/11/ac" url="\\it-nas1\kakyoyu\kokuho\資格係\様式\試算\【新様式】令和６年度以降はこちらを使用\【編集用原本】\"/>
    </mc:Choice>
  </mc:AlternateContent>
  <xr:revisionPtr revIDLastSave="0" documentId="13_ncr:1_{39296ECB-4B61-41F3-B82A-EDBED7E3CD2E}" xr6:coauthVersionLast="36" xr6:coauthVersionMax="36" xr10:uidLastSave="{00000000-0000-0000-0000-000000000000}"/>
  <workbookProtection workbookAlgorithmName="SHA-512" workbookHashValue="ukzzTXgVu0FGKYE2Ye5p6IOuJrQdKNmpYJanjUwA94/BqLLw7IOFpXYA62MkYSNigMlEawntXek2ircPooMbVA==" workbookSaltValue="p3R45P6+rMeUBwcElDR8BQ==" workbookSpinCount="100000" lockStructure="1"/>
  <bookViews>
    <workbookView xWindow="480" yWindow="48" windowWidth="12780" windowHeight="9000" activeTab="1" xr2:uid="{00000000-000D-0000-FFFF-FFFF00000000}"/>
  </bookViews>
  <sheets>
    <sheet name="確定申告書" sheetId="33" r:id="rId1"/>
    <sheet name="試算用紙（HP）" sheetId="34" r:id="rId2"/>
    <sheet name="試算用紙（窓口）" sheetId="36" state="hidden" r:id="rId3"/>
    <sheet name="パラメーター" sheetId="4" state="hidden" r:id="rId4"/>
    <sheet name="受付票" sheetId="37" state="hidden" r:id="rId5"/>
    <sheet name="入力シート（簡易）" sheetId="2" state="hidden" r:id="rId6"/>
    <sheet name="試算用紙（簡易）" sheetId="24" state="hidden" r:id="rId7"/>
    <sheet name="詳細入力シート" sheetId="12" state="hidden" r:id="rId8"/>
    <sheet name="試算用紙（詳細版）" sheetId="23" state="hidden" r:id="rId9"/>
    <sheet name="【没】New受付票（支所）" sheetId="29" state="hidden" r:id="rId10"/>
    <sheet name="【没】New受付票（国保）" sheetId="22" state="hidden" r:id="rId11"/>
    <sheet name="【没】試算用紙（窓口）" sheetId="35" state="hidden" r:id="rId12"/>
    <sheet name="所得　手書き用" sheetId="25" state="hidden" r:id="rId13"/>
    <sheet name="古い試算用紙" sheetId="1" state="hidden" r:id="rId14"/>
    <sheet name="試算について（没）" sheetId="30" state="hidden" r:id="rId15"/>
    <sheet name="所得入力（没）" sheetId="31" state="hidden" r:id="rId16"/>
    <sheet name="試算用紙（没）" sheetId="32" state="hidden" r:id="rId17"/>
    <sheet name="【没】受付票" sheetId="11" state="hidden" r:id="rId18"/>
    <sheet name="所得換算" sheetId="5" state="hidden" r:id="rId19"/>
    <sheet name="受付票 (支所)" sheetId="10" state="hidden" r:id="rId20"/>
  </sheets>
  <definedNames>
    <definedName name="_xlnm._FilterDatabase" localSheetId="3" hidden="1">パラメーター!$A$1:$D$17</definedName>
    <definedName name="_xlnm.Print_Area" localSheetId="0">確定申告書!$A$1:$AO$34</definedName>
    <definedName name="_xlnm.Print_Area" localSheetId="13">古い試算用紙!$A$1:$J$38</definedName>
    <definedName name="_xlnm.Print_Area" localSheetId="1">'試算用紙（HP）'!$A$1:$DU$92</definedName>
    <definedName name="_xlnm.Print_Area" localSheetId="2">'試算用紙（窓口）'!$A$35:$DU$102</definedName>
    <definedName name="_xlnm.Print_Area" localSheetId="12">'所得　手書き用'!$A$2:$Y$36</definedName>
    <definedName name="_xlnm.Print_Area" localSheetId="15">'所得入力（没）'!$A$1:$V$31</definedName>
    <definedName name="_xlnm.Print_Area" localSheetId="7">詳細入力シート!$A$2:$Y$36</definedName>
    <definedName name="_xlnm.Print_Area" localSheetId="5">'入力シート（簡易）'!$B$1:$J$14</definedName>
    <definedName name="_xlnm.Print_Titles" localSheetId="2">'試算用紙（窓口）'!$1:$7</definedName>
  </definedNames>
  <calcPr calcId="191029" calcOnSave="0"/>
</workbook>
</file>

<file path=xl/calcChain.xml><?xml version="1.0" encoding="utf-8"?>
<calcChain xmlns="http://schemas.openxmlformats.org/spreadsheetml/2006/main">
  <c r="KL46" i="36" l="1"/>
  <c r="KL74" i="34"/>
  <c r="KL70" i="34"/>
  <c r="KL66" i="34"/>
  <c r="KL62" i="34"/>
  <c r="KL58" i="34"/>
  <c r="KL54" i="34"/>
  <c r="KL50" i="34"/>
  <c r="KL46" i="34"/>
  <c r="KL50" i="36"/>
  <c r="KL54" i="36"/>
  <c r="KL58" i="36"/>
  <c r="KL62" i="36"/>
  <c r="KL66" i="36"/>
  <c r="KL70" i="36"/>
  <c r="KL74" i="36"/>
  <c r="KD46" i="36" l="1"/>
  <c r="AH28" i="33" l="1"/>
  <c r="AH27" i="33"/>
  <c r="AH26" i="33"/>
  <c r="HD74" i="36" l="1"/>
  <c r="HD70" i="36"/>
  <c r="HD66" i="36"/>
  <c r="HD62" i="36"/>
  <c r="HD58" i="36"/>
  <c r="HD54" i="36"/>
  <c r="HD50" i="36"/>
  <c r="HD46" i="36"/>
  <c r="HD74" i="34"/>
  <c r="HD70" i="34"/>
  <c r="HD66" i="34"/>
  <c r="HD62" i="34"/>
  <c r="HD58" i="34"/>
  <c r="HD54" i="34"/>
  <c r="HD50" i="34"/>
  <c r="HD46" i="34"/>
  <c r="AH29" i="33" l="1"/>
  <c r="A1" i="36" l="1"/>
  <c r="Q88" i="36" l="1"/>
  <c r="Q88" i="34"/>
  <c r="CQ96" i="36" l="1"/>
  <c r="BO14" i="36" l="1"/>
  <c r="BO9" i="36"/>
  <c r="R35" i="36" l="1"/>
  <c r="CJ35" i="36"/>
  <c r="CL60" i="36"/>
  <c r="KH74" i="36"/>
  <c r="KD74" i="36"/>
  <c r="AZ74" i="36" s="1"/>
  <c r="IB74" i="36"/>
  <c r="HL74" i="36"/>
  <c r="FX74" i="36"/>
  <c r="GV76" i="36" s="1"/>
  <c r="ER74" i="36"/>
  <c r="EZ76" i="36" s="1"/>
  <c r="EH74" i="36"/>
  <c r="N74" i="36"/>
  <c r="KH70" i="36"/>
  <c r="KD70" i="36"/>
  <c r="IB70" i="36"/>
  <c r="HL70" i="36"/>
  <c r="FX70" i="36"/>
  <c r="GV70" i="36" s="1"/>
  <c r="ER70" i="36"/>
  <c r="EZ72" i="36" s="1"/>
  <c r="EH70" i="36"/>
  <c r="N70" i="36"/>
  <c r="KH66" i="36"/>
  <c r="KD66" i="36"/>
  <c r="IB66" i="36"/>
  <c r="HL66" i="36"/>
  <c r="FX66" i="36"/>
  <c r="GV68" i="36" s="1"/>
  <c r="ER66" i="36"/>
  <c r="EZ68" i="36" s="1"/>
  <c r="EH66" i="36"/>
  <c r="N66" i="36"/>
  <c r="KH62" i="36"/>
  <c r="KD62" i="36"/>
  <c r="IB62" i="36"/>
  <c r="HL62" i="36"/>
  <c r="FX62" i="36"/>
  <c r="GV64" i="36" s="1"/>
  <c r="ER62" i="36"/>
  <c r="EZ64" i="36" s="1"/>
  <c r="EH62" i="36"/>
  <c r="KH58" i="36"/>
  <c r="KD58" i="36"/>
  <c r="IB58" i="36"/>
  <c r="HL58" i="36"/>
  <c r="FX58" i="36"/>
  <c r="GN60" i="36" s="1"/>
  <c r="ER58" i="36"/>
  <c r="EZ58" i="36" s="1"/>
  <c r="FH58" i="36" s="1"/>
  <c r="EH58" i="36"/>
  <c r="KH54" i="36"/>
  <c r="KD54" i="36"/>
  <c r="IB54" i="36"/>
  <c r="HL54" i="36"/>
  <c r="FX54" i="36"/>
  <c r="GN56" i="36" s="1"/>
  <c r="ER54" i="36"/>
  <c r="EZ56" i="36" s="1"/>
  <c r="EH54" i="36"/>
  <c r="KH50" i="36"/>
  <c r="KD50" i="36"/>
  <c r="IB50" i="36"/>
  <c r="HL50" i="36"/>
  <c r="FX50" i="36"/>
  <c r="GV50" i="36" s="1"/>
  <c r="ER50" i="36"/>
  <c r="EZ52" i="36" s="1"/>
  <c r="EH50" i="36"/>
  <c r="KH46" i="36"/>
  <c r="IB46" i="36"/>
  <c r="HL46" i="36"/>
  <c r="FX46" i="36"/>
  <c r="GV46" i="36" s="1"/>
  <c r="ER46" i="36"/>
  <c r="EZ46" i="36" s="1"/>
  <c r="FH46" i="36" s="1"/>
  <c r="EH46" i="36"/>
  <c r="ED29" i="36"/>
  <c r="EN29" i="36" s="1"/>
  <c r="CL42" i="36" l="1"/>
  <c r="CL57" i="36"/>
  <c r="CL45" i="36"/>
  <c r="EZ48" i="36"/>
  <c r="JJ74" i="36"/>
  <c r="GF74" i="36"/>
  <c r="EZ66" i="36"/>
  <c r="FH66" i="36" s="1"/>
  <c r="HD68" i="36" s="1"/>
  <c r="HL68" i="36" s="1"/>
  <c r="GF72" i="36"/>
  <c r="GN74" i="36"/>
  <c r="GN72" i="36"/>
  <c r="JJ70" i="36"/>
  <c r="GF76" i="36"/>
  <c r="JJ66" i="36"/>
  <c r="GN70" i="36"/>
  <c r="GV72" i="36"/>
  <c r="GV74" i="36"/>
  <c r="GN76" i="36"/>
  <c r="EZ54" i="36"/>
  <c r="FH54" i="36" s="1"/>
  <c r="HD56" i="36" s="1"/>
  <c r="HL56" i="36" s="1"/>
  <c r="EZ62" i="36"/>
  <c r="FH62" i="36" s="1"/>
  <c r="HD64" i="36" s="1"/>
  <c r="HL64" i="36" s="1"/>
  <c r="EI29" i="36"/>
  <c r="ED66" i="36" s="1"/>
  <c r="JT66" i="36" s="1"/>
  <c r="GF50" i="36"/>
  <c r="GN52" i="36"/>
  <c r="GF52" i="36"/>
  <c r="GN50" i="36"/>
  <c r="GV52" i="36"/>
  <c r="GF60" i="36"/>
  <c r="GF58" i="36"/>
  <c r="GV60" i="36"/>
  <c r="HD48" i="36"/>
  <c r="HL48" i="36" s="1"/>
  <c r="HD60" i="36"/>
  <c r="HL60" i="36" s="1"/>
  <c r="GF46" i="36"/>
  <c r="EZ70" i="36"/>
  <c r="FH70" i="36" s="1"/>
  <c r="GN46" i="36"/>
  <c r="GF48" i="36"/>
  <c r="GF54" i="36"/>
  <c r="GF56" i="36"/>
  <c r="EZ74" i="36"/>
  <c r="FH74" i="36" s="1"/>
  <c r="GV48" i="36"/>
  <c r="EZ50" i="36"/>
  <c r="FH50" i="36" s="1"/>
  <c r="GV54" i="36"/>
  <c r="GV56" i="36"/>
  <c r="GN58" i="36"/>
  <c r="EZ60" i="36"/>
  <c r="GF62" i="36"/>
  <c r="GF66" i="36"/>
  <c r="GF68" i="36"/>
  <c r="GN48" i="36"/>
  <c r="GN54" i="36"/>
  <c r="AZ66" i="36"/>
  <c r="GV58" i="36"/>
  <c r="GN62" i="36"/>
  <c r="GF64" i="36"/>
  <c r="GN66" i="36"/>
  <c r="GN68" i="36"/>
  <c r="AZ70" i="36"/>
  <c r="GF70" i="36"/>
  <c r="GV62" i="36"/>
  <c r="GN64" i="36"/>
  <c r="GV66" i="36"/>
  <c r="AK57" i="35"/>
  <c r="D31" i="35"/>
  <c r="D29" i="35"/>
  <c r="D20" i="35"/>
  <c r="D17" i="35"/>
  <c r="AH10" i="35"/>
  <c r="AH4" i="35"/>
  <c r="HT66" i="36" l="1"/>
  <c r="FH68" i="36" s="1"/>
  <c r="FP66" i="36" s="1"/>
  <c r="IJ66" i="36" s="1"/>
  <c r="IR66" i="36" s="1"/>
  <c r="IZ66" i="36" s="1"/>
  <c r="HT46" i="36"/>
  <c r="FH48" i="36" s="1"/>
  <c r="FP46" i="36" s="1"/>
  <c r="IJ46" i="36" s="1"/>
  <c r="IR46" i="36" s="1"/>
  <c r="IZ46" i="36" s="1"/>
  <c r="JJ46" i="36" s="1"/>
  <c r="ED50" i="36"/>
  <c r="HT54" i="36"/>
  <c r="FH56" i="36" s="1"/>
  <c r="FP54" i="36" s="1"/>
  <c r="IJ54" i="36" s="1"/>
  <c r="IR54" i="36" s="1"/>
  <c r="IZ54" i="36" s="1"/>
  <c r="JJ54" i="36" s="1"/>
  <c r="ED70" i="36"/>
  <c r="JT70" i="36" s="1"/>
  <c r="ED46" i="36"/>
  <c r="ED74" i="36"/>
  <c r="JT74" i="36" s="1"/>
  <c r="ED58" i="36"/>
  <c r="JT58" i="36" s="1"/>
  <c r="ED54" i="36"/>
  <c r="N54" i="36" s="1"/>
  <c r="HT62" i="36"/>
  <c r="FH64" i="36" s="1"/>
  <c r="FP62" i="36" s="1"/>
  <c r="IJ62" i="36" s="1"/>
  <c r="IR62" i="36" s="1"/>
  <c r="IZ62" i="36" s="1"/>
  <c r="JJ62" i="36" s="1"/>
  <c r="AZ62" i="36" s="1"/>
  <c r="ED62" i="36"/>
  <c r="HT58" i="36"/>
  <c r="FH60" i="36" s="1"/>
  <c r="FP58" i="36" s="1"/>
  <c r="IJ58" i="36" s="1"/>
  <c r="IR58" i="36" s="1"/>
  <c r="IZ58" i="36" s="1"/>
  <c r="JJ58" i="36" s="1"/>
  <c r="AZ58" i="36" s="1"/>
  <c r="HD72" i="36"/>
  <c r="HL72" i="36" s="1"/>
  <c r="HT70" i="36" s="1"/>
  <c r="FH72" i="36" s="1"/>
  <c r="FP70" i="36" s="1"/>
  <c r="IJ70" i="36" s="1"/>
  <c r="HD52" i="36"/>
  <c r="HL52" i="36" s="1"/>
  <c r="HT50" i="36" s="1"/>
  <c r="FH52" i="36" s="1"/>
  <c r="FP50" i="36" s="1"/>
  <c r="IJ50" i="36" s="1"/>
  <c r="HD76" i="36"/>
  <c r="HL76" i="36" s="1"/>
  <c r="HT74" i="36" s="1"/>
  <c r="FH76" i="36" s="1"/>
  <c r="FP74" i="36" s="1"/>
  <c r="IJ74" i="36" s="1"/>
  <c r="N50" i="36"/>
  <c r="A1" i="34"/>
  <c r="JT46" i="36" l="1"/>
  <c r="JT62" i="36"/>
  <c r="N62" i="36"/>
  <c r="N58" i="36"/>
  <c r="N46" i="36"/>
  <c r="AU88" i="36" s="1"/>
  <c r="CL75" i="36" s="1"/>
  <c r="IR74" i="36"/>
  <c r="IZ74" i="36" s="1"/>
  <c r="IR50" i="36"/>
  <c r="IZ50" i="36" s="1"/>
  <c r="JJ50" i="36" s="1"/>
  <c r="JJ80" i="36" s="1"/>
  <c r="Q85" i="36" s="1"/>
  <c r="IR70" i="36"/>
  <c r="IZ70" i="36" s="1"/>
  <c r="AZ54" i="36"/>
  <c r="JT54" i="36"/>
  <c r="AZ46" i="36"/>
  <c r="AZ74" i="34"/>
  <c r="AZ70" i="34"/>
  <c r="AZ66" i="34"/>
  <c r="JJ74" i="34"/>
  <c r="JJ70" i="34"/>
  <c r="JJ66" i="34"/>
  <c r="KH74" i="34"/>
  <c r="KH70" i="34"/>
  <c r="KH66" i="34"/>
  <c r="KH62" i="34"/>
  <c r="KH58" i="34"/>
  <c r="KH54" i="34"/>
  <c r="KH50" i="34"/>
  <c r="KH46" i="34"/>
  <c r="KD74" i="34"/>
  <c r="KD70" i="34"/>
  <c r="KD66" i="34"/>
  <c r="KD62" i="34"/>
  <c r="KD58" i="34"/>
  <c r="KD54" i="34"/>
  <c r="KD50" i="34"/>
  <c r="KD46" i="34"/>
  <c r="S7" i="35"/>
  <c r="IB74" i="34"/>
  <c r="HL74" i="34"/>
  <c r="GF74" i="34"/>
  <c r="FX74" i="34"/>
  <c r="GV76" i="34" s="1"/>
  <c r="ER74" i="34"/>
  <c r="EZ74" i="34" s="1"/>
  <c r="IB70" i="34"/>
  <c r="HL70" i="34"/>
  <c r="FX70" i="34"/>
  <c r="GF70" i="34" s="1"/>
  <c r="ER70" i="34"/>
  <c r="IB66" i="34"/>
  <c r="HL66" i="34"/>
  <c r="FX66" i="34"/>
  <c r="GV68" i="34" s="1"/>
  <c r="ER66" i="34"/>
  <c r="EZ66" i="34" s="1"/>
  <c r="IB62" i="34"/>
  <c r="HL62" i="34"/>
  <c r="FX62" i="34"/>
  <c r="GV62" i="34" s="1"/>
  <c r="ER62" i="34"/>
  <c r="EZ64" i="34" s="1"/>
  <c r="IB58" i="34"/>
  <c r="HL58" i="34"/>
  <c r="FX58" i="34"/>
  <c r="GF58" i="34" s="1"/>
  <c r="ER58" i="34"/>
  <c r="IB54" i="34"/>
  <c r="HL54" i="34"/>
  <c r="FX54" i="34"/>
  <c r="GF54" i="34" s="1"/>
  <c r="ER54" i="34"/>
  <c r="EZ56" i="34" s="1"/>
  <c r="IB50" i="34"/>
  <c r="HL50" i="34"/>
  <c r="FX50" i="34"/>
  <c r="GF50" i="34" s="1"/>
  <c r="ER50" i="34"/>
  <c r="FX46" i="34"/>
  <c r="GV46" i="34" s="1"/>
  <c r="IB46" i="34"/>
  <c r="ER46" i="34"/>
  <c r="EZ48" i="34" s="1"/>
  <c r="B78" i="36" l="1"/>
  <c r="B80" i="36" s="1"/>
  <c r="AA65" i="35"/>
  <c r="AA77" i="35"/>
  <c r="AA80" i="35"/>
  <c r="AA62" i="35"/>
  <c r="CL72" i="36"/>
  <c r="CL39" i="36"/>
  <c r="CL54" i="36"/>
  <c r="AZ50" i="36"/>
  <c r="JT50" i="36"/>
  <c r="JT80" i="36" s="1"/>
  <c r="AU85" i="36" s="1"/>
  <c r="CL69" i="36" s="1"/>
  <c r="CL45" i="34"/>
  <c r="CL60" i="34"/>
  <c r="CL57" i="34"/>
  <c r="CL42" i="34"/>
  <c r="GF66" i="34"/>
  <c r="GF68" i="34"/>
  <c r="EZ62" i="34"/>
  <c r="FH62" i="34" s="1"/>
  <c r="HD64" i="34" s="1"/>
  <c r="HL64" i="34" s="1"/>
  <c r="HT62" i="34" s="1"/>
  <c r="FH64" i="34" s="1"/>
  <c r="FP62" i="34" s="1"/>
  <c r="IJ62" i="34" s="1"/>
  <c r="GN66" i="34"/>
  <c r="GF46" i="34"/>
  <c r="GN50" i="34"/>
  <c r="GF48" i="34"/>
  <c r="EZ46" i="34"/>
  <c r="FH46" i="34" s="1"/>
  <c r="HD48" i="34" s="1"/>
  <c r="GN48" i="34"/>
  <c r="GV48" i="34"/>
  <c r="GN54" i="34"/>
  <c r="GV54" i="34"/>
  <c r="GF64" i="34"/>
  <c r="GN64" i="34"/>
  <c r="GV64" i="34"/>
  <c r="GN46" i="34"/>
  <c r="GF62" i="34"/>
  <c r="GN62" i="34"/>
  <c r="GN70" i="34"/>
  <c r="GN74" i="34"/>
  <c r="GV74" i="34"/>
  <c r="EZ76" i="34"/>
  <c r="GF76" i="34"/>
  <c r="FH74" i="34"/>
  <c r="GN76" i="34"/>
  <c r="GV70" i="34"/>
  <c r="EZ72" i="34"/>
  <c r="EZ70" i="34"/>
  <c r="FH70" i="34" s="1"/>
  <c r="GF72" i="34"/>
  <c r="GN72" i="34"/>
  <c r="GV72" i="34"/>
  <c r="GV66" i="34"/>
  <c r="EZ68" i="34"/>
  <c r="FH66" i="34"/>
  <c r="GN68" i="34"/>
  <c r="GN58" i="34"/>
  <c r="GV58" i="34"/>
  <c r="EZ60" i="34"/>
  <c r="EZ58" i="34"/>
  <c r="FH58" i="34" s="1"/>
  <c r="GF60" i="34"/>
  <c r="GN60" i="34"/>
  <c r="GV60" i="34"/>
  <c r="EZ54" i="34"/>
  <c r="FH54" i="34" s="1"/>
  <c r="GF56" i="34"/>
  <c r="GN56" i="34"/>
  <c r="GV56" i="34"/>
  <c r="EZ50" i="34"/>
  <c r="FH50" i="34" s="1"/>
  <c r="GF52" i="34"/>
  <c r="GV50" i="34"/>
  <c r="EZ52" i="34"/>
  <c r="GN52" i="34"/>
  <c r="GV52" i="34"/>
  <c r="HD76" i="34" l="1"/>
  <c r="HL76" i="34" s="1"/>
  <c r="HT74" i="34" s="1"/>
  <c r="FH76" i="34" s="1"/>
  <c r="FP74" i="34" s="1"/>
  <c r="IJ74" i="34" s="1"/>
  <c r="HD72" i="34"/>
  <c r="HL72" i="34" s="1"/>
  <c r="HT70" i="34" s="1"/>
  <c r="FH72" i="34" s="1"/>
  <c r="FP70" i="34" s="1"/>
  <c r="IJ70" i="34" s="1"/>
  <c r="HD68" i="34"/>
  <c r="HL68" i="34" s="1"/>
  <c r="HT66" i="34" s="1"/>
  <c r="FH68" i="34" s="1"/>
  <c r="FP66" i="34" s="1"/>
  <c r="IJ66" i="34" s="1"/>
  <c r="IR62" i="34"/>
  <c r="IZ62" i="34" s="1"/>
  <c r="HD60" i="34"/>
  <c r="HL60" i="34" s="1"/>
  <c r="HT58" i="34" s="1"/>
  <c r="FH60" i="34" s="1"/>
  <c r="FP58" i="34" s="1"/>
  <c r="IJ58" i="34" s="1"/>
  <c r="HD56" i="34"/>
  <c r="HL56" i="34" s="1"/>
  <c r="HT54" i="34" s="1"/>
  <c r="FH56" i="34" s="1"/>
  <c r="FP54" i="34" s="1"/>
  <c r="IJ54" i="34" s="1"/>
  <c r="HD52" i="34"/>
  <c r="HL52" i="34" s="1"/>
  <c r="HT50" i="34" s="1"/>
  <c r="FH52" i="34" s="1"/>
  <c r="FP50" i="34" s="1"/>
  <c r="IJ50" i="34" s="1"/>
  <c r="IR50" i="34" l="1"/>
  <c r="IZ50" i="34" s="1"/>
  <c r="IR74" i="34"/>
  <c r="IZ74" i="34" s="1"/>
  <c r="IR70" i="34"/>
  <c r="IZ70" i="34" s="1"/>
  <c r="IR66" i="34"/>
  <c r="IZ66" i="34" s="1"/>
  <c r="IR58" i="34"/>
  <c r="IZ58" i="34" s="1"/>
  <c r="IR54" i="34"/>
  <c r="IZ54" i="34" s="1"/>
  <c r="JJ54" i="34" s="1"/>
  <c r="AZ54" i="34" s="1"/>
  <c r="HL46" i="34" l="1"/>
  <c r="EH50" i="34"/>
  <c r="JJ50" i="34" s="1"/>
  <c r="AZ50" i="34" s="1"/>
  <c r="EH54" i="34"/>
  <c r="EH58" i="34"/>
  <c r="JJ58" i="34" s="1"/>
  <c r="AZ58" i="34" s="1"/>
  <c r="EH62" i="34"/>
  <c r="JJ62" i="34" s="1"/>
  <c r="AZ62" i="34" s="1"/>
  <c r="EH66" i="34"/>
  <c r="EH70" i="34"/>
  <c r="EH74" i="34"/>
  <c r="EH46" i="34"/>
  <c r="N66" i="34"/>
  <c r="N70" i="34"/>
  <c r="N74" i="34"/>
  <c r="R35" i="34" l="1"/>
  <c r="ED29" i="34" l="1"/>
  <c r="EI29" i="34" s="1"/>
  <c r="CU37" i="34"/>
  <c r="EN29" i="34" l="1"/>
  <c r="ED66" i="34" l="1"/>
  <c r="JT66" i="34" s="1"/>
  <c r="ED70" i="34"/>
  <c r="JT70" i="34" s="1"/>
  <c r="ED74" i="34"/>
  <c r="JT74" i="34" s="1"/>
  <c r="ED62" i="34"/>
  <c r="ED46" i="34"/>
  <c r="ED50" i="34"/>
  <c r="ED54" i="34"/>
  <c r="ED58" i="34"/>
  <c r="JT62" i="34" l="1"/>
  <c r="N62" i="34"/>
  <c r="N54" i="34"/>
  <c r="JT54" i="34"/>
  <c r="N58" i="34"/>
  <c r="JT58" i="34"/>
  <c r="N50" i="34"/>
  <c r="JT50" i="34"/>
  <c r="N46" i="34"/>
  <c r="AU88" i="34" s="1"/>
  <c r="S13" i="35" s="1"/>
  <c r="AA92" i="35" l="1"/>
  <c r="AA95" i="35"/>
  <c r="CL75" i="34"/>
  <c r="CL72" i="34"/>
  <c r="BD19" i="33"/>
  <c r="BD17" i="33"/>
  <c r="BB21" i="33" l="1"/>
  <c r="BB19" i="33"/>
  <c r="BE19" i="33" s="1"/>
  <c r="BF12" i="33" l="1"/>
  <c r="BG12" i="33" s="1"/>
  <c r="BB12" i="33"/>
  <c r="BE14" i="33" s="1"/>
  <c r="BC14" i="33" l="1"/>
  <c r="BC12" i="33"/>
  <c r="BD12" i="33"/>
  <c r="BE12" i="33"/>
  <c r="BD14" i="33"/>
  <c r="BE7" i="33"/>
  <c r="AO4" i="12" l="1"/>
  <c r="BB7" i="33"/>
  <c r="BC7" i="33" s="1"/>
  <c r="BF7" i="33" l="1"/>
  <c r="BC9" i="33"/>
  <c r="BD7" i="33" s="1"/>
  <c r="BD9" i="33" s="1"/>
  <c r="AA2" i="33"/>
  <c r="A2" i="33"/>
  <c r="B1" i="31"/>
  <c r="BF14" i="33" l="1"/>
  <c r="BG14" i="33" s="1"/>
  <c r="BH12" i="33" s="1"/>
  <c r="L23" i="33" l="1"/>
  <c r="L26" i="33" s="1"/>
  <c r="BF9" i="33"/>
  <c r="BG7" i="33" s="1"/>
  <c r="L22" i="33" s="1"/>
  <c r="BE9" i="33"/>
  <c r="BG9" i="33" s="1"/>
  <c r="BB17" i="33" l="1"/>
  <c r="AH25" i="33" s="1"/>
  <c r="BC17" i="33"/>
  <c r="AK57" i="24"/>
  <c r="AK57" i="23"/>
  <c r="AA71" i="32"/>
  <c r="Q45" i="32"/>
  <c r="AA56" i="32" s="1"/>
  <c r="C2" i="32"/>
  <c r="BE17" i="33" l="1"/>
  <c r="BE23" i="33" s="1"/>
  <c r="BF17" i="33"/>
  <c r="BF23" i="33" s="1"/>
  <c r="N29" i="33" s="1"/>
  <c r="BC23" i="33"/>
  <c r="BD23" i="33" s="1"/>
  <c r="L28" i="33"/>
  <c r="AH24" i="33"/>
  <c r="BB23" i="33"/>
  <c r="AA59" i="32"/>
  <c r="AA74" i="32"/>
  <c r="D17" i="4"/>
  <c r="D16" i="4"/>
  <c r="D15" i="4"/>
  <c r="D14" i="4"/>
  <c r="D13" i="4"/>
  <c r="D12" i="4"/>
  <c r="D11" i="4"/>
  <c r="D10" i="4"/>
  <c r="D9" i="4"/>
  <c r="D8" i="4"/>
  <c r="D7" i="4"/>
  <c r="D6" i="4"/>
  <c r="D5" i="4"/>
  <c r="D4" i="4"/>
  <c r="D3" i="4"/>
  <c r="CY57" i="34" l="1"/>
  <c r="DJ57" i="34" s="1"/>
  <c r="CY57" i="36"/>
  <c r="DJ57" i="36" s="1"/>
  <c r="AN77" i="35"/>
  <c r="AY77" i="35" s="1"/>
  <c r="CY75" i="34"/>
  <c r="DJ75" i="34" s="1"/>
  <c r="CY75" i="36"/>
  <c r="DJ75" i="36" s="1"/>
  <c r="AN95" i="35"/>
  <c r="AY95" i="35" s="1"/>
  <c r="CY39" i="34"/>
  <c r="CY39" i="36"/>
  <c r="DJ39" i="36" s="1"/>
  <c r="DJ48" i="36" s="1"/>
  <c r="AN59" i="35"/>
  <c r="CY45" i="34"/>
  <c r="DJ45" i="34" s="1"/>
  <c r="CY45" i="36"/>
  <c r="DJ45" i="36" s="1"/>
  <c r="AN65" i="35"/>
  <c r="AY65" i="35" s="1"/>
  <c r="CY69" i="34"/>
  <c r="CY69" i="36"/>
  <c r="DJ69" i="36" s="1"/>
  <c r="AN89" i="35"/>
  <c r="CY42" i="34"/>
  <c r="DJ42" i="34" s="1"/>
  <c r="CY42" i="36"/>
  <c r="DJ42" i="36" s="1"/>
  <c r="AN62" i="35"/>
  <c r="AY62" i="35" s="1"/>
  <c r="CY54" i="34"/>
  <c r="CY54" i="36"/>
  <c r="DJ54" i="36" s="1"/>
  <c r="AN74" i="35"/>
  <c r="CY60" i="34"/>
  <c r="DJ60" i="34" s="1"/>
  <c r="CY60" i="36"/>
  <c r="DJ60" i="36" s="1"/>
  <c r="AN80" i="35"/>
  <c r="AY80" i="35" s="1"/>
  <c r="CY72" i="34"/>
  <c r="DJ72" i="34" s="1"/>
  <c r="CY72" i="36"/>
  <c r="DJ72" i="36" s="1"/>
  <c r="AN92" i="35"/>
  <c r="AY92" i="35" s="1"/>
  <c r="BD21" i="33"/>
  <c r="BG23" i="33" s="1"/>
  <c r="X30" i="33" s="1"/>
  <c r="AL51" i="32"/>
  <c r="DJ63" i="36" l="1"/>
  <c r="BM66" i="36" s="1"/>
  <c r="BM51" i="36"/>
  <c r="DJ78" i="36"/>
  <c r="BM81" i="36" s="1"/>
  <c r="B13" i="30"/>
  <c r="AH10" i="24"/>
  <c r="AH4" i="24"/>
  <c r="AH10" i="23"/>
  <c r="AH4" i="23"/>
  <c r="B2" i="12"/>
  <c r="CG86" i="36" l="1"/>
  <c r="DG86" i="36" s="1"/>
  <c r="B12" i="30"/>
  <c r="C26" i="31" l="1"/>
  <c r="C21" i="31"/>
  <c r="AN89" i="32" l="1"/>
  <c r="AN86" i="32"/>
  <c r="AN83" i="32"/>
  <c r="AN74" i="32"/>
  <c r="AN71" i="32"/>
  <c r="AN68" i="32"/>
  <c r="AN59" i="32"/>
  <c r="AN56" i="32"/>
  <c r="AN53" i="32"/>
  <c r="AB29" i="31"/>
  <c r="AC29" i="31" s="1"/>
  <c r="AA26" i="31"/>
  <c r="AD24" i="31" s="1"/>
  <c r="AA21" i="31"/>
  <c r="AD19" i="31" s="1"/>
  <c r="AA16" i="31"/>
  <c r="AD14" i="31" s="1"/>
  <c r="AA11" i="31"/>
  <c r="AD9" i="31" s="1"/>
  <c r="AA6" i="31"/>
  <c r="AD4" i="31" s="1"/>
  <c r="U32" i="31"/>
  <c r="B30" i="31"/>
  <c r="Z29" i="31"/>
  <c r="AZ26" i="31"/>
  <c r="AX26" i="31"/>
  <c r="AW26" i="31"/>
  <c r="AV26" i="31"/>
  <c r="AU26" i="31"/>
  <c r="AT26" i="31"/>
  <c r="AS26" i="31"/>
  <c r="AR26" i="31"/>
  <c r="AQ26" i="31"/>
  <c r="AP26" i="31"/>
  <c r="AO26" i="31"/>
  <c r="AL26" i="31"/>
  <c r="AH26" i="31"/>
  <c r="AG26" i="31"/>
  <c r="AF26" i="31"/>
  <c r="Y26" i="31"/>
  <c r="V26" i="31"/>
  <c r="U26" i="31"/>
  <c r="AC24" i="31" s="1"/>
  <c r="J26" i="31"/>
  <c r="AN26" i="31" s="1"/>
  <c r="AX24" i="31"/>
  <c r="AW24" i="31"/>
  <c r="AV24" i="31"/>
  <c r="AU24" i="31"/>
  <c r="AT24" i="31"/>
  <c r="AR24" i="31"/>
  <c r="AQ24" i="31"/>
  <c r="AP24" i="31"/>
  <c r="AO24" i="31"/>
  <c r="AL24" i="31"/>
  <c r="AK24" i="31" s="1"/>
  <c r="AJ24" i="31"/>
  <c r="AH24" i="31"/>
  <c r="AG24" i="31"/>
  <c r="AF24" i="31"/>
  <c r="Y24" i="31"/>
  <c r="U24" i="31"/>
  <c r="J24" i="31"/>
  <c r="AN24" i="31" s="1"/>
  <c r="AZ21" i="31"/>
  <c r="AX21" i="31"/>
  <c r="AW21" i="31"/>
  <c r="AV21" i="31"/>
  <c r="AU21" i="31"/>
  <c r="AT21" i="31"/>
  <c r="AS21" i="31"/>
  <c r="AR21" i="31"/>
  <c r="AQ21" i="31"/>
  <c r="AP21" i="31"/>
  <c r="AO21" i="31"/>
  <c r="AL21" i="31"/>
  <c r="AH21" i="31"/>
  <c r="AG21" i="31"/>
  <c r="AF21" i="31"/>
  <c r="Y21" i="31"/>
  <c r="V21" i="31"/>
  <c r="U21" i="31"/>
  <c r="AC19" i="31" s="1"/>
  <c r="J21" i="31"/>
  <c r="AN21" i="31" s="1"/>
  <c r="AX19" i="31"/>
  <c r="AW19" i="31"/>
  <c r="AV19" i="31"/>
  <c r="AU19" i="31"/>
  <c r="AT19" i="31"/>
  <c r="AR19" i="31"/>
  <c r="AQ19" i="31"/>
  <c r="AP19" i="31"/>
  <c r="AO19" i="31"/>
  <c r="AL19" i="31"/>
  <c r="AK19" i="31" s="1"/>
  <c r="AJ19" i="31"/>
  <c r="AH19" i="31"/>
  <c r="AG19" i="31"/>
  <c r="AF19" i="31"/>
  <c r="Y19" i="31"/>
  <c r="U19" i="31"/>
  <c r="J19" i="31"/>
  <c r="AN19" i="31" s="1"/>
  <c r="AZ16" i="31"/>
  <c r="AX16" i="31"/>
  <c r="AW16" i="31"/>
  <c r="AV16" i="31"/>
  <c r="AU16" i="31"/>
  <c r="AT16" i="31"/>
  <c r="AS16" i="31"/>
  <c r="AR16" i="31"/>
  <c r="AQ16" i="31"/>
  <c r="AP16" i="31"/>
  <c r="AO16" i="31"/>
  <c r="AL16" i="31"/>
  <c r="AH16" i="31"/>
  <c r="AG16" i="31"/>
  <c r="AF16" i="31"/>
  <c r="J16" i="31"/>
  <c r="AN16" i="31" s="1"/>
  <c r="AX14" i="31"/>
  <c r="AW14" i="31"/>
  <c r="AV14" i="31"/>
  <c r="AU14" i="31"/>
  <c r="AT14" i="31"/>
  <c r="AR14" i="31"/>
  <c r="AQ14" i="31"/>
  <c r="AP14" i="31"/>
  <c r="AO14" i="31"/>
  <c r="AL14" i="31"/>
  <c r="AK14" i="31" s="1"/>
  <c r="AJ14" i="31"/>
  <c r="AH14" i="31"/>
  <c r="AG14" i="31"/>
  <c r="AF14" i="31"/>
  <c r="Y14" i="31"/>
  <c r="J14" i="31"/>
  <c r="AN14" i="31" s="1"/>
  <c r="AZ11" i="31"/>
  <c r="AX11" i="31"/>
  <c r="AW11" i="31"/>
  <c r="AV11" i="31"/>
  <c r="AU11" i="31"/>
  <c r="AT11" i="31"/>
  <c r="AS11" i="31"/>
  <c r="AR11" i="31"/>
  <c r="AQ11" i="31"/>
  <c r="AP11" i="31"/>
  <c r="AO11" i="31"/>
  <c r="AL11" i="31"/>
  <c r="AH11" i="31"/>
  <c r="AG11" i="31"/>
  <c r="AF11" i="31"/>
  <c r="J11" i="31"/>
  <c r="AN11" i="31" s="1"/>
  <c r="AX9" i="31"/>
  <c r="AW9" i="31"/>
  <c r="AV9" i="31"/>
  <c r="AU9" i="31"/>
  <c r="AT9" i="31"/>
  <c r="AR9" i="31"/>
  <c r="AQ9" i="31"/>
  <c r="AP9" i="31"/>
  <c r="AO9" i="31"/>
  <c r="AL9" i="31"/>
  <c r="AK9" i="31" s="1"/>
  <c r="AJ9" i="31"/>
  <c r="AH9" i="31"/>
  <c r="AG9" i="31"/>
  <c r="AF9" i="31"/>
  <c r="Y9" i="31"/>
  <c r="AZ6" i="31"/>
  <c r="AX6" i="31"/>
  <c r="AW6" i="31"/>
  <c r="AV6" i="31"/>
  <c r="AU6" i="31"/>
  <c r="AT6" i="31"/>
  <c r="AS6" i="31"/>
  <c r="AR6" i="31"/>
  <c r="AQ6" i="31"/>
  <c r="AP6" i="31"/>
  <c r="AO6" i="31"/>
  <c r="AL6" i="31"/>
  <c r="AH6" i="31"/>
  <c r="AG6" i="31"/>
  <c r="AF6" i="31"/>
  <c r="AX4" i="31"/>
  <c r="AW4" i="31"/>
  <c r="AV4" i="31"/>
  <c r="AU4" i="31"/>
  <c r="AT4" i="31"/>
  <c r="AR4" i="31"/>
  <c r="AQ4" i="31"/>
  <c r="AP4" i="31"/>
  <c r="AO4" i="31"/>
  <c r="AL4" i="31"/>
  <c r="AK4" i="31"/>
  <c r="AD6" i="31" s="1"/>
  <c r="AE6" i="31" s="1"/>
  <c r="AJ4" i="31"/>
  <c r="AH4" i="31"/>
  <c r="AG4" i="31"/>
  <c r="AF4" i="31"/>
  <c r="Y4" i="31"/>
  <c r="J4" i="31"/>
  <c r="AN4" i="31" s="1"/>
  <c r="U14" i="31" l="1"/>
  <c r="U16" i="31" s="1"/>
  <c r="U29" i="31"/>
  <c r="AY74" i="32" s="1"/>
  <c r="AD29" i="31"/>
  <c r="Z9" i="31" s="1"/>
  <c r="C11" i="31" s="1"/>
  <c r="AE4" i="31"/>
  <c r="J6" i="31" s="1"/>
  <c r="U4" i="31" s="1"/>
  <c r="U6" i="31" s="1"/>
  <c r="AZ4" i="31"/>
  <c r="BA6" i="31" s="1"/>
  <c r="AY19" i="31"/>
  <c r="AS14" i="31"/>
  <c r="BA14" i="31" s="1"/>
  <c r="AZ14" i="31"/>
  <c r="BA16" i="31" s="1"/>
  <c r="AY4" i="31"/>
  <c r="AY24" i="31"/>
  <c r="AS24" i="31"/>
  <c r="BA24" i="31" s="1"/>
  <c r="AZ24" i="31"/>
  <c r="BA26" i="31" s="1"/>
  <c r="AS19" i="31"/>
  <c r="BA19" i="31" s="1"/>
  <c r="AZ19" i="31"/>
  <c r="BA21" i="31" s="1"/>
  <c r="AY14" i="31"/>
  <c r="AY9" i="31"/>
  <c r="AZ9" i="31"/>
  <c r="BA11" i="31" s="1"/>
  <c r="AD11" i="31"/>
  <c r="AE11" i="31" s="1"/>
  <c r="AE9" i="31" s="1"/>
  <c r="AJ11" i="31" s="1"/>
  <c r="AI9" i="31" s="1"/>
  <c r="J9" i="31" s="1"/>
  <c r="AN9" i="31" s="1"/>
  <c r="AS9" i="31" s="1"/>
  <c r="BA9" i="31" s="1"/>
  <c r="AD21" i="31"/>
  <c r="AE21" i="31" s="1"/>
  <c r="AE19" i="31" s="1"/>
  <c r="AJ21" i="31" s="1"/>
  <c r="AI19" i="31" s="1"/>
  <c r="AD26" i="31"/>
  <c r="AE26" i="31" s="1"/>
  <c r="AE24" i="31" s="1"/>
  <c r="AJ26" i="31" s="1"/>
  <c r="AI24" i="31" s="1"/>
  <c r="AD16" i="31"/>
  <c r="AE16" i="31" s="1"/>
  <c r="AE14" i="31" s="1"/>
  <c r="AJ16" i="31" s="1"/>
  <c r="AI14" i="31" s="1"/>
  <c r="Z4" i="31" l="1"/>
  <c r="C6" i="31" s="1"/>
  <c r="Z14" i="31"/>
  <c r="Z24" i="31"/>
  <c r="AC26" i="31" s="1"/>
  <c r="Z19" i="31"/>
  <c r="AC21" i="31" s="1"/>
  <c r="AN6" i="31"/>
  <c r="AS4" i="31" s="1"/>
  <c r="BA4" i="31" s="1"/>
  <c r="W4" i="31" s="1"/>
  <c r="U9" i="31"/>
  <c r="U11" i="31" s="1"/>
  <c r="AY56" i="32"/>
  <c r="AY59" i="32"/>
  <c r="C16" i="31"/>
  <c r="Y16" i="31"/>
  <c r="AY71" i="32"/>
  <c r="W15" i="31"/>
  <c r="AJ6" i="31"/>
  <c r="AI4" i="31" s="1"/>
  <c r="AI6" i="31" s="1"/>
  <c r="W19" i="31"/>
  <c r="W24" i="31"/>
  <c r="W14" i="31"/>
  <c r="W20" i="31"/>
  <c r="W25" i="31"/>
  <c r="AI21" i="31"/>
  <c r="AB19" i="31"/>
  <c r="AB21" i="31" s="1"/>
  <c r="AB9" i="31"/>
  <c r="AB11" i="31" s="1"/>
  <c r="AI11" i="31"/>
  <c r="AI26" i="31"/>
  <c r="AB24" i="31"/>
  <c r="AB26" i="31" s="1"/>
  <c r="AB14" i="31"/>
  <c r="AB16" i="31" s="1"/>
  <c r="AC14" i="31" s="1"/>
  <c r="V16" i="31" s="1"/>
  <c r="AI16" i="31"/>
  <c r="Y6" i="31"/>
  <c r="AC6" i="31"/>
  <c r="Y11" i="31"/>
  <c r="W10" i="31"/>
  <c r="W9" i="31"/>
  <c r="D31" i="24"/>
  <c r="D27" i="23"/>
  <c r="D25" i="23"/>
  <c r="AC9" i="31" l="1"/>
  <c r="V11" i="31" s="1"/>
  <c r="W5" i="31"/>
  <c r="AB4" i="31"/>
  <c r="AB6" i="31" s="1"/>
  <c r="AC4" i="31" s="1"/>
  <c r="V6" i="31" s="1"/>
  <c r="AC16" i="31"/>
  <c r="AC11" i="31"/>
  <c r="U31" i="31"/>
  <c r="AU45" i="32" s="1"/>
  <c r="D29" i="24"/>
  <c r="D20" i="24"/>
  <c r="D17" i="24"/>
  <c r="D17" i="23"/>
  <c r="D20" i="23"/>
  <c r="V29" i="31" l="1"/>
  <c r="Q42" i="32" s="1"/>
  <c r="AA68" i="32" s="1"/>
  <c r="AY68" i="32" s="1"/>
  <c r="AY77" i="32" s="1"/>
  <c r="B80" i="32" s="1"/>
  <c r="AA89" i="32"/>
  <c r="AY89" i="32" s="1"/>
  <c r="AA86" i="32"/>
  <c r="AY86" i="32" s="1"/>
  <c r="V31" i="31"/>
  <c r="J4" i="2"/>
  <c r="F11" i="2"/>
  <c r="F12" i="2"/>
  <c r="F13" i="2"/>
  <c r="F14" i="2"/>
  <c r="F10" i="2"/>
  <c r="J3" i="2"/>
  <c r="E9" i="2"/>
  <c r="J6" i="2" s="1"/>
  <c r="B1" i="2"/>
  <c r="AA53" i="32" l="1"/>
  <c r="AY53" i="32" s="1"/>
  <c r="AY62" i="32" s="1"/>
  <c r="B65" i="32" s="1"/>
  <c r="AU42" i="32"/>
  <c r="AA83" i="32" s="1"/>
  <c r="AY83" i="32" s="1"/>
  <c r="AY92" i="32" s="1"/>
  <c r="B95" i="32" s="1"/>
  <c r="J5" i="2"/>
  <c r="X26" i="12"/>
  <c r="X21" i="12"/>
  <c r="E24" i="12"/>
  <c r="E19" i="12"/>
  <c r="V99" i="32" l="1"/>
  <c r="AV99" i="32" s="1"/>
  <c r="AE29" i="12"/>
  <c r="L26" i="12"/>
  <c r="L21" i="12"/>
  <c r="L16" i="12"/>
  <c r="L11" i="12"/>
  <c r="C26" i="12"/>
  <c r="C21" i="12"/>
  <c r="C16" i="12"/>
  <c r="C11" i="12"/>
  <c r="C6" i="12"/>
  <c r="AD6" i="12"/>
  <c r="AG4" i="12" s="1"/>
  <c r="AD26" i="12"/>
  <c r="AG24" i="12" s="1"/>
  <c r="AD21" i="12"/>
  <c r="AG19" i="12" s="1"/>
  <c r="AD16" i="12"/>
  <c r="AG14" i="12" s="1"/>
  <c r="AD11" i="12"/>
  <c r="AG9" i="12" s="1"/>
  <c r="AG29" i="12" l="1"/>
  <c r="AF29" i="12"/>
  <c r="L4" i="25"/>
  <c r="X32" i="25"/>
  <c r="K30" i="25"/>
  <c r="AC29" i="25"/>
  <c r="BC26" i="25"/>
  <c r="BA26" i="25"/>
  <c r="AZ26" i="25"/>
  <c r="AY26" i="25"/>
  <c r="AX26" i="25"/>
  <c r="AW26" i="25"/>
  <c r="AV26" i="25"/>
  <c r="AU26" i="25"/>
  <c r="AT26" i="25"/>
  <c r="AS26" i="25"/>
  <c r="AR26" i="25"/>
  <c r="AO26" i="25"/>
  <c r="AK26" i="25"/>
  <c r="AJ26" i="25"/>
  <c r="AI26" i="25"/>
  <c r="AF26" i="25"/>
  <c r="AB26" i="25"/>
  <c r="Y26" i="25"/>
  <c r="X26" i="25"/>
  <c r="AF24" i="25" s="1"/>
  <c r="L26" i="25"/>
  <c r="AQ26" i="25" s="1"/>
  <c r="C26" i="25"/>
  <c r="AG24" i="25" s="1"/>
  <c r="BA24" i="25"/>
  <c r="AZ24" i="25"/>
  <c r="AY24" i="25"/>
  <c r="AX24" i="25"/>
  <c r="AW24" i="25"/>
  <c r="AU24" i="25"/>
  <c r="AT24" i="25"/>
  <c r="AS24" i="25"/>
  <c r="AR24" i="25"/>
  <c r="AO24" i="25"/>
  <c r="AN24" i="25" s="1"/>
  <c r="AM24" i="25"/>
  <c r="AK24" i="25"/>
  <c r="AJ24" i="25"/>
  <c r="AI24" i="25"/>
  <c r="AB24" i="25"/>
  <c r="X24" i="25"/>
  <c r="L24" i="25"/>
  <c r="AQ24" i="25" s="1"/>
  <c r="BC21" i="25"/>
  <c r="BA21" i="25"/>
  <c r="AZ21" i="25"/>
  <c r="AY21" i="25"/>
  <c r="AX21" i="25"/>
  <c r="AW21" i="25"/>
  <c r="AV21" i="25"/>
  <c r="AU21" i="25"/>
  <c r="AT21" i="25"/>
  <c r="AS21" i="25"/>
  <c r="AR21" i="25"/>
  <c r="AO21" i="25"/>
  <c r="AK21" i="25"/>
  <c r="AJ21" i="25"/>
  <c r="AI21" i="25"/>
  <c r="AF21" i="25"/>
  <c r="AB21" i="25"/>
  <c r="Y21" i="25"/>
  <c r="X21" i="25"/>
  <c r="AF19" i="25" s="1"/>
  <c r="L21" i="25"/>
  <c r="AQ21" i="25" s="1"/>
  <c r="C21" i="25"/>
  <c r="BA19" i="25"/>
  <c r="AZ19" i="25"/>
  <c r="AY19" i="25"/>
  <c r="AX19" i="25"/>
  <c r="AW19" i="25"/>
  <c r="AU19" i="25"/>
  <c r="AT19" i="25"/>
  <c r="AS19" i="25"/>
  <c r="AR19" i="25"/>
  <c r="AO19" i="25"/>
  <c r="AN19" i="25"/>
  <c r="AG21" i="25" s="1"/>
  <c r="AH21" i="25" s="1"/>
  <c r="AM19" i="25"/>
  <c r="AK19" i="25"/>
  <c r="AJ19" i="25"/>
  <c r="AI19" i="25"/>
  <c r="AG19" i="25"/>
  <c r="AB19" i="25"/>
  <c r="X19" i="25"/>
  <c r="L19" i="25"/>
  <c r="AQ19" i="25" s="1"/>
  <c r="BC16" i="25"/>
  <c r="BA16" i="25"/>
  <c r="AZ16" i="25"/>
  <c r="AY16" i="25"/>
  <c r="AX16" i="25"/>
  <c r="AW16" i="25"/>
  <c r="AV16" i="25"/>
  <c r="AU16" i="25"/>
  <c r="AT16" i="25"/>
  <c r="AS16" i="25"/>
  <c r="AR16" i="25"/>
  <c r="AO16" i="25"/>
  <c r="AK16" i="25"/>
  <c r="AJ16" i="25"/>
  <c r="AI16" i="25"/>
  <c r="AF16" i="25"/>
  <c r="AB16" i="25"/>
  <c r="L16" i="25"/>
  <c r="AQ16" i="25" s="1"/>
  <c r="C16" i="25"/>
  <c r="AG14" i="25" s="1"/>
  <c r="BA14" i="25"/>
  <c r="AZ14" i="25"/>
  <c r="AY14" i="25"/>
  <c r="AX14" i="25"/>
  <c r="AW14" i="25"/>
  <c r="AU14" i="25"/>
  <c r="AT14" i="25"/>
  <c r="AS14" i="25"/>
  <c r="AR14" i="25"/>
  <c r="AO14" i="25"/>
  <c r="AN14" i="25"/>
  <c r="AM14" i="25"/>
  <c r="AK14" i="25"/>
  <c r="AJ14" i="25"/>
  <c r="AI14" i="25"/>
  <c r="AB14" i="25"/>
  <c r="X14" i="25"/>
  <c r="X16" i="25" s="1"/>
  <c r="L14" i="25"/>
  <c r="AQ14" i="25" s="1"/>
  <c r="BC11" i="25"/>
  <c r="BA11" i="25"/>
  <c r="AZ11" i="25"/>
  <c r="AY11" i="25"/>
  <c r="AX11" i="25"/>
  <c r="AW11" i="25"/>
  <c r="AV11" i="25"/>
  <c r="AU11" i="25"/>
  <c r="AT11" i="25"/>
  <c r="AS11" i="25"/>
  <c r="AR11" i="25"/>
  <c r="AO11" i="25"/>
  <c r="AK11" i="25"/>
  <c r="AJ11" i="25"/>
  <c r="AI11" i="25"/>
  <c r="AF11" i="25"/>
  <c r="AB11" i="25"/>
  <c r="L11" i="25"/>
  <c r="AQ11" i="25" s="1"/>
  <c r="C11" i="25"/>
  <c r="AG9" i="25" s="1"/>
  <c r="BA9" i="25"/>
  <c r="AZ9" i="25"/>
  <c r="AY9" i="25"/>
  <c r="AX9" i="25"/>
  <c r="AW9" i="25"/>
  <c r="AU9" i="25"/>
  <c r="AT9" i="25"/>
  <c r="AS9" i="25"/>
  <c r="AR9" i="25"/>
  <c r="AO9" i="25"/>
  <c r="AN9" i="25" s="1"/>
  <c r="AM9" i="25"/>
  <c r="AK9" i="25"/>
  <c r="AJ9" i="25"/>
  <c r="AI9" i="25"/>
  <c r="AB9" i="25"/>
  <c r="BC6" i="25"/>
  <c r="BA6" i="25"/>
  <c r="AZ6" i="25"/>
  <c r="AY6" i="25"/>
  <c r="AX6" i="25"/>
  <c r="AW6" i="25"/>
  <c r="AV6" i="25"/>
  <c r="AU6" i="25"/>
  <c r="AT6" i="25"/>
  <c r="AS6" i="25"/>
  <c r="AR6" i="25"/>
  <c r="AO6" i="25"/>
  <c r="AK6" i="25"/>
  <c r="AJ6" i="25"/>
  <c r="AI6" i="25"/>
  <c r="AB6" i="25"/>
  <c r="C6" i="25"/>
  <c r="AG4" i="25" s="1"/>
  <c r="BA4" i="25"/>
  <c r="AZ4" i="25"/>
  <c r="AY4" i="25"/>
  <c r="AX4" i="25"/>
  <c r="AW4" i="25"/>
  <c r="AU4" i="25"/>
  <c r="AT4" i="25"/>
  <c r="AS4" i="25"/>
  <c r="AR4" i="25"/>
  <c r="AO4" i="25"/>
  <c r="AN4" i="25"/>
  <c r="AG6" i="25" s="1"/>
  <c r="AH6" i="25" s="1"/>
  <c r="AM4" i="25"/>
  <c r="AK4" i="25"/>
  <c r="AJ4" i="25"/>
  <c r="AI4" i="25"/>
  <c r="AB4" i="25"/>
  <c r="AC29" i="12"/>
  <c r="B29" i="23" s="1"/>
  <c r="AC4" i="12" l="1"/>
  <c r="E4" i="12" s="1"/>
  <c r="BC19" i="25"/>
  <c r="BD21" i="25" s="1"/>
  <c r="AV19" i="25"/>
  <c r="BD19" i="25" s="1"/>
  <c r="AH19" i="25"/>
  <c r="AM21" i="25" s="1"/>
  <c r="AL19" i="25" s="1"/>
  <c r="AL21" i="25" s="1"/>
  <c r="BB19" i="25"/>
  <c r="BC14" i="25"/>
  <c r="BD16" i="25" s="1"/>
  <c r="BC24" i="25"/>
  <c r="BD26" i="25" s="1"/>
  <c r="BB24" i="25"/>
  <c r="AC14" i="12"/>
  <c r="E14" i="12" s="1"/>
  <c r="AC9" i="12"/>
  <c r="E9" i="12" s="1"/>
  <c r="AC19" i="12"/>
  <c r="AC24" i="12"/>
  <c r="BB14" i="25"/>
  <c r="AV14" i="25"/>
  <c r="BD14" i="25" s="1"/>
  <c r="BC9" i="25"/>
  <c r="BD11" i="25" s="1"/>
  <c r="BB9" i="25"/>
  <c r="BB4" i="25"/>
  <c r="AH4" i="25"/>
  <c r="L6" i="25" s="1"/>
  <c r="AQ6" i="25" s="1"/>
  <c r="AG11" i="25"/>
  <c r="AH11" i="25" s="1"/>
  <c r="AH9" i="25" s="1"/>
  <c r="AM11" i="25" s="1"/>
  <c r="AL9" i="25" s="1"/>
  <c r="AV24" i="25"/>
  <c r="BD24" i="25" s="1"/>
  <c r="AG26" i="25"/>
  <c r="AH26" i="25" s="1"/>
  <c r="AH24" i="25" s="1"/>
  <c r="AM26" i="25" s="1"/>
  <c r="AL24" i="25" s="1"/>
  <c r="BC4" i="25"/>
  <c r="BD6" i="25" s="1"/>
  <c r="AG16" i="25"/>
  <c r="AH16" i="25" s="1"/>
  <c r="AH14" i="25" s="1"/>
  <c r="AM16" i="25" s="1"/>
  <c r="AL14" i="25" s="1"/>
  <c r="D31" i="23"/>
  <c r="D33" i="23"/>
  <c r="D29" i="23"/>
  <c r="S13" i="24"/>
  <c r="AA92" i="24" s="1"/>
  <c r="S10" i="24"/>
  <c r="AA89" i="24" s="1"/>
  <c r="S7" i="24"/>
  <c r="AA80" i="24" s="1"/>
  <c r="S4" i="24"/>
  <c r="AA59" i="24" s="1"/>
  <c r="AN95" i="24"/>
  <c r="AN92" i="24"/>
  <c r="AN89" i="24"/>
  <c r="AN80" i="24"/>
  <c r="AN77" i="24"/>
  <c r="AN74" i="24"/>
  <c r="AN65" i="24"/>
  <c r="AN62" i="24"/>
  <c r="AN59" i="24"/>
  <c r="Z15" i="25" l="1"/>
  <c r="AY59" i="24"/>
  <c r="AY89" i="24"/>
  <c r="AY92" i="24"/>
  <c r="Z14" i="25"/>
  <c r="Z19" i="25"/>
  <c r="Z20" i="25"/>
  <c r="AY80" i="24"/>
  <c r="AE19" i="25"/>
  <c r="AE21" i="25" s="1"/>
  <c r="AM6" i="25"/>
  <c r="AL4" i="25" s="1"/>
  <c r="AE4" i="25" s="1"/>
  <c r="AE6" i="25" s="1"/>
  <c r="AE24" i="25"/>
  <c r="AE26" i="25" s="1"/>
  <c r="AL26" i="25"/>
  <c r="AE14" i="25"/>
  <c r="AE16" i="25" s="1"/>
  <c r="AF14" i="25" s="1"/>
  <c r="Y16" i="25" s="1"/>
  <c r="AL16" i="25"/>
  <c r="AE9" i="25"/>
  <c r="AE11" i="25" s="1"/>
  <c r="AL11" i="25"/>
  <c r="L9" i="25"/>
  <c r="Z25" i="25"/>
  <c r="Z24" i="25"/>
  <c r="AA74" i="24"/>
  <c r="AY74" i="24" s="1"/>
  <c r="AA62" i="24"/>
  <c r="AY62" i="24" s="1"/>
  <c r="AA95" i="24"/>
  <c r="AY95" i="24" s="1"/>
  <c r="AA65" i="24"/>
  <c r="AY65" i="24" s="1"/>
  <c r="AA77" i="24"/>
  <c r="AY77" i="24" s="1"/>
  <c r="AN95" i="23"/>
  <c r="AN92" i="23"/>
  <c r="AN89" i="23"/>
  <c r="AN80" i="23"/>
  <c r="AN77" i="23"/>
  <c r="AN74" i="23"/>
  <c r="AN65" i="23"/>
  <c r="AN62" i="23"/>
  <c r="AN59" i="23"/>
  <c r="E1" i="1"/>
  <c r="AY98" i="24" l="1"/>
  <c r="B101" i="24" s="1"/>
  <c r="AY68" i="24"/>
  <c r="B71" i="24" s="1"/>
  <c r="AY83" i="24"/>
  <c r="B86" i="24" s="1"/>
  <c r="AL6" i="25"/>
  <c r="AQ9" i="25"/>
  <c r="AV9" i="25" s="1"/>
  <c r="BD9" i="25" s="1"/>
  <c r="X9" i="25"/>
  <c r="X11" i="25" s="1"/>
  <c r="AF9" i="25" s="1"/>
  <c r="Y11" i="25" s="1"/>
  <c r="AQ4" i="25"/>
  <c r="AV4" i="25" s="1"/>
  <c r="BD4" i="25" s="1"/>
  <c r="X4" i="25"/>
  <c r="X6" i="25" s="1"/>
  <c r="AF4" i="25" s="1"/>
  <c r="G19" i="1"/>
  <c r="G17" i="1"/>
  <c r="O105" i="24" l="1"/>
  <c r="AK105" i="24" s="1"/>
  <c r="Z10" i="25"/>
  <c r="Z9" i="25"/>
  <c r="Y6" i="25"/>
  <c r="AF6" i="25"/>
  <c r="Z5" i="25"/>
  <c r="Z4" i="25"/>
  <c r="X32" i="12"/>
  <c r="K30" i="12" l="1"/>
  <c r="AB26" i="12"/>
  <c r="AB24" i="12"/>
  <c r="AB21" i="12"/>
  <c r="AB19" i="12"/>
  <c r="AB16" i="12"/>
  <c r="AB14" i="12"/>
  <c r="AB11" i="12"/>
  <c r="AB9" i="12"/>
  <c r="Y26" i="12"/>
  <c r="AF24" i="12"/>
  <c r="AF26" i="12" s="1"/>
  <c r="X24" i="12"/>
  <c r="Y21" i="12"/>
  <c r="AF19" i="12"/>
  <c r="AF21" i="12" s="1"/>
  <c r="X19" i="12"/>
  <c r="AB6" i="12"/>
  <c r="AB4" i="12"/>
  <c r="G33" i="1"/>
  <c r="G27" i="1"/>
  <c r="G21" i="1"/>
  <c r="AO26" i="12"/>
  <c r="AK26" i="12"/>
  <c r="AJ26" i="12"/>
  <c r="AI26" i="12"/>
  <c r="AO24" i="12"/>
  <c r="AN24" i="12" s="1"/>
  <c r="AM24" i="12"/>
  <c r="AK24" i="12"/>
  <c r="AJ24" i="12"/>
  <c r="AI24" i="12"/>
  <c r="AO21" i="12"/>
  <c r="AK21" i="12"/>
  <c r="AJ21" i="12"/>
  <c r="AI21" i="12"/>
  <c r="AO19" i="12"/>
  <c r="AN19" i="12" s="1"/>
  <c r="AM19" i="12"/>
  <c r="AK19" i="12"/>
  <c r="AJ19" i="12"/>
  <c r="AI19" i="12"/>
  <c r="AO16" i="12"/>
  <c r="AK16" i="12"/>
  <c r="AJ16" i="12"/>
  <c r="AI16" i="12"/>
  <c r="AO14" i="12"/>
  <c r="AN14" i="12" s="1"/>
  <c r="AG16" i="12" s="1"/>
  <c r="AH16" i="12" s="1"/>
  <c r="AM14" i="12"/>
  <c r="AK14" i="12"/>
  <c r="AJ14" i="12"/>
  <c r="AI14" i="12"/>
  <c r="AO11" i="12"/>
  <c r="AK11" i="12"/>
  <c r="AJ11" i="12"/>
  <c r="AI11" i="12"/>
  <c r="AO9" i="12"/>
  <c r="AN9" i="12" s="1"/>
  <c r="AG11" i="12" s="1"/>
  <c r="AH11" i="12" s="1"/>
  <c r="AM9" i="12"/>
  <c r="AK9" i="12"/>
  <c r="AJ9" i="12"/>
  <c r="AI9" i="12"/>
  <c r="L24" i="12"/>
  <c r="L19" i="12"/>
  <c r="L14" i="12"/>
  <c r="X14" i="12" s="1"/>
  <c r="X16" i="12" s="1"/>
  <c r="AG26" i="12" l="1"/>
  <c r="AH26" i="12" s="1"/>
  <c r="AG21" i="12"/>
  <c r="AH21" i="12" s="1"/>
  <c r="BC26" i="12"/>
  <c r="BA26" i="12"/>
  <c r="AZ26" i="12"/>
  <c r="AY26" i="12"/>
  <c r="AX26" i="12"/>
  <c r="AW26" i="12"/>
  <c r="AV26" i="12"/>
  <c r="AU26" i="12"/>
  <c r="AT26" i="12"/>
  <c r="AS26" i="12"/>
  <c r="AR26" i="12"/>
  <c r="AQ26" i="12"/>
  <c r="BA24" i="12"/>
  <c r="AZ24" i="12"/>
  <c r="AY24" i="12"/>
  <c r="AX24" i="12"/>
  <c r="AW24" i="12"/>
  <c r="AU24" i="12"/>
  <c r="AT24" i="12"/>
  <c r="AS24" i="12"/>
  <c r="AR24" i="12"/>
  <c r="AQ24" i="12"/>
  <c r="BC21" i="12"/>
  <c r="BA21" i="12"/>
  <c r="AZ21" i="12"/>
  <c r="AY21" i="12"/>
  <c r="AX21" i="12"/>
  <c r="AW21" i="12"/>
  <c r="AV21" i="12"/>
  <c r="AU21" i="12"/>
  <c r="AT21" i="12"/>
  <c r="AS21" i="12"/>
  <c r="AR21" i="12"/>
  <c r="AQ21" i="12"/>
  <c r="BA19" i="12"/>
  <c r="AZ19" i="12"/>
  <c r="AY19" i="12"/>
  <c r="AX19" i="12"/>
  <c r="AW19" i="12"/>
  <c r="AU19" i="12"/>
  <c r="AT19" i="12"/>
  <c r="AS19" i="12"/>
  <c r="AR19" i="12"/>
  <c r="AQ19" i="12"/>
  <c r="BC16" i="12"/>
  <c r="BA16" i="12"/>
  <c r="AZ16" i="12"/>
  <c r="AY16" i="12"/>
  <c r="AX16" i="12"/>
  <c r="AW16" i="12"/>
  <c r="AV16" i="12"/>
  <c r="AU16" i="12"/>
  <c r="AT16" i="12"/>
  <c r="AS16" i="12"/>
  <c r="AR16" i="12"/>
  <c r="AQ16" i="12"/>
  <c r="BA14" i="12"/>
  <c r="AZ14" i="12"/>
  <c r="AY14" i="12"/>
  <c r="AX14" i="12"/>
  <c r="AW14" i="12"/>
  <c r="AU14" i="12"/>
  <c r="AT14" i="12"/>
  <c r="AS14" i="12"/>
  <c r="AR14" i="12"/>
  <c r="AQ14" i="12"/>
  <c r="BC11" i="12"/>
  <c r="BA11" i="12"/>
  <c r="AZ11" i="12"/>
  <c r="AY11" i="12"/>
  <c r="AX11" i="12"/>
  <c r="AW11" i="12"/>
  <c r="AV11" i="12"/>
  <c r="AU11" i="12"/>
  <c r="AT11" i="12"/>
  <c r="AS11" i="12"/>
  <c r="AR11" i="12"/>
  <c r="AQ11" i="12"/>
  <c r="BA9" i="12"/>
  <c r="AZ9" i="12"/>
  <c r="AY9" i="12"/>
  <c r="AX9" i="12"/>
  <c r="AW9" i="12"/>
  <c r="AU9" i="12"/>
  <c r="AT9" i="12"/>
  <c r="AS9" i="12"/>
  <c r="AR9" i="12"/>
  <c r="BC6" i="12"/>
  <c r="BA6" i="12"/>
  <c r="AZ6" i="12"/>
  <c r="AY6" i="12"/>
  <c r="AX6" i="12"/>
  <c r="AW6" i="12"/>
  <c r="BA4" i="12"/>
  <c r="AZ4" i="12"/>
  <c r="AY4" i="12"/>
  <c r="AX4" i="12"/>
  <c r="AW4" i="12"/>
  <c r="AV6" i="12"/>
  <c r="AU6" i="12"/>
  <c r="AT6" i="12"/>
  <c r="AS6" i="12"/>
  <c r="AR6" i="12"/>
  <c r="AU4" i="12"/>
  <c r="AT4" i="12"/>
  <c r="AS4" i="12"/>
  <c r="AR4" i="12"/>
  <c r="AM4" i="12"/>
  <c r="AO6" i="12"/>
  <c r="AK6" i="12"/>
  <c r="AJ6" i="12"/>
  <c r="AI6" i="12"/>
  <c r="AK4" i="12"/>
  <c r="AJ4" i="12"/>
  <c r="AI4" i="12"/>
  <c r="D5" i="5"/>
  <c r="D3" i="5"/>
  <c r="AN4" i="12" l="1"/>
  <c r="AG6" i="12" s="1"/>
  <c r="AH6" i="12" s="1"/>
  <c r="BC9" i="12"/>
  <c r="BD11" i="12" s="1"/>
  <c r="BC24" i="12"/>
  <c r="BD26" i="12" s="1"/>
  <c r="BC19" i="12"/>
  <c r="BD21" i="12" s="1"/>
  <c r="AV24" i="12"/>
  <c r="BD24" i="12" s="1"/>
  <c r="BB24" i="12"/>
  <c r="BB19" i="12"/>
  <c r="AV19" i="12"/>
  <c r="BD19" i="12" s="1"/>
  <c r="AV14" i="12"/>
  <c r="BD14" i="12" s="1"/>
  <c r="BB14" i="12"/>
  <c r="BC14" i="12"/>
  <c r="BD16" i="12" s="1"/>
  <c r="BB4" i="12"/>
  <c r="BC4" i="12"/>
  <c r="BD6" i="12" s="1"/>
  <c r="BB9" i="12"/>
  <c r="Z14" i="12" l="1"/>
  <c r="Z15" i="12"/>
  <c r="Z20" i="12"/>
  <c r="Z19" i="12"/>
  <c r="Z25" i="12"/>
  <c r="Z24" i="12"/>
  <c r="AH24" i="12"/>
  <c r="AH19" i="12"/>
  <c r="AH14" i="12"/>
  <c r="AH9" i="12"/>
  <c r="AH4" i="12"/>
  <c r="AM6" i="12" l="1"/>
  <c r="AL4" i="12" s="1"/>
  <c r="L6" i="12"/>
  <c r="AM26" i="12"/>
  <c r="AL24" i="12" s="1"/>
  <c r="AM21" i="12"/>
  <c r="AL19" i="12" s="1"/>
  <c r="AM16" i="12"/>
  <c r="AL14" i="12" s="1"/>
  <c r="AM11" i="12"/>
  <c r="AL9" i="12" s="1"/>
  <c r="AQ6" i="12"/>
  <c r="X29" i="12"/>
  <c r="S7" i="23" s="1"/>
  <c r="X31" i="12"/>
  <c r="S13" i="23" s="1"/>
  <c r="B7" i="5"/>
  <c r="G5" i="5"/>
  <c r="E10" i="5" s="1"/>
  <c r="G3" i="5"/>
  <c r="AE19" i="12" l="1"/>
  <c r="AE21" i="12" s="1"/>
  <c r="AL21" i="12"/>
  <c r="AE24" i="12"/>
  <c r="AE26" i="12" s="1"/>
  <c r="AL26" i="12"/>
  <c r="AL16" i="12"/>
  <c r="AE14" i="12"/>
  <c r="AE16" i="12" s="1"/>
  <c r="AF14" i="12" s="1"/>
  <c r="AL11" i="12"/>
  <c r="L9" i="12" s="1"/>
  <c r="AE9" i="12"/>
  <c r="AE11" i="12" s="1"/>
  <c r="AA80" i="23"/>
  <c r="AY80" i="23" s="1"/>
  <c r="AA65" i="23"/>
  <c r="AY65" i="23" s="1"/>
  <c r="AA77" i="23"/>
  <c r="AY77" i="23" s="1"/>
  <c r="AA62" i="23"/>
  <c r="AY62" i="23" s="1"/>
  <c r="AA95" i="23"/>
  <c r="AY95" i="23" s="1"/>
  <c r="AA92" i="23"/>
  <c r="AY92" i="23" s="1"/>
  <c r="D5" i="1"/>
  <c r="E32" i="1" s="1"/>
  <c r="D2" i="1"/>
  <c r="I27" i="1" s="1"/>
  <c r="AE4" i="12"/>
  <c r="AE6" i="12" s="1"/>
  <c r="AL6" i="12"/>
  <c r="L4" i="12" s="1"/>
  <c r="Y16" i="12" l="1"/>
  <c r="AF16" i="12"/>
  <c r="AQ9" i="12"/>
  <c r="AV9" i="12" s="1"/>
  <c r="BD9" i="12" s="1"/>
  <c r="Z10" i="12" s="1"/>
  <c r="X9" i="12"/>
  <c r="I33" i="1"/>
  <c r="I21" i="1"/>
  <c r="E20" i="1"/>
  <c r="E26" i="1"/>
  <c r="X4" i="12"/>
  <c r="AQ4" i="12"/>
  <c r="AV4" i="12" s="1"/>
  <c r="BD4" i="12" s="1"/>
  <c r="Z4" i="12" s="1"/>
  <c r="A25" i="11"/>
  <c r="A13" i="11"/>
  <c r="X11" i="12" l="1"/>
  <c r="AF9" i="12" s="1"/>
  <c r="Y11" i="12" s="1"/>
  <c r="X6" i="12"/>
  <c r="AF4" i="12" s="1"/>
  <c r="Z9" i="12"/>
  <c r="Z5" i="12"/>
  <c r="F6" i="5"/>
  <c r="AF11" i="12" l="1"/>
  <c r="Y6" i="12"/>
  <c r="AF6" i="12"/>
  <c r="D7" i="5"/>
  <c r="I4" i="5" s="1"/>
  <c r="Y31" i="12" l="1"/>
  <c r="S10" i="23" s="1"/>
  <c r="AA89" i="23" s="1"/>
  <c r="AY89" i="23" s="1"/>
  <c r="AY98" i="23" s="1"/>
  <c r="B101" i="23" s="1"/>
  <c r="I3" i="5"/>
  <c r="D10" i="5" s="1"/>
  <c r="F10" i="5" s="1"/>
  <c r="G10" i="5" s="1"/>
  <c r="B3" i="5" s="1"/>
  <c r="B13" i="5" s="1"/>
  <c r="B15" i="5" s="1"/>
  <c r="B17" i="5" s="1"/>
  <c r="G7" i="5"/>
  <c r="G6" i="5" s="1"/>
  <c r="D4" i="1" l="1"/>
  <c r="E31" i="1" s="1"/>
  <c r="C3" i="5"/>
  <c r="G31" i="1" l="1"/>
  <c r="G32" i="1"/>
  <c r="G20" i="1"/>
  <c r="I20" i="1" s="1"/>
  <c r="G25" i="1"/>
  <c r="G26" i="1"/>
  <c r="I26" i="1" s="1"/>
  <c r="G4" i="1"/>
  <c r="I32" i="1" l="1"/>
  <c r="I31" i="1"/>
  <c r="I34" i="1" l="1"/>
  <c r="C35" i="4" s="1"/>
  <c r="C35" i="1" l="1"/>
  <c r="Y29" i="12" l="1"/>
  <c r="S4" i="23" s="1"/>
  <c r="AA74" i="23" l="1"/>
  <c r="AY74" i="23" s="1"/>
  <c r="AY83" i="23" s="1"/>
  <c r="B86" i="23" s="1"/>
  <c r="AA59" i="23"/>
  <c r="AY59" i="23" s="1"/>
  <c r="AY68" i="23" s="1"/>
  <c r="D1" i="1"/>
  <c r="E19" i="1" s="1"/>
  <c r="I19" i="1" s="1"/>
  <c r="I22" i="1" s="1"/>
  <c r="O105" i="23" l="1"/>
  <c r="AK105" i="23" s="1"/>
  <c r="C23" i="1"/>
  <c r="C23" i="4"/>
  <c r="B71" i="23"/>
  <c r="E25" i="1"/>
  <c r="I25" i="1" s="1"/>
  <c r="I28" i="1" s="1"/>
  <c r="C29" i="4" s="1"/>
  <c r="C29" i="1" l="1"/>
  <c r="D37" i="1"/>
  <c r="G37" i="1" s="1"/>
  <c r="HL48" i="34" l="1"/>
  <c r="HT46" i="34" s="1"/>
  <c r="FH48" i="34" l="1"/>
  <c r="FP46" i="34" s="1"/>
  <c r="IJ46" i="34" s="1"/>
  <c r="IR46" i="34" l="1"/>
  <c r="IZ46" i="34" s="1"/>
  <c r="JJ46" i="34" s="1"/>
  <c r="AZ46" i="34" l="1"/>
  <c r="B78" i="34" s="1"/>
  <c r="B80" i="34" s="1"/>
  <c r="JT46" i="34"/>
  <c r="JT80" i="34" s="1"/>
  <c r="AU85" i="34" s="1"/>
  <c r="JJ80" i="34"/>
  <c r="Q85" i="34" s="1"/>
  <c r="S4" i="35" s="1"/>
  <c r="S10" i="35" l="1"/>
  <c r="AA89" i="35" s="1"/>
  <c r="AY89" i="35" s="1"/>
  <c r="AY98" i="35" s="1"/>
  <c r="B101" i="35" s="1"/>
  <c r="CL69" i="34"/>
  <c r="DJ69" i="34" s="1"/>
  <c r="DJ78" i="34" s="1"/>
  <c r="BM81" i="34" s="1"/>
  <c r="AA74" i="35"/>
  <c r="AY74" i="35" s="1"/>
  <c r="AY83" i="35" s="1"/>
  <c r="B86" i="35" s="1"/>
  <c r="AA59" i="35"/>
  <c r="AY59" i="35" s="1"/>
  <c r="AY68" i="35" s="1"/>
  <c r="CL39" i="34"/>
  <c r="DJ39" i="34" s="1"/>
  <c r="DJ48" i="34" s="1"/>
  <c r="CL54" i="34"/>
  <c r="DJ54" i="34" s="1"/>
  <c r="DJ63" i="34" s="1"/>
  <c r="BM66" i="34" s="1"/>
  <c r="B71" i="35" l="1"/>
  <c r="O105" i="35"/>
  <c r="AK105" i="35" s="1"/>
  <c r="BM51" i="34"/>
  <c r="CG86" i="34"/>
  <c r="DG86"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author>
  </authors>
  <commentList>
    <comment ref="BD7" authorId="0" shapeId="0" xr:uid="{99A5BB31-7DD6-4BDA-A961-B278263210EA}">
      <text>
        <r>
          <rPr>
            <sz val="11"/>
            <color indexed="81"/>
            <rFont val="MS P ゴシック"/>
            <family val="3"/>
            <charset val="128"/>
          </rPr>
          <t>収入に対する計算のみ
所得金額調整控除の適用前</t>
        </r>
      </text>
    </comment>
    <comment ref="BE7" authorId="0" shapeId="0" xr:uid="{B88B439B-252F-408B-8140-350728C43859}">
      <text>
        <r>
          <rPr>
            <sz val="11"/>
            <rFont val="ＭＳ Ｐゴシック"/>
            <family val="3"/>
            <charset val="128"/>
          </rPr>
          <t>給与収入の「区分」欄を参照
１：調整控除(1)のみ該当
２：調整控除(2)のみ該当
３：調整控除(1)(2)共に該当
「１」か「３」の場合、ここのセルに「１」が表示される</t>
        </r>
      </text>
    </comment>
    <comment ref="BF7" authorId="0" shapeId="0" xr:uid="{BA7ABE7D-7200-4509-898A-9392C0D4647A}">
      <text>
        <r>
          <rPr>
            <sz val="11"/>
            <color indexed="81"/>
            <rFont val="MS P ゴシック"/>
            <family val="3"/>
            <charset val="128"/>
          </rPr>
          <t>所得金額調整控除（措法41の３の３ 第１項）
・23歳未満の扶養親族を有する
・本人または扶養親族が特別障がい者
いずれかに該当し、給与収入が850万円を超える者が対象
給与収入が850万円を超えた部分の10％を控除する
（収入1,000万円以上で、上限１５万円）</t>
        </r>
      </text>
    </comment>
    <comment ref="BD9" authorId="0" shapeId="0" xr:uid="{55EA1458-8EEA-41C3-9AA7-5EB0AC6CC94A}">
      <text>
        <r>
          <rPr>
            <sz val="12"/>
            <color indexed="81"/>
            <rFont val="MS P ゴシック"/>
            <family val="3"/>
            <charset val="128"/>
          </rPr>
          <t>所得金額調整控除を引く前に
非自発特例の計算を行う</t>
        </r>
      </text>
    </comment>
    <comment ref="BE9" authorId="0" shapeId="0" xr:uid="{4A57E33B-4122-4D69-ACF9-34446783163C}">
      <text>
        <r>
          <rPr>
            <b/>
            <sz val="12"/>
            <color indexed="81"/>
            <rFont val="MS P ゴシック"/>
            <family val="3"/>
            <charset val="128"/>
          </rPr>
          <t>【非自発該当の場合、適用後の給与所得で算出する】</t>
        </r>
        <r>
          <rPr>
            <sz val="11"/>
            <color indexed="81"/>
            <rFont val="MS P ゴシック"/>
            <family val="3"/>
            <charset val="128"/>
          </rPr>
          <t xml:space="preserve">
所得金額調整控除（措法41の３の３ 第１項）
給与所得と年金所得を共に有する者が対象となりうる
給与所得（10万円を超える場合、10万円）＋
年金所得（10万円を超える場合、10万円）－10万円を控除</t>
        </r>
      </text>
    </comment>
    <comment ref="BF9" authorId="0" shapeId="0" xr:uid="{B6C8AF96-E12C-4475-BD96-C0DEEA3E6AC1}">
      <text>
        <r>
          <rPr>
            <sz val="11"/>
            <color indexed="81"/>
            <rFont val="MS P ゴシック"/>
            <family val="3"/>
            <charset val="128"/>
          </rPr>
          <t>所得金額調整控除（措法41の３の３ 第１項）
給与所得と年金所得を共に有する者が対象となりうる
給与所得（10万円を超える場合、10万円）＋
年金所得（10万円を超える場合、10万円）－10万円を控除</t>
        </r>
      </text>
    </comment>
    <comment ref="BF12" authorId="0" shapeId="0" xr:uid="{5FC2E421-2ED8-4C39-A663-09681EBAB1A1}">
      <text>
        <r>
          <rPr>
            <sz val="11"/>
            <color indexed="81"/>
            <rFont val="MS P ゴシック"/>
            <family val="3"/>
            <charset val="128"/>
          </rPr>
          <t>「パラメーター」シートから試算年度を参照して
１月１日時点の年齢を算出している</t>
        </r>
      </text>
    </comment>
    <comment ref="BG12" authorId="0" shapeId="0" xr:uid="{53D64508-183C-4866-A50A-9DDBF69EAD19}">
      <text>
        <r>
          <rPr>
            <sz val="11"/>
            <color indexed="81"/>
            <rFont val="MS P ゴシック"/>
            <family val="3"/>
            <charset val="128"/>
          </rPr>
          <t>６５歳未満：１
６５歳以上：２</t>
        </r>
      </text>
    </comment>
    <comment ref="BF14" authorId="0" shapeId="0" xr:uid="{7414DEC3-B962-49FF-98A3-F6D6B255677D}">
      <text>
        <r>
          <rPr>
            <sz val="11"/>
            <color indexed="81"/>
            <rFont val="MS P ゴシック"/>
            <family val="3"/>
            <charset val="128"/>
          </rPr>
          <t>【給与所得】＋【他所得】
給与所得は「調整控除(1)」のみ適用
「調整控除(2)」や「非自発特例」適用前
※「年金所得が無いものとして計算した合計所得金額」を使用するので、
　年金所得の有無を参照する「調整控除(2)」は適用しないものと判断した。
　「非自発特例」は……明確に記載されてないけど、適用前とした。
　65歳未満　にしか適用されないものなので、まず影響無いはず。</t>
        </r>
      </text>
    </comment>
    <comment ref="BG14" authorId="0" shapeId="0" xr:uid="{6EFAD1FA-CAB7-4748-83D4-4C4B3BBF4AE8}">
      <text>
        <r>
          <rPr>
            <sz val="11"/>
            <color indexed="81"/>
            <rFont val="MS P ゴシック"/>
            <family val="3"/>
            <charset val="128"/>
          </rPr>
          <t>【年金以外合計所得】
1000万円以下：１
1000万円超、2000万円以下：２
2000万円超　：３</t>
        </r>
      </text>
    </comment>
    <comment ref="BD21" authorId="0" shapeId="0" xr:uid="{B711F0E4-3D20-4D17-8FD6-83D22AD35133}">
      <text>
        <r>
          <rPr>
            <sz val="11"/>
            <color indexed="81"/>
            <rFont val="MS P ゴシック"/>
            <family val="3"/>
            <charset val="128"/>
          </rPr>
          <t>合計所得金額から基礎控除を算出
2400万円以下：４３万円
2400万円超、2450万円以下：２９万円
2450万円超、2500万円以下：１５万円
2500万円超　：０円
当該判定は「非自発特例適用前」の合計所得金額を使用している。
給与所得に係る非自発特例は国保の保険料算定基礎額を算出する際の
読み替えで適用されるため、地方税法の規定による基礎控除額を算出
する際は非自発適用前ですべきと判断。
……と思っていたけど、システムの試算を検証したら
「非自発特例適用後」の合計所得金額を使用していた。
根拠は不明だが、そちらに合わせるしかあるまい……。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Windows ユーザー</author>
    <author>Windows ユーザ</author>
  </authors>
  <commentList>
    <comment ref="AN2" authorId="0" shapeId="0" xr:uid="{7EBD9312-CC9E-43F1-87B1-F2C9DBE8E0D3}">
      <text>
        <r>
          <rPr>
            <b/>
            <sz val="9"/>
            <color indexed="81"/>
            <rFont val="MS P ゴシック"/>
            <family val="3"/>
            <charset val="128"/>
          </rPr>
          <t>入力された所得を
拾ってきて整列する</t>
        </r>
      </text>
    </comment>
    <comment ref="BA2" authorId="0" shapeId="0" xr:uid="{9F0BACB9-EABC-46BB-AB98-F4A547C94944}">
      <text>
        <r>
          <rPr>
            <b/>
            <sz val="9"/>
            <color indexed="81"/>
            <rFont val="MS P ゴシック"/>
            <family val="3"/>
            <charset val="128"/>
          </rPr>
          <t>所得を繰越控除が
上回ってたら
おかしいので
「１」が立つ</t>
        </r>
      </text>
    </comment>
    <comment ref="Z3" authorId="1" shapeId="0" xr:uid="{4E0310FC-6FF8-49E5-BB34-D80E7C828705}">
      <text>
        <r>
          <rPr>
            <b/>
            <sz val="11"/>
            <color indexed="81"/>
            <rFont val="MS P ゴシック"/>
            <family val="3"/>
            <charset val="128"/>
          </rPr>
          <t>生年月日をもとに介護分にひと月でも
該当するかどうかを判定しています。
３月分だけ該当する39歳や
４月分だけ該当する65歳もTRUE判定されます。
画一的な試算をするためだから、しかたないね。
当該年度における具体的な基準日は表外↓に
表示しています。</t>
        </r>
      </text>
    </comment>
    <comment ref="AS3" authorId="0" shapeId="0" xr:uid="{C424EF56-0028-44D3-94D6-88E602F8090F}">
      <text>
        <r>
          <rPr>
            <b/>
            <sz val="9"/>
            <color indexed="81"/>
            <rFont val="MS P ゴシック"/>
            <family val="3"/>
            <charset val="128"/>
          </rPr>
          <t>総合課税所得の
合計</t>
        </r>
      </text>
    </comment>
    <comment ref="AY3" authorId="0" shapeId="0" xr:uid="{F15BF374-AC42-4001-9CAC-76E2DF3BD9B1}">
      <text>
        <r>
          <rPr>
            <b/>
            <sz val="9"/>
            <color indexed="81"/>
            <rFont val="MS P ゴシック"/>
            <family val="3"/>
            <charset val="128"/>
          </rPr>
          <t>分離課税所得の
合計</t>
        </r>
      </text>
    </comment>
    <comment ref="AZ3" authorId="0" shapeId="0" xr:uid="{DCCDE0FE-4AC3-43CC-AD69-80EEB8713A29}">
      <text>
        <r>
          <rPr>
            <b/>
            <sz val="9"/>
            <color indexed="81"/>
            <rFont val="MS P ゴシック"/>
            <family val="3"/>
            <charset val="128"/>
          </rPr>
          <t>分離課税所得のうち
繰越控除の対象となる
所得の合計</t>
        </r>
      </text>
    </comment>
    <comment ref="W4" authorId="0" shapeId="0" xr:uid="{DDE0ACFB-A7C8-41EA-8DE8-8C3AD7FD25FF}">
      <text>
        <r>
          <rPr>
            <sz val="11"/>
            <color indexed="81"/>
            <rFont val="MS P ゴシック"/>
            <family val="3"/>
            <charset val="128"/>
          </rPr>
          <t>繰越損失額が対応する所得（総合or分離）
より多い場合、エラーを表示</t>
        </r>
      </text>
    </comment>
    <comment ref="Y4" authorId="0" shapeId="0" xr:uid="{DE98A8D5-48E1-4067-984A-D1C6C6E0CA1C}">
      <text>
        <r>
          <rPr>
            <b/>
            <sz val="9"/>
            <color indexed="81"/>
            <rFont val="MS P ゴシック"/>
            <family val="3"/>
            <charset val="128"/>
          </rPr>
          <t>【氏名】
空欄　　　：０
空欄でない：１</t>
        </r>
      </text>
    </comment>
    <comment ref="AB4" authorId="0" shapeId="0" xr:uid="{37F88258-3469-488A-B74F-7EB83925B571}">
      <text>
        <r>
          <rPr>
            <b/>
            <sz val="9"/>
            <color indexed="81"/>
            <rFont val="MS P ゴシック"/>
            <family val="3"/>
            <charset val="128"/>
          </rPr>
          <t>基礎控除額を算定するための合計所得金額
給与所得に係る非自発特例は国保の保険料算定基礎額を算出する際の
読み替えで適用されるため、地方税法の規定による基礎控除額を算出
する際は適用前である。と読み取りました。</t>
        </r>
      </text>
    </comment>
    <comment ref="AD4" authorId="0" shapeId="0" xr:uid="{4F128E92-6D34-496D-BE9F-12D5A9A2C50C}">
      <text>
        <r>
          <rPr>
            <b/>
            <sz val="9"/>
            <color indexed="81"/>
            <rFont val="MS P ゴシック"/>
            <family val="3"/>
            <charset val="128"/>
          </rPr>
          <t>【年齢】
65歳未満：１
65歳以上：２</t>
        </r>
      </text>
    </comment>
    <comment ref="AE4" authorId="0" shapeId="0" xr:uid="{B9D241C2-3A96-4C48-A8A1-0F547511FA04}">
      <text>
        <r>
          <rPr>
            <b/>
            <sz val="9"/>
            <color indexed="81"/>
            <rFont val="MS P ゴシック"/>
            <family val="3"/>
            <charset val="128"/>
          </rPr>
          <t>【年齢区分】と【所得区分】から
該当する計算式から所得を取得
１１：65歳未満(1)
１２：65歳未満(2)
１３：65歳未満(3)
２１：65歳以上(1)
２２：65歳以上(2)
２３：65歳以上(3)</t>
        </r>
      </text>
    </comment>
    <comment ref="AJ4" authorId="0" shapeId="0" xr:uid="{8C30A5D4-1A4E-4444-BC12-299FB34127EC}">
      <text>
        <r>
          <rPr>
            <b/>
            <sz val="9"/>
            <color indexed="81"/>
            <rFont val="MS P ゴシック"/>
            <family val="3"/>
            <charset val="128"/>
          </rPr>
          <t>所得金額調整控除（措法41の３の３ 第１項）
・23歳未満の扶養親族を有する
・本人または扶養親族が特別障がい者
いずれかに該当し、給与収入が850万円を超える者が対象
給与収入が850万円を超えた部分の10％を控除する
（最大１５万円）</t>
        </r>
      </text>
    </comment>
    <comment ref="AK4" authorId="0" shapeId="0" xr:uid="{AE76E8CC-4D78-4BC8-BEBF-9A053A24794A}">
      <text>
        <r>
          <rPr>
            <b/>
            <sz val="9"/>
            <color indexed="81"/>
            <rFont val="MS P ゴシック"/>
            <family val="3"/>
            <charset val="128"/>
          </rPr>
          <t>収入に対する計算のみ
所得金額調整控除の適用前</t>
        </r>
      </text>
    </comment>
    <comment ref="AS5" authorId="0" shapeId="0" xr:uid="{6A68511E-63CB-48A0-A707-7DAF82BDA362}">
      <text>
        <r>
          <rPr>
            <b/>
            <sz val="9"/>
            <color indexed="81"/>
            <rFont val="MS P ゴシック"/>
            <family val="3"/>
            <charset val="128"/>
          </rPr>
          <t>総合課税所得に
対する繰越控除</t>
        </r>
      </text>
    </comment>
    <comment ref="AZ5" authorId="0" shapeId="0" xr:uid="{B9772360-C724-4248-A999-4322BF9A4695}">
      <text>
        <r>
          <rPr>
            <b/>
            <sz val="9"/>
            <color indexed="81"/>
            <rFont val="MS P ゴシック"/>
            <family val="3"/>
            <charset val="128"/>
          </rPr>
          <t>分離課税所得に
対する繰越控除</t>
        </r>
      </text>
    </comment>
    <comment ref="Y6" authorId="0" shapeId="0" xr:uid="{ABF2BB13-B351-441B-9988-C5ACFB5313F8}">
      <text>
        <r>
          <rPr>
            <b/>
            <sz val="9"/>
            <color indexed="81"/>
            <rFont val="MS P ゴシック"/>
            <family val="3"/>
            <charset val="128"/>
          </rPr>
          <t>【氏名】
空欄　　　：０
空欄でない：↓
【介護分該当フラグ】
チェックあり：１
チェックなし：０</t>
        </r>
      </text>
    </comment>
    <comment ref="AB6" authorId="0" shapeId="0" xr:uid="{ED9C4EB4-AED8-42C3-9EEB-9B4052CDB21C}">
      <text>
        <r>
          <rPr>
            <b/>
            <sz val="9"/>
            <color indexed="81"/>
            <rFont val="MS P ゴシック"/>
            <family val="3"/>
            <charset val="128"/>
          </rPr>
          <t>合計所得金額（非自発特例の適用前）を基に基礎控除を算出
2400万円以下：４３万円
2400万円超、2450万円以下：２９万円
2450万円超、2500万円以下：１５万円
2500万円超　：０円</t>
        </r>
      </text>
    </comment>
    <comment ref="AC6" authorId="0" shapeId="0" xr:uid="{20AD6AC3-88A0-4BBC-AAA9-42D3A1BD9CB0}">
      <text>
        <r>
          <rPr>
            <b/>
            <sz val="9"/>
            <color indexed="81"/>
            <rFont val="MS P ゴシック"/>
            <family val="3"/>
            <charset val="128"/>
          </rPr>
          <t>【介護分該当フラグ】
チェックあり：全体と同額を表示
チェックなし：０円</t>
        </r>
      </text>
    </comment>
    <comment ref="AD6" authorId="0" shapeId="0" xr:uid="{6AB4A499-DE56-43B0-94CE-D6E93588B44B}">
      <text>
        <r>
          <rPr>
            <b/>
            <sz val="9"/>
            <color indexed="81"/>
            <rFont val="MS P ゴシック"/>
            <family val="3"/>
            <charset val="128"/>
          </rPr>
          <t>【給与所得】＋【他所得】
給与所得は「所得金額調整控除」や「非自発特例」適用前
※「年金所得が無いものとして計算した合計所得金額」を
　使用するので、「所得金額調整控除」は適用前と判断する。
　「非自発特例」は……明確に記載されてないけど、65歳未満
　にしか適用されないので、まず影響無いと思います！</t>
        </r>
      </text>
    </comment>
    <comment ref="AE6" authorId="0" shapeId="0" xr:uid="{EF241FDB-7B1A-4EA1-91FD-55D19FC58999}">
      <text>
        <r>
          <rPr>
            <b/>
            <sz val="9"/>
            <color indexed="81"/>
            <rFont val="MS P ゴシック"/>
            <family val="3"/>
            <charset val="128"/>
          </rPr>
          <t>【年金以外合計所得】
1000万円以下：１
1000万円超、2000万円以下：２
2000万円超　：３</t>
        </r>
      </text>
    </comment>
    <comment ref="AJ6" authorId="0" shapeId="0" xr:uid="{E1CBC4AD-0209-4197-BD65-66509408678D}">
      <text>
        <r>
          <rPr>
            <b/>
            <sz val="9"/>
            <color indexed="81"/>
            <rFont val="MS P ゴシック"/>
            <family val="3"/>
            <charset val="128"/>
          </rPr>
          <t>所得金額調整控除（措法41の３の３ 第１項）
給与所得と年金所得を共に有する者が対象
給与所得（10万円を超える場合、10万円）＋
年金所得（10万円を超える場合、10万円）－10万円を控除</t>
        </r>
      </text>
    </comment>
    <comment ref="B28" authorId="1" shapeId="0" xr:uid="{F7731C3C-4839-4B69-9267-97D055D0DA80}">
      <text>
        <r>
          <rPr>
            <b/>
            <sz val="11"/>
            <color indexed="81"/>
            <rFont val="MS P ゴシック"/>
            <family val="3"/>
            <charset val="128"/>
          </rPr>
          <t>世帯人数が多い場合や、所得の無い加入者の
氏名等の入力を省略したい場合に人数を入力
してください。</t>
        </r>
      </text>
    </comment>
    <comment ref="Z28" authorId="1" shapeId="0" xr:uid="{05BC2954-940B-46B3-8BA6-8FA857174193}">
      <text>
        <r>
          <rPr>
            <b/>
            <sz val="11"/>
            <color indexed="81"/>
            <rFont val="MS P ゴシック"/>
            <family val="3"/>
            <charset val="128"/>
          </rPr>
          <t>非自発該当フラグの数を表示しています。
試算用紙に非自発適用の注意事項を
反映させるために使用します。</t>
        </r>
      </text>
    </comment>
    <comment ref="AB28" authorId="1" shapeId="0" xr:uid="{28E7BE97-6AEA-4FA6-AE27-7471CCE11737}">
      <text>
        <r>
          <rPr>
            <b/>
            <sz val="11"/>
            <color indexed="81"/>
            <rFont val="MS P ゴシック"/>
            <family val="3"/>
            <charset val="128"/>
          </rPr>
          <t>介護分該当の判定を行うためのエリアです。
「パラメータ」シートの年度＋２０１８で西暦変換を行っているため、
元号が変わった際は注意してください。
3月31日に40歳になる生年月日（３月分から介護該当） と
5月 1日に65歳になる生年月日（４月分まで介護該当） を表示しています。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Windows ユーザ</author>
  </authors>
  <commentList>
    <comment ref="AA59" authorId="0" shapeId="0" xr:uid="{669F07C7-F47A-456C-B134-67F1CBC8F96B}">
      <text>
        <r>
          <rPr>
            <sz val="12"/>
            <color indexed="81"/>
            <rFont val="MS P ゴシック"/>
            <family val="3"/>
            <charset val="128"/>
          </rPr>
          <t>見えないけど、該当者が０人だと「０」が入り、
平等割額が０円になるようになってます。
（後期、介護も同様）</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I2" authorId="0" shapeId="0" xr:uid="{B21CEB0E-BE2E-4CE1-BDCF-15FB264B01B2}">
      <text>
        <r>
          <rPr>
            <sz val="9"/>
            <color indexed="81"/>
            <rFont val="MS P ゴシック"/>
            <family val="3"/>
            <charset val="128"/>
          </rPr>
          <t>「非自発適用の方はチェック」に
チェックが入っていれば　　 TRUE
チェックが入っていなければ FALSE が表示される</t>
        </r>
      </text>
    </comment>
    <comment ref="D7" authorId="0" shapeId="0" xr:uid="{DF9D72F9-E5F9-4D36-B7A7-498A05FA8912}">
      <text>
        <r>
          <rPr>
            <sz val="9"/>
            <color indexed="81"/>
            <rFont val="MS P ゴシック"/>
            <family val="3"/>
            <charset val="128"/>
          </rPr>
          <t>収入金額
1,628,000円
未満なら D3
以上なら D5 の金額が表示される</t>
        </r>
      </text>
    </comment>
    <comment ref="D10" authorId="0" shapeId="0" xr:uid="{04EEF457-E875-4B30-A794-B61805E1FA6D}">
      <text>
        <r>
          <rPr>
            <sz val="9"/>
            <color indexed="81"/>
            <rFont val="MS P ゴシック"/>
            <family val="3"/>
            <charset val="128"/>
          </rPr>
          <t>非自発適用のチェック(I2のTRUE or FALSEで判定)が
入っていれば　　 I4
入っていなければ I3 の金額が表示される</t>
        </r>
      </text>
    </comment>
    <comment ref="E10" authorId="0" shapeId="0" xr:uid="{468351BC-3495-422F-9D39-D240689E03CB}">
      <text>
        <r>
          <rPr>
            <sz val="9"/>
            <color indexed="81"/>
            <rFont val="MS P ゴシック"/>
            <family val="3"/>
            <charset val="128"/>
          </rPr>
          <t>生年月日から算出された１月１日時点の年齢が
65歳未満なら G3
65歳以上なら G5 の金額が表示される</t>
        </r>
      </text>
    </comment>
    <comment ref="F10" authorId="0" shapeId="0" xr:uid="{A9B248F7-2D56-4077-BEC1-84279BF6B539}">
      <text>
        <r>
          <rPr>
            <sz val="9"/>
            <color indexed="81"/>
            <rFont val="MS P ゴシック"/>
            <family val="3"/>
            <charset val="128"/>
          </rPr>
          <t>給与所得（10万円を超える場合、10万円）と
年金所得（10万円を超える場合、10万円）の
合計から10万円を引いた金額が表示される</t>
        </r>
      </text>
    </comment>
    <comment ref="G10" authorId="0" shapeId="0" xr:uid="{DA83B642-811D-4EBE-A30B-FB51EA76DF42}">
      <text>
        <r>
          <rPr>
            <sz val="9"/>
            <color indexed="81"/>
            <rFont val="MS P ゴシック"/>
            <family val="3"/>
            <charset val="128"/>
          </rPr>
          <t>F10が
０以下なら　　 　０
０より大きければ F10 の金額が表示される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author>
  </authors>
  <commentList>
    <comment ref="ED26" authorId="0" shapeId="0" xr:uid="{8E2C5C12-047A-4C4C-A9FF-6A580AF1E422}">
      <text>
        <r>
          <rPr>
            <b/>
            <sz val="11"/>
            <color indexed="81"/>
            <rFont val="MS P ゴシック"/>
            <family val="3"/>
            <charset val="128"/>
          </rPr>
          <t>介護分該当の判定を行うためのエリアです。
「パラメータ」シートの年度＋２０１８で西暦変換を行っているため、
元号が変わった際は注意してください。
3月31日に40歳になる生年月日（３月分から介護該当） と
5月 1日に65歳になる生年月日（４月分まで介護該当） を表示しています。</t>
        </r>
      </text>
    </comment>
    <comment ref="FH46" authorId="0" shapeId="0" xr:uid="{36F6CD74-9076-4EC9-8D29-31B9247A4636}">
      <text>
        <r>
          <rPr>
            <sz val="11"/>
            <color indexed="81"/>
            <rFont val="MS P ゴシック"/>
            <family val="3"/>
            <charset val="128"/>
          </rPr>
          <t>収入に対する計算のみ
所得金額調整控除の適用前</t>
        </r>
      </text>
    </comment>
    <comment ref="HD46" authorId="0" shapeId="0" xr:uid="{299E66AD-9BEF-4AD7-A53A-0AAA580347D5}">
      <text>
        <r>
          <rPr>
            <sz val="11"/>
            <color indexed="81"/>
            <rFont val="MS P ゴシック"/>
            <family val="3"/>
            <charset val="128"/>
          </rPr>
          <t>「パラメーター」シートから試算年度を参照して
１月１日時点の年齢を算出している</t>
        </r>
      </text>
    </comment>
    <comment ref="HL46" authorId="0" shapeId="0" xr:uid="{B1E1F100-EC45-47D2-906C-6B63C65AA7DD}">
      <text>
        <r>
          <rPr>
            <sz val="11"/>
            <color indexed="81"/>
            <rFont val="MS P ゴシック"/>
            <family val="3"/>
            <charset val="128"/>
          </rPr>
          <t>６５歳未満：１
６５歳以上：２</t>
        </r>
      </text>
    </comment>
    <comment ref="IR46" authorId="0" shapeId="0" xr:uid="{547CA2F9-69D2-4EEF-B1EB-AFA3F3A3FFE2}">
      <text>
        <r>
          <rPr>
            <b/>
            <sz val="9"/>
            <color indexed="81"/>
            <rFont val="MS P ゴシック"/>
            <family val="3"/>
            <charset val="128"/>
          </rPr>
          <t>合計所得金額（非自発特例の適用前）を基に基礎控除を算出
2400万円以下：４３万円
2400万円超、2450万円以下：２９万円
2450万円超、2500万円以下：１５万円
2500万円超　：０円</t>
        </r>
      </text>
    </comment>
    <comment ref="JJ46" authorId="0" shapeId="0" xr:uid="{7003F7D2-E7F1-43EC-9C57-1647D4294E5E}">
      <text>
        <r>
          <rPr>
            <sz val="11"/>
            <color indexed="81"/>
            <rFont val="MS P ゴシック"/>
            <family val="3"/>
            <charset val="128"/>
          </rPr>
          <t>「入力チェック」が「１」：生年月日入力あり
「重複チェック」が「１」：【Ａ】と【Ｂ】重複入力なし
が両方クリアされているとき、
【Ａ】に入力された旧ただし書所得　か
【Ｂ】で算出した　旧ただし書所得　の大きい方を表示する。
チェックに引っかかった場合、「０」を表示する。</t>
        </r>
      </text>
    </comment>
    <comment ref="KD46" authorId="0" shapeId="0" xr:uid="{082BD41D-DE78-4167-8290-0C85B55FB689}">
      <text>
        <r>
          <rPr>
            <sz val="11"/>
            <color indexed="81"/>
            <rFont val="MS P ゴシック"/>
            <family val="3"/>
            <charset val="128"/>
          </rPr>
          <t>生年月日が入力されて
いるかをチェック
・入力があると「１」
・入力がないと「０」</t>
        </r>
      </text>
    </comment>
    <comment ref="KH46" authorId="0" shapeId="0" xr:uid="{889BA53C-FFCC-4E7C-9CF8-46A931BCC3EB}">
      <text>
        <r>
          <rPr>
            <sz val="11"/>
            <color indexed="81"/>
            <rFont val="MS P ゴシック"/>
            <family val="3"/>
            <charset val="128"/>
          </rPr>
          <t>【Ａ】と【Ｂ】が重複して
入力されていないかチェック
・重複していないと「１」
・重複していると　「０」</t>
        </r>
      </text>
    </comment>
    <comment ref="FH48" authorId="0" shapeId="0" xr:uid="{CC04FC35-9BD2-4107-A110-AFFCF2C817DF}">
      <text>
        <r>
          <rPr>
            <sz val="11"/>
            <color indexed="81"/>
            <rFont val="MS P ゴシック"/>
            <family val="3"/>
            <charset val="128"/>
          </rPr>
          <t xml:space="preserve">所得金額調整控除（措法41の３の３ 第２項）
給与所得と年金所得を共に有する者が対象となりうる
給与所得（10万円を超える場合、10万円）＋
年金所得（10万円を超える場合、10万円）－10万円を控除
</t>
        </r>
        <r>
          <rPr>
            <b/>
            <sz val="11"/>
            <color indexed="81"/>
            <rFont val="MS P ゴシック"/>
            <family val="3"/>
            <charset val="128"/>
          </rPr>
          <t>※措法41の３の３ 第１項は情報が少ないので考慮していない</t>
        </r>
      </text>
    </comment>
    <comment ref="HD48" authorId="0" shapeId="0" xr:uid="{B21EEF54-E465-4605-8091-A17E55A94093}">
      <text>
        <r>
          <rPr>
            <sz val="11"/>
            <color indexed="81"/>
            <rFont val="MS P ゴシック"/>
            <family val="3"/>
            <charset val="128"/>
          </rPr>
          <t>【給与所得】＋【他所得】
給与所得は「調整控除(1)」のみ適用
「調整控除(2)」や「非自発特例」適用前
※「年金所得が無いものとして計算した合計所得金額」を使用するので、
　年金所得の有無を参照する「調整控除(2)」は適用しないものと判断した。
　「非自発特例」は……明確に記載されてないけど、適用前とした。
　65歳未満　にしか適用されないものなので、まず影響無いはず。</t>
        </r>
      </text>
    </comment>
    <comment ref="HL48" authorId="0" shapeId="0" xr:uid="{458A8FAE-5636-490E-A52E-25D712602529}">
      <text>
        <r>
          <rPr>
            <sz val="11"/>
            <color indexed="81"/>
            <rFont val="MS P ゴシック"/>
            <family val="3"/>
            <charset val="128"/>
          </rPr>
          <t>【年金以外合計所得】
1000万円以下：１
1000万円超、2000万円以下：２
2000万円超　：３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author>
    <author>Administrator</author>
  </authors>
  <commentList>
    <comment ref="BO9" authorId="0" shapeId="0" xr:uid="{5710CBE1-DE2A-4B52-BF81-10DC48E8EE4C}">
      <text>
        <r>
          <rPr>
            <sz val="12"/>
            <color indexed="81"/>
            <rFont val="MS P ゴシック"/>
            <family val="3"/>
            <charset val="128"/>
          </rPr>
          <t>「パラメーター」シートを参照
●試算年度 ＞ 保険料率年度 ：説明を促す文言
●試算年度 ＜ 保険料率年度 ：年度設定の確認を促す文言</t>
        </r>
      </text>
    </comment>
    <comment ref="ED26" authorId="0" shapeId="0" xr:uid="{00FF9BF4-93FE-4205-BA6C-2C7993F0D64F}">
      <text>
        <r>
          <rPr>
            <b/>
            <sz val="11"/>
            <color indexed="81"/>
            <rFont val="MS P ゴシック"/>
            <family val="3"/>
            <charset val="128"/>
          </rPr>
          <t>介護分該当の判定を行うためのエリアです。
「パラメータ」シートの年度＋２０１８で西暦変換を行っているため、
元号が変わった際は注意してください。
3月31日に40歳になる生年月日（３月分から介護該当） と
5月 1日に65歳になる生年月日（４月分まで介護該当） を表示しています。</t>
        </r>
      </text>
    </comment>
    <comment ref="FH46" authorId="0" shapeId="0" xr:uid="{C4B2C0DC-5D22-44B7-B876-F685AC1B3320}">
      <text>
        <r>
          <rPr>
            <sz val="11"/>
            <color indexed="81"/>
            <rFont val="MS P ゴシック"/>
            <family val="3"/>
            <charset val="128"/>
          </rPr>
          <t>収入に対する計算のみ
所得金額調整控除の適用前</t>
        </r>
      </text>
    </comment>
    <comment ref="HD46" authorId="0" shapeId="0" xr:uid="{0C7F783F-013B-4BAD-9E42-76D4353582D5}">
      <text>
        <r>
          <rPr>
            <sz val="11"/>
            <color indexed="81"/>
            <rFont val="MS P ゴシック"/>
            <family val="3"/>
            <charset val="128"/>
          </rPr>
          <t>「パラメーター」シートから試算年度を参照して
１月１日時点の年齢を算出している</t>
        </r>
      </text>
    </comment>
    <comment ref="HL46" authorId="0" shapeId="0" xr:uid="{C339DA66-3ABD-4E13-94BD-5C4B31D3EFE4}">
      <text>
        <r>
          <rPr>
            <sz val="11"/>
            <color indexed="81"/>
            <rFont val="MS P ゴシック"/>
            <family val="3"/>
            <charset val="128"/>
          </rPr>
          <t>６５歳未満：１
６５歳以上：２</t>
        </r>
      </text>
    </comment>
    <comment ref="IR46" authorId="0" shapeId="0" xr:uid="{0C53EBDE-6F17-48AE-B8F5-6C5AF1597817}">
      <text>
        <r>
          <rPr>
            <b/>
            <sz val="9"/>
            <color indexed="81"/>
            <rFont val="MS P ゴシック"/>
            <family val="3"/>
            <charset val="128"/>
          </rPr>
          <t>合計所得金額（非自発特例の適用前）を基に基礎控除を算出
2400万円以下：４３万円
2400万円超、2450万円以下：２９万円
2450万円超、2500万円以下：１５万円
2500万円超　：０円</t>
        </r>
      </text>
    </comment>
    <comment ref="JJ46" authorId="0" shapeId="0" xr:uid="{03ACEBBB-4E31-4F74-B03E-FD94CC7F3EB1}">
      <text>
        <r>
          <rPr>
            <sz val="11"/>
            <color indexed="81"/>
            <rFont val="MS P ゴシック"/>
            <family val="3"/>
            <charset val="128"/>
          </rPr>
          <t>「入力チェック」が「１」：生年月日入力あり
「重複チェック」が「１」：【Ａ】と【Ｂ】重複入力なし
が両方クリアされているとき、
【Ａ】に入力された旧ただし書所得　か
【Ｂ】で算出した　旧ただし書所得　の大きい方を表示する。
チェックに引っかかった場合、「０」を表示する。</t>
        </r>
      </text>
    </comment>
    <comment ref="KD46" authorId="0" shapeId="0" xr:uid="{9C13BD71-F5A8-4397-9D4C-7C42F0D9A190}">
      <text>
        <r>
          <rPr>
            <sz val="11"/>
            <color indexed="81"/>
            <rFont val="MS P ゴシック"/>
            <family val="3"/>
            <charset val="128"/>
          </rPr>
          <t>生年月日が入力されて
いるかをチェック
・入力があると「１」
・入力がないと「０」</t>
        </r>
      </text>
    </comment>
    <comment ref="KH46" authorId="0" shapeId="0" xr:uid="{4E8ED1ED-1375-4E79-8CE6-DA566132B279}">
      <text>
        <r>
          <rPr>
            <sz val="11"/>
            <color indexed="81"/>
            <rFont val="MS P ゴシック"/>
            <family val="3"/>
            <charset val="128"/>
          </rPr>
          <t>【Ａ】と【Ｂ】が重複して
入力されていないかチェック
・重複していないと「１」
・重複していると　「０」</t>
        </r>
      </text>
    </comment>
    <comment ref="KL46" authorId="1" shapeId="0" xr:uid="{6918E474-674F-45DF-AD9D-87098643A3E2}">
      <text>
        <r>
          <rPr>
            <sz val="11"/>
            <color indexed="81"/>
            <rFont val="MS P ゴシック"/>
            <family val="3"/>
            <charset val="128"/>
          </rPr>
          <t>生年月日に無効な値が
入力されていないかを
チェックする。
日付として正しくない
値が入力されていると
ここに「0」が表示され、
入力表の下にエラーが
表示される。
正しくない値の例
「S60.1..1」←余計なピリオドが入っている
「S60. 1. 1」←余計な空白が入っている
「60.1.1」←和暦記号が入っていない
「H3.2.29」←存在しない日付
関数としては、対象のセルに「1」を乗じて
値に変換しようとした時にエラーが出たら
不正な値と認識するようにしました。</t>
        </r>
      </text>
    </comment>
    <comment ref="FH48" authorId="0" shapeId="0" xr:uid="{3495EE21-0306-48EE-B6FF-B96FD196539E}">
      <text>
        <r>
          <rPr>
            <sz val="11"/>
            <color indexed="81"/>
            <rFont val="MS P ゴシック"/>
            <family val="3"/>
            <charset val="128"/>
          </rPr>
          <t xml:space="preserve">所得金額調整控除（措法41の３の３ 第２項）
給与所得と年金所得を共に有する者が対象となりうる
給与所得（10万円を超える場合、10万円）＋
年金所得（10万円を超える場合、10万円）－10万円を控除
</t>
        </r>
        <r>
          <rPr>
            <b/>
            <sz val="11"/>
            <color indexed="81"/>
            <rFont val="MS P ゴシック"/>
            <family val="3"/>
            <charset val="128"/>
          </rPr>
          <t>※措法41の３の３ 第１項は情報が少ないので考慮していない</t>
        </r>
      </text>
    </comment>
    <comment ref="HD48" authorId="0" shapeId="0" xr:uid="{251D4D7E-0680-4D18-ABD5-9E7BEF1190EB}">
      <text>
        <r>
          <rPr>
            <sz val="11"/>
            <color indexed="81"/>
            <rFont val="MS P ゴシック"/>
            <family val="3"/>
            <charset val="128"/>
          </rPr>
          <t>【給与所得】＋【他所得】
給与所得は「調整控除(1)」のみ適用
「調整控除(2)」や「非自発特例」適用前
※「年金所得が無いものとして計算した合計所得金額」を使用するので、
　年金所得の有無を参照する「調整控除(2)」は適用しないものと判断した。
　「非自発特例」は……明確に記載されてないけど、適用前とした。
　65歳未満　にしか適用されないものなので、まず影響無いはず。</t>
        </r>
      </text>
    </comment>
    <comment ref="HL48" authorId="0" shapeId="0" xr:uid="{993CCF69-E7A6-4E3B-B908-7F342F137847}">
      <text>
        <r>
          <rPr>
            <sz val="11"/>
            <color indexed="81"/>
            <rFont val="MS P ゴシック"/>
            <family val="3"/>
            <charset val="128"/>
          </rPr>
          <t>【年金以外合計所得】
1000万円以下：１
1000万円超、2000万円以下：２
2000万円超　：３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author>
  </authors>
  <commentList>
    <comment ref="D1" authorId="0" shapeId="0" xr:uid="{1A1A8BD4-81B9-42C3-AC4D-B06200D48181}">
      <text>
        <r>
          <rPr>
            <sz val="12"/>
            <color indexed="81"/>
            <rFont val="MS P ゴシック"/>
            <family val="3"/>
            <charset val="128"/>
          </rPr>
          <t>主に各シートの年度表記と、
年齢の判定に使用しています。
・年金収入⇒所得の換算
・介護分該当の判定</t>
        </r>
      </text>
    </comment>
    <comment ref="F1" authorId="0" shapeId="0" xr:uid="{38B758CF-E38F-48DE-84E4-07272EF2446D}">
      <text>
        <r>
          <rPr>
            <b/>
            <sz val="9"/>
            <color indexed="81"/>
            <rFont val="MS P ゴシック"/>
            <family val="3"/>
            <charset val="128"/>
          </rPr>
          <t>「詳細入力シート」で、
所得種類のプルダウンに使用</t>
        </r>
      </text>
    </comment>
    <comment ref="D2" authorId="0" shapeId="0" xr:uid="{EAFFEB3D-E1C8-4DE1-9161-ECC22CE8C405}">
      <text>
        <r>
          <rPr>
            <sz val="12"/>
            <color indexed="81"/>
            <rFont val="ＭＳ Ｐゴシック"/>
            <family val="3"/>
            <charset val="128"/>
          </rPr>
          <t>保険料率と限度額の設定に使用しています。
入力した年度に対応する料率等を右の表から
引っ張ってきて、下の表及び保険料試算に
反映します。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ユーザ</author>
  </authors>
  <commentList>
    <comment ref="D17" authorId="0" shapeId="0" xr:uid="{E69BC2D2-AD3A-4731-A4AF-37236B976D76}">
      <text>
        <r>
          <rPr>
            <sz val="12"/>
            <color indexed="81"/>
            <rFont val="MS P ゴシック"/>
            <family val="3"/>
            <charset val="128"/>
          </rPr>
          <t>「パラメーター」シートを参照
●試算年度 ＞ 保険料率年度 ：説明を促す文言
●試算年度 ＜ 保険料率年度 ：年度設定の確認を促す文言</t>
        </r>
      </text>
    </comment>
    <comment ref="D29" authorId="0" shapeId="0" xr:uid="{0E66229D-BFFF-4D6F-9A4D-2F1989E5EEC6}">
      <text>
        <r>
          <rPr>
            <sz val="12"/>
            <color indexed="81"/>
            <rFont val="MS P ゴシック"/>
            <family val="3"/>
            <charset val="128"/>
          </rPr>
          <t>「パラメーター」シートを参照
●試算年度 ＝ 保険料率年度 ：「異なる場合があります。」
●試算年度 ≠ 保険料率年度 ：「異なります。
　　　　　　　　　　　　　　　 より正確な試算は７月中旬以降に」</t>
        </r>
      </text>
    </comment>
    <comment ref="AA65" authorId="0" shapeId="0" xr:uid="{7C6715D9-0DD6-4CCD-94CB-2388057A2C1C}">
      <text>
        <r>
          <rPr>
            <sz val="12"/>
            <color indexed="81"/>
            <rFont val="MS P ゴシック"/>
            <family val="3"/>
            <charset val="128"/>
          </rPr>
          <t>見えないけど、該当者が０人だと「０」が入り、
平等割額が０円になるようになってます。
（後期、介護も同様）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ユーザー</author>
    <author>Windows ユーザ</author>
  </authors>
  <commentList>
    <comment ref="AQ2" authorId="0" shapeId="0" xr:uid="{F0E4FA95-B722-48DB-A93C-E751D4792D1F}">
      <text>
        <r>
          <rPr>
            <b/>
            <sz val="9"/>
            <color indexed="81"/>
            <rFont val="MS P ゴシック"/>
            <family val="3"/>
            <charset val="128"/>
          </rPr>
          <t>入力された所得を
拾ってきて整列する</t>
        </r>
      </text>
    </comment>
    <comment ref="BD2" authorId="0" shapeId="0" xr:uid="{691A0F13-60FF-44CB-A095-9D7168DECCC7}">
      <text>
        <r>
          <rPr>
            <b/>
            <sz val="9"/>
            <color indexed="81"/>
            <rFont val="MS P ゴシック"/>
            <family val="3"/>
            <charset val="128"/>
          </rPr>
          <t>所得を繰越控除が
上回ってたら
おかしいので
「１」が立つ</t>
        </r>
      </text>
    </comment>
    <comment ref="E3" authorId="1" shapeId="0" xr:uid="{D51684ED-646F-449B-ACA1-3EC135448268}">
      <text>
        <r>
          <rPr>
            <b/>
            <sz val="11"/>
            <color indexed="81"/>
            <rFont val="MS P ゴシック"/>
            <family val="3"/>
            <charset val="128"/>
          </rPr>
          <t>当該年度中でひと月でも介護分に
該当する場合、該当者として試算します。</t>
        </r>
      </text>
    </comment>
    <comment ref="L3" authorId="0" shapeId="0" xr:uid="{53477FF1-F114-4FA4-83B8-5AE8CAD334C9}">
      <text>
        <r>
          <rPr>
            <sz val="11"/>
            <color indexed="81"/>
            <rFont val="MS P ゴシック"/>
            <family val="3"/>
            <charset val="128"/>
          </rPr>
          <t>給与所得が資料と一致しない場合、以下の可能性が考えられます。
①年金所得があることで、所得金額調整控除が適用されている
②給与収入が850万円を超え、要件に該当していることで、所得金額調整控除が適用されている
②の場合、「給与所得調整」のチェックを入れると一致するかもしれません。</t>
        </r>
      </text>
    </comment>
    <comment ref="N3" authorId="0" shapeId="0" xr:uid="{2B6ED2C8-47C4-4233-84AE-BA53C71B0FA8}">
      <text>
        <r>
          <rPr>
            <b/>
            <sz val="11"/>
            <color indexed="81"/>
            <rFont val="MS P ゴシック"/>
            <family val="3"/>
            <charset val="128"/>
          </rPr>
          <t>所得の種類を
プルダウンリストから
選択してください。</t>
        </r>
      </text>
    </comment>
    <comment ref="U3" authorId="0" shapeId="0" xr:uid="{567021CB-CC6F-40B3-83DC-6F1C43FE985C}">
      <text>
        <r>
          <rPr>
            <b/>
            <sz val="11"/>
            <color indexed="81"/>
            <rFont val="MS P ゴシック"/>
            <family val="3"/>
            <charset val="128"/>
          </rPr>
          <t>分離譲渡所得がある場合、
特別控除の有無を確認してください。
分離譲渡所得が複数ある場合、
２行に分けて入れても問題ありません。
合計所得金額の算出に使用します。</t>
        </r>
      </text>
    </comment>
    <comment ref="X3" authorId="1" shapeId="0" xr:uid="{CDAA8D2E-80DD-4224-BFAA-504C78C0EECE}">
      <text>
        <r>
          <rPr>
            <b/>
            <sz val="11"/>
            <color indexed="81"/>
            <rFont val="MS P ゴシック"/>
            <family val="3"/>
            <charset val="128"/>
          </rPr>
          <t>全ての所得の合計額
（特別控除を引く前なので、
　「分離譲渡の特別控除」を
　足し込んでいます。）
基礎控除の算出に使用します。</t>
        </r>
      </text>
    </comment>
    <comment ref="Y3" authorId="0" shapeId="0" xr:uid="{A0C27D20-0231-45C8-B6B4-87927FA803B4}">
      <text>
        <r>
          <rPr>
            <sz val="11"/>
            <color indexed="81"/>
            <rFont val="MS P ゴシック"/>
            <family val="3"/>
            <charset val="128"/>
          </rPr>
          <t>「氏名」か「生年月日」を入力することで
加入人数のカウントと所得計算の対象になります。</t>
        </r>
      </text>
    </comment>
    <comment ref="AC3" authorId="1" shapeId="0" xr:uid="{EFE99CEF-441A-46D7-9897-8538E1F2271F}">
      <text>
        <r>
          <rPr>
            <b/>
            <sz val="11"/>
            <color indexed="81"/>
            <rFont val="MS P ゴシック"/>
            <family val="3"/>
            <charset val="128"/>
          </rPr>
          <t>生年月日をもとに介護分にひと月でも
該当するかどうかを判定しています。
３月分だけ該当する39歳や
４月分だけ該当する65歳もTRUE判定されます。
画一的な試算をするためだから、しかたないね。
当該年度における具体的な基準日は表外↓に
表示しています。</t>
        </r>
      </text>
    </comment>
    <comment ref="AV3" authorId="0" shapeId="0" xr:uid="{6997BC46-B3D2-4C8B-AD4C-3740B6128C49}">
      <text>
        <r>
          <rPr>
            <b/>
            <sz val="9"/>
            <color indexed="81"/>
            <rFont val="MS P ゴシック"/>
            <family val="3"/>
            <charset val="128"/>
          </rPr>
          <t>総合課税所得の
合計</t>
        </r>
      </text>
    </comment>
    <comment ref="BB3" authorId="0" shapeId="0" xr:uid="{B9BDAF5A-74A7-4EA3-8787-84906667F652}">
      <text>
        <r>
          <rPr>
            <b/>
            <sz val="9"/>
            <color indexed="81"/>
            <rFont val="MS P ゴシック"/>
            <family val="3"/>
            <charset val="128"/>
          </rPr>
          <t>分離課税所得の
合計</t>
        </r>
      </text>
    </comment>
    <comment ref="BC3" authorId="0" shapeId="0" xr:uid="{E855EE8E-EC7C-46E2-8002-A3D7F54D77CF}">
      <text>
        <r>
          <rPr>
            <b/>
            <sz val="9"/>
            <color indexed="81"/>
            <rFont val="MS P ゴシック"/>
            <family val="3"/>
            <charset val="128"/>
          </rPr>
          <t>分離課税所得のうち
繰越控除の対象となる
所得の合計</t>
        </r>
      </text>
    </comment>
    <comment ref="Z4" authorId="0" shapeId="0" xr:uid="{4974F1AA-78EF-4A19-A343-7957B99CFA04}">
      <text>
        <r>
          <rPr>
            <sz val="11"/>
            <color indexed="81"/>
            <rFont val="MS P ゴシック"/>
            <family val="3"/>
            <charset val="128"/>
          </rPr>
          <t>繰越損失額が対応する所得（総合or分離）
より多い場合、エラーを表示</t>
        </r>
      </text>
    </comment>
    <comment ref="AB4" authorId="0" shapeId="0" xr:uid="{68F45403-1DF0-419D-9229-1FFA38EB1698}">
      <text>
        <r>
          <rPr>
            <b/>
            <sz val="9"/>
            <color indexed="81"/>
            <rFont val="MS P ゴシック"/>
            <family val="3"/>
            <charset val="128"/>
          </rPr>
          <t>【氏名】
空欄　　　：０
空欄でない：１</t>
        </r>
      </text>
    </comment>
    <comment ref="AE4" authorId="0" shapeId="0" xr:uid="{1D357E1B-D126-4D40-8E62-6D9D1000D2E0}">
      <text>
        <r>
          <rPr>
            <b/>
            <sz val="9"/>
            <color indexed="81"/>
            <rFont val="MS P ゴシック"/>
            <family val="3"/>
            <charset val="128"/>
          </rPr>
          <t>基礎控除額を算定するための合計所得金額
給与所得に係る非自発特例は国保の保険料算定基礎額を算出する際の
読み替えで適用されるため、地方税法の規定による基礎控除額を算出
する際は適用前である。と読み取りました。</t>
        </r>
      </text>
    </comment>
    <comment ref="AG4" authorId="0" shapeId="0" xr:uid="{DD423A5A-6FC2-4266-9D5E-0C6EA2A6B431}">
      <text>
        <r>
          <rPr>
            <b/>
            <sz val="9"/>
            <color indexed="81"/>
            <rFont val="MS P ゴシック"/>
            <family val="3"/>
            <charset val="128"/>
          </rPr>
          <t>【年齢】
65歳未満：１
65歳以上：２</t>
        </r>
      </text>
    </comment>
    <comment ref="AH4" authorId="0" shapeId="0" xr:uid="{E0593358-EA58-445E-940C-20E757638F8F}">
      <text>
        <r>
          <rPr>
            <b/>
            <sz val="9"/>
            <color indexed="81"/>
            <rFont val="MS P ゴシック"/>
            <family val="3"/>
            <charset val="128"/>
          </rPr>
          <t>【年齢区分】と【所得区分】から
該当する計算式から所得を取得
１１：65歳未満(1)
１２：65歳未満(2)
１３：65歳未満(3)
２１：65歳以上(1)
２２：65歳以上(2)
２３：65歳以上(3)</t>
        </r>
      </text>
    </comment>
    <comment ref="AM4" authorId="0" shapeId="0" xr:uid="{AB388D35-214C-44AA-BE12-D6BAEBB8C3AF}">
      <text>
        <r>
          <rPr>
            <b/>
            <sz val="9"/>
            <color indexed="81"/>
            <rFont val="MS P ゴシック"/>
            <family val="3"/>
            <charset val="128"/>
          </rPr>
          <t>所得金額調整控除（措法41の３の３ 第１項）
・23歳未満の扶養親族を有する
・本人または扶養親族が特別障がい者
いずれかに該当し、給与収入が850万円を超える者が対象
給与収入が850万円を超えた部分の10％を控除する
（最大１５万円）</t>
        </r>
      </text>
    </comment>
    <comment ref="AN4" authorId="0" shapeId="0" xr:uid="{78802BC8-CA23-4A8D-957A-82E411D890EF}">
      <text>
        <r>
          <rPr>
            <b/>
            <sz val="9"/>
            <color indexed="81"/>
            <rFont val="MS P ゴシック"/>
            <family val="3"/>
            <charset val="128"/>
          </rPr>
          <t>収入に対する計算のみ
所得金額調整控除の適用前</t>
        </r>
      </text>
    </comment>
    <comment ref="C5" authorId="1" shapeId="0" xr:uid="{644B63B9-EE68-44D9-BB6A-FF66F2176AF0}">
      <text>
        <r>
          <rPr>
            <b/>
            <sz val="11"/>
            <color indexed="81"/>
            <rFont val="MS P ゴシック"/>
            <family val="3"/>
            <charset val="128"/>
          </rPr>
          <t>試算実施時点の年齢を表示しています。
特に意味はありません。参考程度です。
介護分該当の判定
　⇒「○月○日時点の年齢」では判定できないので別枠で判定
年金所得の計算
　⇒１月１日時点の年齢なので別枠で判定</t>
        </r>
      </text>
    </comment>
    <comment ref="L5" authorId="1" shapeId="0" xr:uid="{FF744634-5E87-417E-8B56-DCDFE26F1EFC}">
      <text>
        <r>
          <rPr>
            <b/>
            <sz val="11"/>
            <color indexed="81"/>
            <rFont val="MS P ゴシック"/>
            <family val="3"/>
            <charset val="128"/>
          </rPr>
          <t>１月１日時点の年齢で計算式が変わるため、
生年月日が入力されていないと表示されません。</t>
        </r>
      </text>
    </comment>
    <comment ref="X5" authorId="1" shapeId="0" xr:uid="{2B2CC452-601C-48FE-ABBC-6C48FD8BB98B}">
      <text>
        <r>
          <rPr>
            <b/>
            <sz val="11"/>
            <color indexed="81"/>
            <rFont val="MS P ゴシック"/>
            <family val="3"/>
            <charset val="128"/>
          </rPr>
          <t>国保の計算上の「総所得金額等」なので、
税制上の総所得金額等とは考え方が異なります。
合計所得金額から繰越損失（雑損失を除く）を控除し、
分離譲渡の特別控除も差し引いた金額です。
旧ただし書所得の算出に使用します。</t>
        </r>
      </text>
    </comment>
    <comment ref="AV5" authorId="0" shapeId="0" xr:uid="{6701DD55-1331-4E31-B8BC-A5FF441C8F5C}">
      <text>
        <r>
          <rPr>
            <b/>
            <sz val="9"/>
            <color indexed="81"/>
            <rFont val="MS P ゴシック"/>
            <family val="3"/>
            <charset val="128"/>
          </rPr>
          <t>総合課税所得に
対する繰越控除</t>
        </r>
      </text>
    </comment>
    <comment ref="BC5" authorId="0" shapeId="0" xr:uid="{91474D82-2EE7-4CEC-890E-8CD68D31DED3}">
      <text>
        <r>
          <rPr>
            <b/>
            <sz val="9"/>
            <color indexed="81"/>
            <rFont val="MS P ゴシック"/>
            <family val="3"/>
            <charset val="128"/>
          </rPr>
          <t>分離課税所得に
対する繰越控除</t>
        </r>
      </text>
    </comment>
    <comment ref="AB6" authorId="0" shapeId="0" xr:uid="{6011D3E2-8557-4C4D-A8D0-B6A884C5BB1A}">
      <text>
        <r>
          <rPr>
            <b/>
            <sz val="9"/>
            <color indexed="81"/>
            <rFont val="MS P ゴシック"/>
            <family val="3"/>
            <charset val="128"/>
          </rPr>
          <t>【氏名】
空欄　　　：０
空欄でない：↓
【介護分該当フラグ】
チェックあり：１
チェックなし：０</t>
        </r>
      </text>
    </comment>
    <comment ref="AE6" authorId="0" shapeId="0" xr:uid="{18B93505-96DD-464D-BE1A-49F328990CB9}">
      <text>
        <r>
          <rPr>
            <b/>
            <sz val="9"/>
            <color indexed="81"/>
            <rFont val="MS P ゴシック"/>
            <family val="3"/>
            <charset val="128"/>
          </rPr>
          <t>合計所得金額（非自発特例の適用前）を基に基礎控除を算出
2400万円以下：４３万円
2400万円超、2450万円以下：２９万円
2450万円超、2500万円以下：１５万円
2500万円超　：０円</t>
        </r>
      </text>
    </comment>
    <comment ref="AF6" authorId="0" shapeId="0" xr:uid="{B2C8565B-B88F-47E1-B017-700E00E414AB}">
      <text>
        <r>
          <rPr>
            <b/>
            <sz val="9"/>
            <color indexed="81"/>
            <rFont val="MS P ゴシック"/>
            <family val="3"/>
            <charset val="128"/>
          </rPr>
          <t>【介護分該当フラグ】
チェックあり：全体と同額を表示
チェックなし：０円</t>
        </r>
      </text>
    </comment>
    <comment ref="AG6" authorId="0" shapeId="0" xr:uid="{1EFB56DA-FC56-4932-9BB6-A296699FBD82}">
      <text>
        <r>
          <rPr>
            <b/>
            <sz val="9"/>
            <color indexed="81"/>
            <rFont val="MS P ゴシック"/>
            <family val="3"/>
            <charset val="128"/>
          </rPr>
          <t>【給与所得】＋【他所得】
給与所得は「所得金額調整控除」や「非自発特例」適用前
※「年金所得が無いものとして計算した合計所得金額」を
　使用するので、「所得金額調整控除」は適用前と判断する。
　「非自発特例」は……明確に記載されてないけど、65歳未満
　にしか適用されないので、まず影響無いと思います！</t>
        </r>
      </text>
    </comment>
    <comment ref="AH6" authorId="0" shapeId="0" xr:uid="{06AAA981-69EE-43FE-88E1-06CCDE8AB471}">
      <text>
        <r>
          <rPr>
            <b/>
            <sz val="9"/>
            <color indexed="81"/>
            <rFont val="MS P ゴシック"/>
            <family val="3"/>
            <charset val="128"/>
          </rPr>
          <t>【年金以外合計所得】
1000万円以下：１
1000万円超、2000万円以下：２
2000万円超　：３</t>
        </r>
      </text>
    </comment>
    <comment ref="AM6" authorId="0" shapeId="0" xr:uid="{D90D5336-2B7F-4DB3-AE9E-4C63DCB6A8E4}">
      <text>
        <r>
          <rPr>
            <b/>
            <sz val="9"/>
            <color indexed="81"/>
            <rFont val="MS P ゴシック"/>
            <family val="3"/>
            <charset val="128"/>
          </rPr>
          <t>所得金額調整控除（措法41の３の３ 第２項）
給与所得と年金所得を共に有する者が対象
給与所得（10万円を超える場合、10万円）＋
年金所得（10万円を超える場合、10万円）－10万円を控除</t>
        </r>
      </text>
    </comment>
    <comment ref="B28" authorId="1" shapeId="0" xr:uid="{0DDA6C36-5B10-41D0-8C6D-C350207D9669}">
      <text>
        <r>
          <rPr>
            <b/>
            <sz val="11"/>
            <color indexed="81"/>
            <rFont val="MS P ゴシック"/>
            <family val="3"/>
            <charset val="128"/>
          </rPr>
          <t>世帯人数が多い場合や、所得の無い加入者の
氏名等の入力を省略したい場合に人数を入力
してください。</t>
        </r>
      </text>
    </comment>
    <comment ref="AC28" authorId="1" shapeId="0" xr:uid="{C7B1AA89-DF92-49FD-913E-5D0069CFCA99}">
      <text>
        <r>
          <rPr>
            <b/>
            <sz val="11"/>
            <color indexed="81"/>
            <rFont val="MS P ゴシック"/>
            <family val="3"/>
            <charset val="128"/>
          </rPr>
          <t>非自発該当フラグの数を表示しています。
試算用紙に非自発適用の注意事項を
反映させるために使用します。</t>
        </r>
      </text>
    </comment>
    <comment ref="AE28" authorId="1" shapeId="0" xr:uid="{1F7CE90A-EA80-4ED6-B1D7-92E500D51F46}">
      <text>
        <r>
          <rPr>
            <b/>
            <sz val="11"/>
            <color indexed="81"/>
            <rFont val="MS P ゴシック"/>
            <family val="3"/>
            <charset val="128"/>
          </rPr>
          <t>介護分該当の判定を行うためのエリアです。
「パラメータ」シートの年度＋２０１８で西暦変換を行っているため、
元号が変わった際は注意してください。
3月31日に40歳になる生年月日（３月分から介護該当） と
5月 1日に65歳になる生年月日（４月分まで介護該当） を表示しています。</t>
        </r>
      </text>
    </comment>
    <comment ref="K30" authorId="0" shapeId="0" xr:uid="{D7E239B2-41C2-465A-85F8-2A6D1F4879DD}">
      <text>
        <r>
          <rPr>
            <sz val="11"/>
            <color indexed="81"/>
            <rFont val="MS P ゴシック"/>
            <family val="3"/>
            <charset val="128"/>
          </rPr>
          <t>手入力人数の介護分該当者数が
加入者数より多い場合、エラーを表示</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ユーザ</author>
  </authors>
  <commentList>
    <comment ref="D17" authorId="0" shapeId="0" xr:uid="{BF1B97DC-41EC-4B0B-9238-F08F78B128E7}">
      <text>
        <r>
          <rPr>
            <sz val="12"/>
            <color indexed="81"/>
            <rFont val="MS P ゴシック"/>
            <family val="3"/>
            <charset val="128"/>
          </rPr>
          <t>「パラメーター」シートを参照
●試算年度 ＞ 保険料率年度 ：説明を促す文言
●試算年度 ＜ 保険料率年度 ：年度設定の確認を促す文言</t>
        </r>
      </text>
    </comment>
    <comment ref="D25" authorId="0" shapeId="0" xr:uid="{0D9A9BDE-6170-4D0F-B64F-2913B78C15F6}">
      <text>
        <r>
          <rPr>
            <sz val="12"/>
            <color indexed="81"/>
            <rFont val="MS P ゴシック"/>
            <family val="3"/>
            <charset val="128"/>
          </rPr>
          <t>「パラメーター」シートを参照
●試算年度 ＝ 保険料率年度 ：「異なる場合があります。」
●試算年度 ≠ 保険料率年度 ：「異なります。
　　　　　　　　　　　　　　　 より正確な試算は７月中旬以降に」</t>
        </r>
      </text>
    </comment>
    <comment ref="D29" authorId="0" shapeId="0" xr:uid="{E74D91C9-EA29-4E60-8C42-D84CB13E6312}">
      <text>
        <r>
          <rPr>
            <sz val="12"/>
            <color indexed="81"/>
            <rFont val="MS P ゴシック"/>
            <family val="3"/>
            <charset val="128"/>
          </rPr>
          <t>「詳細入力シート」を参照
●非自発適用フラグが１件以上あると、
　・非自発軽減を適用している旨
　・実際の計算における非自発適用を保証するものではない旨　を表示</t>
        </r>
      </text>
    </comment>
    <comment ref="D33" authorId="0" shapeId="0" xr:uid="{294F6173-1B8E-42F5-80DC-B3FF3197C8CF}">
      <text>
        <r>
          <rPr>
            <sz val="12"/>
            <color indexed="81"/>
            <rFont val="MS P ゴシック"/>
            <family val="3"/>
            <charset val="128"/>
          </rPr>
          <t xml:space="preserve">「詳細入力シート」を参照
●非自発適用フラグが１件もないと、試算では軽減や減免を適用していない旨を表示
●非自発適用フラグが１件でもあると、「非自発以外の」軽減や減免は適用していない旨を表示
</t>
        </r>
      </text>
    </comment>
    <comment ref="AA65" authorId="0" shapeId="0" xr:uid="{92CD4352-2DBE-4FD8-B4DC-BAB894EDB962}">
      <text>
        <r>
          <rPr>
            <sz val="12"/>
            <color indexed="81"/>
            <rFont val="MS P ゴシック"/>
            <family val="3"/>
            <charset val="128"/>
          </rPr>
          <t>見えないけど、該当者が０人だと「０」が入り、
平等割額が０円になるようになってます。
（後期、介護も同様）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ユーザ</author>
  </authors>
  <commentList>
    <comment ref="D17" authorId="0" shapeId="0" xr:uid="{919DCFED-49AC-4137-9688-F9A8652E0397}">
      <text>
        <r>
          <rPr>
            <sz val="12"/>
            <color indexed="81"/>
            <rFont val="MS P ゴシック"/>
            <family val="3"/>
            <charset val="128"/>
          </rPr>
          <t>「パラメーター」シートを参照
●試算年度 ＞ 保険料率年度 ：説明を促す文言
●試算年度 ＜ 保険料率年度 ：年度設定の確認を促す文言</t>
        </r>
      </text>
    </comment>
    <comment ref="D29" authorId="0" shapeId="0" xr:uid="{CD6DA9D8-CA27-42FF-AAAA-3E499F09B3D4}">
      <text>
        <r>
          <rPr>
            <sz val="12"/>
            <color indexed="81"/>
            <rFont val="MS P ゴシック"/>
            <family val="3"/>
            <charset val="128"/>
          </rPr>
          <t>「パラメーター」シートを参照
●試算年度 ＝ 保険料率年度 ：「異なる場合があります。」
●試算年度 ≠ 保険料率年度 ：「異なります。
　　　　　　　　　　　　　　　 より正確な試算は７月中旬以降に」</t>
        </r>
      </text>
    </comment>
    <comment ref="AA65" authorId="0" shapeId="0" xr:uid="{4A0D9DDB-B7CF-425C-9AB8-98C8955D2CC5}">
      <text>
        <r>
          <rPr>
            <sz val="12"/>
            <color indexed="81"/>
            <rFont val="MS P ゴシック"/>
            <family val="3"/>
            <charset val="128"/>
          </rPr>
          <t>見えないけど、該当者が０人だと「０」が入り、
平等割額が０円になるようになってます。
（後期、介護も同様）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Q2" authorId="0" shapeId="0" xr:uid="{5AC6F070-1AB6-4487-8D5B-F568392C3EC6}">
      <text>
        <r>
          <rPr>
            <b/>
            <sz val="9"/>
            <color indexed="81"/>
            <rFont val="MS P ゴシック"/>
            <family val="3"/>
            <charset val="128"/>
          </rPr>
          <t>入力された所得を
拾ってきて整列する</t>
        </r>
      </text>
    </comment>
    <comment ref="BD2" authorId="0" shapeId="0" xr:uid="{DF967A5C-835E-4DA5-AE9A-75F507E58BC0}">
      <text>
        <r>
          <rPr>
            <b/>
            <sz val="9"/>
            <color indexed="81"/>
            <rFont val="MS P ゴシック"/>
            <family val="3"/>
            <charset val="128"/>
          </rPr>
          <t>所得を繰越控除が
上回ってたら
おかしいので
「１」が立つ</t>
        </r>
      </text>
    </comment>
    <comment ref="L3" authorId="0" shapeId="0" xr:uid="{C4169F14-B228-4A4B-84C1-16FA7B916A49}">
      <text>
        <r>
          <rPr>
            <sz val="11"/>
            <color indexed="81"/>
            <rFont val="MS P ゴシック"/>
            <family val="3"/>
            <charset val="128"/>
          </rPr>
          <t>給与所得が資料と一致しない場合、以下の可能性が考えられます。
①年金所得があることで、所得金額調整控除が適用されている
②給与収入が850万円を超え、要件に該当していることで、所得金額調整控除が適用されている
②の場合、「給与所得調整」のチェックを入れると一致するかもしれません。</t>
        </r>
      </text>
    </comment>
    <comment ref="N3" authorId="0" shapeId="0" xr:uid="{0C49550D-10DB-48ED-8ED2-93AFECDCE631}">
      <text>
        <r>
          <rPr>
            <b/>
            <sz val="11"/>
            <color indexed="81"/>
            <rFont val="MS P ゴシック"/>
            <family val="3"/>
            <charset val="128"/>
          </rPr>
          <t>所得の種類を
プルダウンリストから
選択してください。</t>
        </r>
      </text>
    </comment>
    <comment ref="U3" authorId="0" shapeId="0" xr:uid="{95531D7D-2A96-4711-94AA-8D002869401F}">
      <text>
        <r>
          <rPr>
            <b/>
            <sz val="11"/>
            <color indexed="81"/>
            <rFont val="MS P ゴシック"/>
            <family val="3"/>
            <charset val="128"/>
          </rPr>
          <t>分離譲渡所得がある場合、
特別控除の有無を確認してください。</t>
        </r>
      </text>
    </comment>
    <comment ref="Y3" authorId="0" shapeId="0" xr:uid="{E1FB09DA-4419-430E-8B82-FFD4EFFE8A58}">
      <text>
        <r>
          <rPr>
            <sz val="11"/>
            <color indexed="81"/>
            <rFont val="MS P ゴシック"/>
            <family val="3"/>
            <charset val="128"/>
          </rPr>
          <t>「氏名」か「生年月日」を入力することで
加入人数のカウントと所得計算の対象になります。</t>
        </r>
      </text>
    </comment>
    <comment ref="AV3" authorId="0" shapeId="0" xr:uid="{417C7916-8DDF-4B6C-9263-01502CAA3B87}">
      <text>
        <r>
          <rPr>
            <b/>
            <sz val="9"/>
            <color indexed="81"/>
            <rFont val="MS P ゴシック"/>
            <family val="3"/>
            <charset val="128"/>
          </rPr>
          <t>総合課税所得の
合計</t>
        </r>
      </text>
    </comment>
    <comment ref="BB3" authorId="0" shapeId="0" xr:uid="{51CE418B-2517-4AAC-A0BF-48E675D84C48}">
      <text>
        <r>
          <rPr>
            <b/>
            <sz val="9"/>
            <color indexed="81"/>
            <rFont val="MS P ゴシック"/>
            <family val="3"/>
            <charset val="128"/>
          </rPr>
          <t>分離課税所得の
合計</t>
        </r>
      </text>
    </comment>
    <comment ref="BC3" authorId="0" shapeId="0" xr:uid="{2DDC5472-29B3-42BE-A180-FF3AAFB82724}">
      <text>
        <r>
          <rPr>
            <b/>
            <sz val="9"/>
            <color indexed="81"/>
            <rFont val="MS P ゴシック"/>
            <family val="3"/>
            <charset val="128"/>
          </rPr>
          <t>分離課税所得のうち
繰越控除の対象となる
所得の合計</t>
        </r>
      </text>
    </comment>
    <comment ref="Z4" authorId="0" shapeId="0" xr:uid="{CF6533F9-D01F-4451-858B-BDEA652F0CF0}">
      <text>
        <r>
          <rPr>
            <sz val="11"/>
            <color indexed="81"/>
            <rFont val="MS P ゴシック"/>
            <family val="3"/>
            <charset val="128"/>
          </rPr>
          <t>繰越損失額が対応する所得（総合or分離）
より多い場合、エラーを表示</t>
        </r>
      </text>
    </comment>
    <comment ref="AB4" authorId="0" shapeId="0" xr:uid="{664B5AB8-09C2-4DF9-B152-EFCB6BC43939}">
      <text>
        <r>
          <rPr>
            <b/>
            <sz val="9"/>
            <color indexed="81"/>
            <rFont val="MS P ゴシック"/>
            <family val="3"/>
            <charset val="128"/>
          </rPr>
          <t>【氏名】
空欄　　　：０
空欄でない：１</t>
        </r>
      </text>
    </comment>
    <comment ref="AE4" authorId="0" shapeId="0" xr:uid="{C1D4DA7C-4092-4CB0-B163-300E8AB7EF52}">
      <text>
        <r>
          <rPr>
            <b/>
            <sz val="9"/>
            <color indexed="81"/>
            <rFont val="MS P ゴシック"/>
            <family val="3"/>
            <charset val="128"/>
          </rPr>
          <t>基礎控除額を算定するための合計所得金額
給与所得に係る非自発特例は国保の保険料算定基礎額を算出する際の
読み替えで適用されるため、地方税法の規定による基礎控除額を算出
する際は適用前である。と読み取りました。</t>
        </r>
      </text>
    </comment>
    <comment ref="AG4" authorId="0" shapeId="0" xr:uid="{856327B4-359A-4113-ACEE-663CE5EFBC50}">
      <text>
        <r>
          <rPr>
            <b/>
            <sz val="9"/>
            <color indexed="81"/>
            <rFont val="MS P ゴシック"/>
            <family val="3"/>
            <charset val="128"/>
          </rPr>
          <t>【年齢】
65歳未満：１
65歳以上：２</t>
        </r>
      </text>
    </comment>
    <comment ref="AH4" authorId="0" shapeId="0" xr:uid="{21A42A5E-6A0D-4286-8150-36F044CC00C3}">
      <text>
        <r>
          <rPr>
            <b/>
            <sz val="9"/>
            <color indexed="81"/>
            <rFont val="MS P ゴシック"/>
            <family val="3"/>
            <charset val="128"/>
          </rPr>
          <t>【年齢区分】と【所得区分】から
該当する計算式から所得を取得
１１：65歳未満(1)
１２：65歳未満(2)
１３：65歳未満(3)
２１：65歳以上(1)
２２：65歳以上(2)
２３：65歳以上(3)</t>
        </r>
      </text>
    </comment>
    <comment ref="AM4" authorId="0" shapeId="0" xr:uid="{3BC7AFCF-B451-4556-873B-50A49E037D4C}">
      <text>
        <r>
          <rPr>
            <b/>
            <sz val="9"/>
            <color indexed="81"/>
            <rFont val="MS P ゴシック"/>
            <family val="3"/>
            <charset val="128"/>
          </rPr>
          <t>所得金額調整控除（措法41の３の３ 第１項）
・23歳未満の扶養親族を有する
・本人または扶養親族が特別障がい者
いずれかに該当し、給与収入が850万円を超える者が対象
給与収入が850万円を超えた部分の10％を控除する
（最大１５万円）</t>
        </r>
      </text>
    </comment>
    <comment ref="AN4" authorId="0" shapeId="0" xr:uid="{C08824F2-0CAC-4177-BABE-CE792BF1B31B}">
      <text>
        <r>
          <rPr>
            <b/>
            <sz val="9"/>
            <color indexed="81"/>
            <rFont val="MS P ゴシック"/>
            <family val="3"/>
            <charset val="128"/>
          </rPr>
          <t>収入に対する計算のみ
所得金額調整控除の適用前</t>
        </r>
      </text>
    </comment>
    <comment ref="AV5" authorId="0" shapeId="0" xr:uid="{8967F820-C73A-4466-8177-1EE8CCDB00DC}">
      <text>
        <r>
          <rPr>
            <b/>
            <sz val="9"/>
            <color indexed="81"/>
            <rFont val="MS P ゴシック"/>
            <family val="3"/>
            <charset val="128"/>
          </rPr>
          <t>総合課税所得に
対する繰越控除</t>
        </r>
      </text>
    </comment>
    <comment ref="BC5" authorId="0" shapeId="0" xr:uid="{68C4A36F-04D1-4255-B49F-07B4A24A42B2}">
      <text>
        <r>
          <rPr>
            <b/>
            <sz val="9"/>
            <color indexed="81"/>
            <rFont val="MS P ゴシック"/>
            <family val="3"/>
            <charset val="128"/>
          </rPr>
          <t>分離課税所得に
対する繰越控除</t>
        </r>
      </text>
    </comment>
    <comment ref="AB6" authorId="0" shapeId="0" xr:uid="{B7F63007-0A99-44C8-BCC6-6956E3BB5373}">
      <text>
        <r>
          <rPr>
            <b/>
            <sz val="9"/>
            <color indexed="81"/>
            <rFont val="MS P ゴシック"/>
            <family val="3"/>
            <charset val="128"/>
          </rPr>
          <t>【氏名】
空欄　　　：０
空欄でない：↓
【介護分該当フラグ】
チェックあり：１
チェックなし：０</t>
        </r>
      </text>
    </comment>
    <comment ref="AE6" authorId="0" shapeId="0" xr:uid="{58B25249-4DED-467A-9ECB-936334FF2DEF}">
      <text>
        <r>
          <rPr>
            <b/>
            <sz val="9"/>
            <color indexed="81"/>
            <rFont val="MS P ゴシック"/>
            <family val="3"/>
            <charset val="128"/>
          </rPr>
          <t>合計所得金額（非自発特例の適用前）を基に基礎控除を算出
2400万円以下：４３万円
2400万円超、2450万円以下：２９万円
2450万円超、2500万円以下：１５万円
2500万円超　：０円</t>
        </r>
      </text>
    </comment>
    <comment ref="AF6" authorId="0" shapeId="0" xr:uid="{8E809402-0932-4EBF-8EB9-5CA857FED892}">
      <text>
        <r>
          <rPr>
            <b/>
            <sz val="9"/>
            <color indexed="81"/>
            <rFont val="MS P ゴシック"/>
            <family val="3"/>
            <charset val="128"/>
          </rPr>
          <t>【介護分該当フラグ】
チェックあり：全体と同額を表示
チェックなし：０円</t>
        </r>
      </text>
    </comment>
    <comment ref="AG6" authorId="0" shapeId="0" xr:uid="{5A6020ED-7671-4BBA-AC32-A3CB6EDD082A}">
      <text>
        <r>
          <rPr>
            <b/>
            <sz val="9"/>
            <color indexed="81"/>
            <rFont val="MS P ゴシック"/>
            <family val="3"/>
            <charset val="128"/>
          </rPr>
          <t>【給与所得】＋【他所得】
給与所得は「所得金額調整控除」や「非自発特例」適用前
※「年金所得が無いものとして計算した合計所得金額」を
　使用するので、「所得金額調整控除」は適用前と判断する。
　「非自発特例」は……明確に記載されてないけど、65歳未満
　にしか適用されないので、まず影響無いと思います！</t>
        </r>
      </text>
    </comment>
    <comment ref="AH6" authorId="0" shapeId="0" xr:uid="{77719F15-06A3-4235-9A4D-D6D7466B6043}">
      <text>
        <r>
          <rPr>
            <b/>
            <sz val="9"/>
            <color indexed="81"/>
            <rFont val="MS P ゴシック"/>
            <family val="3"/>
            <charset val="128"/>
          </rPr>
          <t>【年金以外合計所得】
1000万円以下：１
1000万円超、2000万円以下：２
2000万円超　：３</t>
        </r>
      </text>
    </comment>
    <comment ref="AM6" authorId="0" shapeId="0" xr:uid="{86FCD1F8-2406-4518-97F6-DDB8054CAFF7}">
      <text>
        <r>
          <rPr>
            <b/>
            <sz val="9"/>
            <color indexed="81"/>
            <rFont val="MS P ゴシック"/>
            <family val="3"/>
            <charset val="128"/>
          </rPr>
          <t>所得金額調整控除（措法41の３の３ 第１項）
給与所得と年金所得を共に有する者が対象
給与所得（10万円を超える場合、10万円）＋
年金所得（10万円を超える場合、10万円）－10万円を控除</t>
        </r>
      </text>
    </comment>
    <comment ref="K30" authorId="0" shapeId="0" xr:uid="{AF76684E-A17B-4384-B57B-8B0A0D6716C7}">
      <text>
        <r>
          <rPr>
            <sz val="11"/>
            <color indexed="81"/>
            <rFont val="MS P ゴシック"/>
            <family val="3"/>
            <charset val="128"/>
          </rPr>
          <t>手入力人数の介護分該当者数が
加入者数より多い場合、エラーを表示</t>
        </r>
      </text>
    </comment>
  </commentList>
</comments>
</file>

<file path=xl/sharedStrings.xml><?xml version="1.0" encoding="utf-8"?>
<sst xmlns="http://schemas.openxmlformats.org/spreadsheetml/2006/main" count="2681" uniqueCount="536">
  <si>
    <t>合計</t>
    <rPh sb="0" eb="2">
      <t>ゴウケイ</t>
    </rPh>
    <phoneticPr fontId="2"/>
  </si>
  <si>
    <t>医療分</t>
    <rPh sb="0" eb="2">
      <t>イリョウ</t>
    </rPh>
    <rPh sb="2" eb="3">
      <t>ブン</t>
    </rPh>
    <phoneticPr fontId="2"/>
  </si>
  <si>
    <t>所得割</t>
    <rPh sb="0" eb="2">
      <t>ショトク</t>
    </rPh>
    <rPh sb="2" eb="3">
      <t>ワリ</t>
    </rPh>
    <phoneticPr fontId="2"/>
  </si>
  <si>
    <t>均等割</t>
    <rPh sb="0" eb="3">
      <t>キントウワ</t>
    </rPh>
    <phoneticPr fontId="2"/>
  </si>
  <si>
    <t>平等割</t>
    <rPh sb="0" eb="2">
      <t>ビョウドウ</t>
    </rPh>
    <rPh sb="2" eb="3">
      <t>ワリ</t>
    </rPh>
    <phoneticPr fontId="2"/>
  </si>
  <si>
    <t>後期分</t>
    <rPh sb="0" eb="2">
      <t>コウキ</t>
    </rPh>
    <rPh sb="2" eb="3">
      <t>ブン</t>
    </rPh>
    <phoneticPr fontId="2"/>
  </si>
  <si>
    <t>介護分</t>
    <rPh sb="0" eb="2">
      <t>カイゴ</t>
    </rPh>
    <rPh sb="2" eb="3">
      <t>ブン</t>
    </rPh>
    <phoneticPr fontId="2"/>
  </si>
  <si>
    <t>後期</t>
    <rPh sb="0" eb="2">
      <t>コウキ</t>
    </rPh>
    <phoneticPr fontId="2"/>
  </si>
  <si>
    <t>介護</t>
    <rPh sb="0" eb="2">
      <t>カイゴ</t>
    </rPh>
    <phoneticPr fontId="2"/>
  </si>
  <si>
    <t/>
  </si>
  <si>
    <t>医療</t>
    <rPh sb="0" eb="2">
      <t>イリョウ</t>
    </rPh>
    <phoneticPr fontId="2"/>
  </si>
  <si>
    <t>加入人数</t>
    <rPh sb="0" eb="2">
      <t>カニュウ</t>
    </rPh>
    <rPh sb="2" eb="4">
      <t>ニンズウ</t>
    </rPh>
    <phoneticPr fontId="2"/>
  </si>
  <si>
    <t>医療後期
旧ただし書き所得</t>
    <rPh sb="0" eb="2">
      <t>イリョウ</t>
    </rPh>
    <rPh sb="2" eb="4">
      <t>コウキ</t>
    </rPh>
    <rPh sb="5" eb="6">
      <t>キュウ</t>
    </rPh>
    <rPh sb="9" eb="10">
      <t>ガ</t>
    </rPh>
    <rPh sb="11" eb="13">
      <t>ショトク</t>
    </rPh>
    <phoneticPr fontId="2"/>
  </si>
  <si>
    <t>介護
旧ただし書き所得</t>
    <rPh sb="0" eb="2">
      <t>カイゴ</t>
    </rPh>
    <rPh sb="3" eb="4">
      <t>キュウ</t>
    </rPh>
    <rPh sb="7" eb="8">
      <t>ガ</t>
    </rPh>
    <rPh sb="9" eb="11">
      <t>ショトク</t>
    </rPh>
    <phoneticPr fontId="2"/>
  </si>
  <si>
    <t>介護加入人数</t>
    <rPh sb="0" eb="2">
      <t>カイゴ</t>
    </rPh>
    <rPh sb="2" eb="4">
      <t>カニュウ</t>
    </rPh>
    <rPh sb="4" eb="6">
      <t>ニンズウ</t>
    </rPh>
    <phoneticPr fontId="2"/>
  </si>
  <si>
    <t>　所得割</t>
    <rPh sb="1" eb="3">
      <t>ショトク</t>
    </rPh>
    <rPh sb="3" eb="4">
      <t>ワリ</t>
    </rPh>
    <phoneticPr fontId="2"/>
  </si>
  <si>
    <t>　均等割（１人につき）</t>
    <rPh sb="1" eb="4">
      <t>キントウワ</t>
    </rPh>
    <rPh sb="5" eb="7">
      <t>ヒトリ</t>
    </rPh>
    <phoneticPr fontId="2"/>
  </si>
  <si>
    <t>　平等割（1世帯あたり）</t>
    <rPh sb="1" eb="3">
      <t>ビョウドウ</t>
    </rPh>
    <rPh sb="3" eb="4">
      <t>ワリ</t>
    </rPh>
    <rPh sb="6" eb="8">
      <t>セタイ</t>
    </rPh>
    <phoneticPr fontId="2"/>
  </si>
  <si>
    <t>小計(100未満切捨て）</t>
    <rPh sb="0" eb="2">
      <t>ショウケイ</t>
    </rPh>
    <rPh sb="6" eb="8">
      <t>ミマン</t>
    </rPh>
    <rPh sb="8" eb="10">
      <t>キリス</t>
    </rPh>
    <phoneticPr fontId="2"/>
  </si>
  <si>
    <t>医療限度額</t>
    <rPh sb="0" eb="2">
      <t>イリョウ</t>
    </rPh>
    <rPh sb="2" eb="4">
      <t>ゲンド</t>
    </rPh>
    <rPh sb="4" eb="5">
      <t>ガク</t>
    </rPh>
    <phoneticPr fontId="2"/>
  </si>
  <si>
    <t>後期限度額</t>
    <rPh sb="0" eb="2">
      <t>コウキ</t>
    </rPh>
    <rPh sb="2" eb="4">
      <t>ゲンド</t>
    </rPh>
    <rPh sb="4" eb="5">
      <t>ガク</t>
    </rPh>
    <phoneticPr fontId="2"/>
  </si>
  <si>
    <t>介護限度額</t>
    <rPh sb="0" eb="2">
      <t>カイゴ</t>
    </rPh>
    <rPh sb="2" eb="4">
      <t>ゲンド</t>
    </rPh>
    <rPh sb="4" eb="5">
      <t>ガク</t>
    </rPh>
    <phoneticPr fontId="2"/>
  </si>
  <si>
    <t>医療限度額（漢字）</t>
    <rPh sb="0" eb="2">
      <t>イリョウ</t>
    </rPh>
    <rPh sb="2" eb="4">
      <t>ゲンド</t>
    </rPh>
    <rPh sb="4" eb="5">
      <t>ガク</t>
    </rPh>
    <rPh sb="6" eb="8">
      <t>カンジ</t>
    </rPh>
    <phoneticPr fontId="2"/>
  </si>
  <si>
    <t>後期限度額（漢字）</t>
    <rPh sb="0" eb="2">
      <t>コウキ</t>
    </rPh>
    <rPh sb="2" eb="4">
      <t>ゲンド</t>
    </rPh>
    <rPh sb="4" eb="5">
      <t>ガク</t>
    </rPh>
    <phoneticPr fontId="2"/>
  </si>
  <si>
    <t>介護限度額（漢字）</t>
    <rPh sb="0" eb="2">
      <t>カイゴ</t>
    </rPh>
    <rPh sb="2" eb="4">
      <t>ゲンド</t>
    </rPh>
    <rPh sb="4" eb="5">
      <t>ガク</t>
    </rPh>
    <phoneticPr fontId="2"/>
  </si>
  <si>
    <t>×</t>
    <phoneticPr fontId="2"/>
  </si>
  <si>
    <t>窓口にみえた方</t>
    <rPh sb="0" eb="2">
      <t>マドグチ</t>
    </rPh>
    <rPh sb="6" eb="7">
      <t>カタ</t>
    </rPh>
    <phoneticPr fontId="2"/>
  </si>
  <si>
    <t>加入者氏名</t>
    <rPh sb="0" eb="3">
      <t>カニュウシャ</t>
    </rPh>
    <rPh sb="3" eb="5">
      <t>シメイ</t>
    </rPh>
    <phoneticPr fontId="2"/>
  </si>
  <si>
    <t>（40歳以上65歳未満の方）</t>
    <rPh sb="3" eb="6">
      <t>サイイジョウ</t>
    </rPh>
    <rPh sb="8" eb="11">
      <t>サイミマン</t>
    </rPh>
    <rPh sb="12" eb="13">
      <t>カタ</t>
    </rPh>
    <phoneticPr fontId="2"/>
  </si>
  <si>
    <t>人</t>
    <rPh sb="0" eb="1">
      <t>ニン</t>
    </rPh>
    <phoneticPr fontId="2"/>
  </si>
  <si>
    <t>合計/12
（１カ月分目安）</t>
    <rPh sb="0" eb="2">
      <t>ゴウケイ</t>
    </rPh>
    <rPh sb="9" eb="10">
      <t>ツキ</t>
    </rPh>
    <rPh sb="10" eb="11">
      <t>ブン</t>
    </rPh>
    <rPh sb="11" eb="13">
      <t>メヤス</t>
    </rPh>
    <phoneticPr fontId="2"/>
  </si>
  <si>
    <t>生年月日</t>
    <rPh sb="0" eb="2">
      <t>セイネン</t>
    </rPh>
    <rPh sb="2" eb="4">
      <t>ガッピ</t>
    </rPh>
    <phoneticPr fontId="2"/>
  </si>
  <si>
    <t>パラメーター</t>
    <phoneticPr fontId="2"/>
  </si>
  <si>
    <t>　</t>
    <phoneticPr fontId="2"/>
  </si>
  <si>
    <t>　・保険料は加入期間に応じて月割計算されます。</t>
    <rPh sb="2" eb="4">
      <t>ホケン</t>
    </rPh>
    <rPh sb="4" eb="5">
      <t>リョウ</t>
    </rPh>
    <rPh sb="6" eb="8">
      <t>カニュウ</t>
    </rPh>
    <rPh sb="8" eb="10">
      <t>キカン</t>
    </rPh>
    <rPh sb="11" eb="12">
      <t>オウ</t>
    </rPh>
    <rPh sb="14" eb="15">
      <t>ツキ</t>
    </rPh>
    <rPh sb="15" eb="16">
      <t>ワリ</t>
    </rPh>
    <rPh sb="16" eb="18">
      <t>ケイサン</t>
    </rPh>
    <phoneticPr fontId="2"/>
  </si>
  <si>
    <t>　・国民健康保険料の納付義務者は世帯主です。国民健康保険からの通知等は世帯主</t>
    <rPh sb="2" eb="4">
      <t>コクミン</t>
    </rPh>
    <rPh sb="4" eb="6">
      <t>ケンコウ</t>
    </rPh>
    <rPh sb="6" eb="8">
      <t>ホケン</t>
    </rPh>
    <rPh sb="8" eb="9">
      <t>リョウ</t>
    </rPh>
    <rPh sb="10" eb="12">
      <t>ノウフ</t>
    </rPh>
    <rPh sb="12" eb="15">
      <t>ギムシャ</t>
    </rPh>
    <rPh sb="16" eb="19">
      <t>セタイヌシ</t>
    </rPh>
    <rPh sb="22" eb="24">
      <t>コクミン</t>
    </rPh>
    <rPh sb="24" eb="26">
      <t>ケンコウ</t>
    </rPh>
    <rPh sb="26" eb="28">
      <t>ホケン</t>
    </rPh>
    <rPh sb="31" eb="33">
      <t>ツウチ</t>
    </rPh>
    <rPh sb="33" eb="34">
      <t>トウ</t>
    </rPh>
    <phoneticPr fontId="2"/>
  </si>
  <si>
    <t xml:space="preserve"> 　 宛に届きます。</t>
    <phoneticPr fontId="2"/>
  </si>
  <si>
    <t>　・軽減や減免などの減額制度は適用しておりません。</t>
    <rPh sb="2" eb="4">
      <t>ケイゲン</t>
    </rPh>
    <rPh sb="5" eb="7">
      <t>ゲンメン</t>
    </rPh>
    <rPh sb="10" eb="12">
      <t>ゲンガク</t>
    </rPh>
    <rPh sb="12" eb="14">
      <t>セイド</t>
    </rPh>
    <rPh sb="15" eb="17">
      <t>テキヨウ</t>
    </rPh>
    <phoneticPr fontId="2"/>
  </si>
  <si>
    <t>　・国民健康保険料は１年度分を８回で納入していただきます。年度の途中で加入された</t>
    <rPh sb="2" eb="4">
      <t>コクミン</t>
    </rPh>
    <rPh sb="4" eb="6">
      <t>ケンコウ</t>
    </rPh>
    <rPh sb="6" eb="8">
      <t>ホケン</t>
    </rPh>
    <rPh sb="8" eb="9">
      <t>リョウ</t>
    </rPh>
    <rPh sb="11" eb="13">
      <t>ネンド</t>
    </rPh>
    <rPh sb="13" eb="14">
      <t>ブン</t>
    </rPh>
    <rPh sb="16" eb="17">
      <t>カイ</t>
    </rPh>
    <rPh sb="18" eb="20">
      <t>ノウニュウ</t>
    </rPh>
    <rPh sb="29" eb="31">
      <t>ネンド</t>
    </rPh>
    <rPh sb="32" eb="34">
      <t>トチュウ</t>
    </rPh>
    <phoneticPr fontId="2"/>
  </si>
  <si>
    <t xml:space="preserve"> 　 場合は、手続きのタイミングによって、８回よりも少ない回数で納入していただきます。</t>
    <rPh sb="7" eb="9">
      <t>テツヅ</t>
    </rPh>
    <rPh sb="22" eb="23">
      <t>カイ</t>
    </rPh>
    <rPh sb="26" eb="27">
      <t>スク</t>
    </rPh>
    <rPh sb="29" eb="31">
      <t>カイスウ</t>
    </rPh>
    <rPh sb="32" eb="34">
      <t>ノウニュウ</t>
    </rPh>
    <phoneticPr fontId="2"/>
  </si>
  <si>
    <t>65歳未満</t>
    <rPh sb="2" eb="3">
      <t>サイ</t>
    </rPh>
    <rPh sb="3" eb="5">
      <t>ミマン</t>
    </rPh>
    <phoneticPr fontId="2"/>
  </si>
  <si>
    <t>65歳以上</t>
    <rPh sb="2" eb="3">
      <t>サイ</t>
    </rPh>
    <rPh sb="3" eb="5">
      <t>イジョウ</t>
    </rPh>
    <phoneticPr fontId="2"/>
  </si>
  <si>
    <t>給与収入</t>
    <rPh sb="0" eb="2">
      <t>キュウヨ</t>
    </rPh>
    <rPh sb="2" eb="4">
      <t>シュウニュウ</t>
    </rPh>
    <phoneticPr fontId="2"/>
  </si>
  <si>
    <t>給与所得</t>
    <rPh sb="0" eb="2">
      <t>キュウヨ</t>
    </rPh>
    <rPh sb="2" eb="4">
      <t>ショトク</t>
    </rPh>
    <phoneticPr fontId="2"/>
  </si>
  <si>
    <t>年金収入</t>
    <rPh sb="0" eb="2">
      <t>ネンキン</t>
    </rPh>
    <rPh sb="2" eb="4">
      <t>シュウニュウ</t>
    </rPh>
    <phoneticPr fontId="2"/>
  </si>
  <si>
    <t>年金所得</t>
    <rPh sb="0" eb="2">
      <t>ネンキン</t>
    </rPh>
    <rPh sb="2" eb="4">
      <t>ショトク</t>
    </rPh>
    <phoneticPr fontId="2"/>
  </si>
  <si>
    <t>料率年度</t>
    <rPh sb="0" eb="2">
      <t>リョウリツ</t>
    </rPh>
    <rPh sb="2" eb="4">
      <t>ネンド</t>
    </rPh>
    <phoneticPr fontId="2"/>
  </si>
  <si>
    <t>令和　　　年　　　月　　　日</t>
    <rPh sb="0" eb="2">
      <t>レイワ</t>
    </rPh>
    <rPh sb="5" eb="6">
      <t>ネン</t>
    </rPh>
    <rPh sb="9" eb="10">
      <t>ガツ</t>
    </rPh>
    <rPh sb="13" eb="14">
      <t>ニチ</t>
    </rPh>
    <phoneticPr fontId="2"/>
  </si>
  <si>
    <t>昭 平 令</t>
    <rPh sb="0" eb="1">
      <t>アキラ</t>
    </rPh>
    <rPh sb="2" eb="3">
      <t>ヒラ</t>
    </rPh>
    <rPh sb="4" eb="5">
      <t>レイ</t>
    </rPh>
    <phoneticPr fontId="2"/>
  </si>
  <si>
    <t>17万</t>
    <rPh sb="2" eb="3">
      <t>マン</t>
    </rPh>
    <phoneticPr fontId="2"/>
  </si>
  <si>
    <t>（国保・岡・大・東・岩・矢・六・額）</t>
    <rPh sb="1" eb="3">
      <t>コクホ</t>
    </rPh>
    <phoneticPr fontId="2"/>
  </si>
  <si>
    <t>☐</t>
    <phoneticPr fontId="2"/>
  </si>
  <si>
    <t>本人確認</t>
    <rPh sb="0" eb="2">
      <t>ホンニン</t>
    </rPh>
    <rPh sb="2" eb="4">
      <t>カクニン</t>
    </rPh>
    <phoneticPr fontId="2"/>
  </si>
  <si>
    <t>※収入・所得はあるが、資料をお持ちでなく、試算時点で岡崎市でも所得が把握できない場合</t>
    <rPh sb="1" eb="3">
      <t>シュウニュウ</t>
    </rPh>
    <rPh sb="4" eb="6">
      <t>ショトク</t>
    </rPh>
    <rPh sb="11" eb="13">
      <t>シリョウ</t>
    </rPh>
    <rPh sb="15" eb="16">
      <t>モ</t>
    </rPh>
    <rPh sb="21" eb="23">
      <t>シサン</t>
    </rPh>
    <rPh sb="23" eb="25">
      <t>ジテン</t>
    </rPh>
    <rPh sb="26" eb="29">
      <t>オカザキシ</t>
    </rPh>
    <rPh sb="31" eb="33">
      <t>ショトク</t>
    </rPh>
    <rPh sb="34" eb="36">
      <t>ハアク</t>
    </rPh>
    <rPh sb="40" eb="42">
      <t>バアイ</t>
    </rPh>
    <phoneticPr fontId="2"/>
  </si>
  <si>
    <t>TEL</t>
    <phoneticPr fontId="2"/>
  </si>
  <si>
    <t>介護
該当
☑</t>
    <rPh sb="0" eb="2">
      <t>カイゴ</t>
    </rPh>
    <rPh sb="3" eb="5">
      <t>ガイトウ</t>
    </rPh>
    <phoneticPr fontId="2"/>
  </si>
  <si>
    <t>所得
０円
☑</t>
    <rPh sb="0" eb="2">
      <t>ショトク</t>
    </rPh>
    <rPh sb="4" eb="5">
      <t>エン</t>
    </rPh>
    <phoneticPr fontId="2"/>
  </si>
  <si>
    <t>住所</t>
    <rPh sb="0" eb="2">
      <t>ジュウショ</t>
    </rPh>
    <phoneticPr fontId="2"/>
  </si>
  <si>
    <t>　　年　　　月　　　日生</t>
    <rPh sb="2" eb="3">
      <t>ネン</t>
    </rPh>
    <rPh sb="6" eb="7">
      <t>ガツ</t>
    </rPh>
    <rPh sb="10" eb="11">
      <t>ニチ</t>
    </rPh>
    <rPh sb="11" eb="12">
      <t>ウ</t>
    </rPh>
    <phoneticPr fontId="2"/>
  </si>
  <si>
    <t>□</t>
    <phoneticPr fontId="2"/>
  </si>
  <si>
    <t>介護該当人数</t>
    <rPh sb="0" eb="2">
      <t>カイゴ</t>
    </rPh>
    <rPh sb="2" eb="4">
      <t>ガイトウ</t>
    </rPh>
    <rPh sb="4" eb="6">
      <t>ニンズウ</t>
    </rPh>
    <phoneticPr fontId="2"/>
  </si>
  <si>
    <t>免・個・在留・パス・障・その他（　　　　　　　　　　　　）</t>
    <rPh sb="0" eb="1">
      <t>メン</t>
    </rPh>
    <rPh sb="2" eb="3">
      <t>コ</t>
    </rPh>
    <rPh sb="4" eb="6">
      <t>ザイリュウ</t>
    </rPh>
    <rPh sb="10" eb="11">
      <t>ショウ</t>
    </rPh>
    <rPh sb="14" eb="15">
      <t>タ</t>
    </rPh>
    <phoneticPr fontId="2"/>
  </si>
  <si>
    <t>　該当者・所得の種類・所得額　等</t>
    <rPh sb="1" eb="4">
      <t>ガイトウシャ</t>
    </rPh>
    <rPh sb="5" eb="7">
      <t>ショトク</t>
    </rPh>
    <rPh sb="8" eb="10">
      <t>シュルイ</t>
    </rPh>
    <rPh sb="11" eb="13">
      <t>ショトク</t>
    </rPh>
    <rPh sb="13" eb="14">
      <t>ガク</t>
    </rPh>
    <rPh sb="15" eb="16">
      <t>トウ</t>
    </rPh>
    <phoneticPr fontId="2"/>
  </si>
  <si>
    <t>□</t>
    <phoneticPr fontId="2"/>
  </si>
  <si>
    <t>☐</t>
    <phoneticPr fontId="2"/>
  </si>
  <si>
    <t>TEL</t>
    <phoneticPr fontId="2"/>
  </si>
  <si>
    <t>TEL</t>
    <phoneticPr fontId="2"/>
  </si>
  <si>
    <t>□</t>
    <phoneticPr fontId="2"/>
  </si>
  <si>
    <t>☐</t>
    <phoneticPr fontId="2"/>
  </si>
  <si>
    <t>☐</t>
    <phoneticPr fontId="2"/>
  </si>
  <si>
    <t>令和　　　年度国民健康保険料試算</t>
    <rPh sb="0" eb="2">
      <t>レイワ</t>
    </rPh>
    <phoneticPr fontId="2"/>
  </si>
  <si>
    <t>65万</t>
    <rPh sb="2" eb="3">
      <t>マン</t>
    </rPh>
    <phoneticPr fontId="2"/>
  </si>
  <si>
    <t>22万</t>
    <rPh sb="2" eb="3">
      <t>マン</t>
    </rPh>
    <phoneticPr fontId="2"/>
  </si>
  <si>
    <t>　・保険料の試算はあくまで目安です。実際の保険料と異なる場合があります。</t>
    <rPh sb="2" eb="4">
      <t>ホケン</t>
    </rPh>
    <rPh sb="4" eb="5">
      <t>リョウ</t>
    </rPh>
    <rPh sb="6" eb="8">
      <t>シサン</t>
    </rPh>
    <rPh sb="13" eb="15">
      <t>メヤス</t>
    </rPh>
    <rPh sb="18" eb="20">
      <t>ジッサイ</t>
    </rPh>
    <rPh sb="21" eb="23">
      <t>ホケン</t>
    </rPh>
    <rPh sb="23" eb="24">
      <t>リョウ</t>
    </rPh>
    <rPh sb="25" eb="26">
      <t>コト</t>
    </rPh>
    <rPh sb="28" eb="30">
      <t>バアイ</t>
    </rPh>
    <phoneticPr fontId="2"/>
  </si>
  <si>
    <t>給与換算</t>
    <rPh sb="0" eb="2">
      <t>キュウヨ</t>
    </rPh>
    <rPh sb="2" eb="4">
      <t>カンサン</t>
    </rPh>
    <phoneticPr fontId="2"/>
  </si>
  <si>
    <t>年金換算①→</t>
    <rPh sb="0" eb="2">
      <t>ネンキン</t>
    </rPh>
    <rPh sb="2" eb="4">
      <t>カンサン</t>
    </rPh>
    <phoneticPr fontId="2"/>
  </si>
  <si>
    <t>年金換算②→</t>
    <rPh sb="0" eb="2">
      <t>ネンキン</t>
    </rPh>
    <rPh sb="2" eb="4">
      <t>カンサン</t>
    </rPh>
    <phoneticPr fontId="2"/>
  </si>
  <si>
    <t>　　　↓　給与換算①　給与収入1,628,000円未満</t>
    <rPh sb="5" eb="7">
      <t>キュウヨ</t>
    </rPh>
    <rPh sb="7" eb="9">
      <t>カンサン</t>
    </rPh>
    <rPh sb="11" eb="15">
      <t>キュウヨシュウニュウ</t>
    </rPh>
    <rPh sb="24" eb="25">
      <t>エン</t>
    </rPh>
    <rPh sb="25" eb="27">
      <t>ミマン</t>
    </rPh>
    <phoneticPr fontId="2"/>
  </si>
  <si>
    <t>　　　↓　給与換算②　給与収入1,628,000円以上</t>
    <rPh sb="5" eb="7">
      <t>キュウヨ</t>
    </rPh>
    <rPh sb="7" eb="9">
      <t>カンサン</t>
    </rPh>
    <rPh sb="11" eb="15">
      <t>キュウヨシュウニュウ</t>
    </rPh>
    <rPh sb="24" eb="25">
      <t>エン</t>
    </rPh>
    <rPh sb="25" eb="27">
      <t>イジョウ</t>
    </rPh>
    <phoneticPr fontId="2"/>
  </si>
  <si>
    <t>年齢基準日：</t>
    <rPh sb="0" eb="2">
      <t>ネンレイ</t>
    </rPh>
    <rPh sb="2" eb="5">
      <t>キジュンビ</t>
    </rPh>
    <phoneticPr fontId="2"/>
  </si>
  <si>
    <t>所得金額調整控除①（給与＆年金所得者）チェック</t>
    <rPh sb="0" eb="6">
      <t>ショトクキンガクチョウセイ</t>
    </rPh>
    <rPh sb="6" eb="8">
      <t>コウジョ</t>
    </rPh>
    <rPh sb="10" eb="12">
      <t>キュウヨ</t>
    </rPh>
    <rPh sb="13" eb="15">
      <t>ネンキン</t>
    </rPh>
    <rPh sb="15" eb="18">
      <t>ショトクシャ</t>
    </rPh>
    <phoneticPr fontId="2"/>
  </si>
  <si>
    <t>給与所得</t>
    <rPh sb="0" eb="2">
      <t>キュウヨ</t>
    </rPh>
    <rPh sb="2" eb="4">
      <t>ショトク</t>
    </rPh>
    <phoneticPr fontId="2"/>
  </si>
  <si>
    <t>年金所得</t>
    <rPh sb="0" eb="4">
      <t>ネンキンショトク</t>
    </rPh>
    <phoneticPr fontId="2"/>
  </si>
  <si>
    <t>算出</t>
    <rPh sb="0" eb="2">
      <t>サンシュツ</t>
    </rPh>
    <phoneticPr fontId="2"/>
  </si>
  <si>
    <t>調整控除額</t>
    <rPh sb="0" eb="5">
      <t>チョウセイコウジョガク</t>
    </rPh>
    <phoneticPr fontId="2"/>
  </si>
  <si>
    <t>その他所得①</t>
    <rPh sb="2" eb="3">
      <t>タ</t>
    </rPh>
    <rPh sb="3" eb="5">
      <t>ショトク</t>
    </rPh>
    <phoneticPr fontId="2"/>
  </si>
  <si>
    <t>その他所得②</t>
    <rPh sb="2" eb="3">
      <t>タ</t>
    </rPh>
    <rPh sb="3" eb="5">
      <t>ショトク</t>
    </rPh>
    <phoneticPr fontId="2"/>
  </si>
  <si>
    <t>その他所得③</t>
    <rPh sb="2" eb="3">
      <t>タ</t>
    </rPh>
    <rPh sb="3" eb="5">
      <t>ショトク</t>
    </rPh>
    <phoneticPr fontId="2"/>
  </si>
  <si>
    <t>合計所得金額</t>
    <rPh sb="0" eb="4">
      <t>ゴウケイショトク</t>
    </rPh>
    <rPh sb="4" eb="6">
      <t>キンガク</t>
    </rPh>
    <phoneticPr fontId="2"/>
  </si>
  <si>
    <t>繰越損失額</t>
    <rPh sb="0" eb="5">
      <t>クリコシソンシツガク</t>
    </rPh>
    <phoneticPr fontId="2"/>
  </si>
  <si>
    <t>総所得金額等</t>
    <rPh sb="0" eb="5">
      <t>ソウショトクキンガク</t>
    </rPh>
    <rPh sb="5" eb="6">
      <t>トウ</t>
    </rPh>
    <phoneticPr fontId="2"/>
  </si>
  <si>
    <t>旧ただし書所得</t>
    <rPh sb="0" eb="1">
      <t>キュウ</t>
    </rPh>
    <rPh sb="4" eb="5">
      <t>ガ</t>
    </rPh>
    <rPh sb="5" eb="7">
      <t>ショトク</t>
    </rPh>
    <phoneticPr fontId="2"/>
  </si>
  <si>
    <t>非自発</t>
    <rPh sb="0" eb="3">
      <t>ヒジハツ</t>
    </rPh>
    <phoneticPr fontId="2"/>
  </si>
  <si>
    <t>適用チェック</t>
    <rPh sb="0" eb="2">
      <t>テキヨウ</t>
    </rPh>
    <phoneticPr fontId="2"/>
  </si>
  <si>
    <t>適用前</t>
    <rPh sb="0" eb="3">
      <t>テキヨウマエ</t>
    </rPh>
    <phoneticPr fontId="2"/>
  </si>
  <si>
    <t>適用後</t>
    <rPh sb="0" eb="3">
      <t>テキヨウゴ</t>
    </rPh>
    <phoneticPr fontId="2"/>
  </si>
  <si>
    <t>【収入金額】ではなく、【所得金額】を入力</t>
    <rPh sb="1" eb="3">
      <t>シュウニュウ</t>
    </rPh>
    <rPh sb="3" eb="5">
      <t>キンガク</t>
    </rPh>
    <rPh sb="12" eb="14">
      <t>ショトク</t>
    </rPh>
    <rPh sb="14" eb="16">
      <t>キンガク</t>
    </rPh>
    <rPh sb="18" eb="20">
      <t>ニュウリョク</t>
    </rPh>
    <phoneticPr fontId="2"/>
  </si>
  <si>
    <t>　　非自発適用の方はチェック</t>
    <rPh sb="2" eb="5">
      <t>ヒジハツ</t>
    </rPh>
    <rPh sb="5" eb="7">
      <t>テキヨウ</t>
    </rPh>
    <rPh sb="8" eb="9">
      <t>カタ</t>
    </rPh>
    <phoneticPr fontId="2"/>
  </si>
  <si>
    <t>　例：S40.12.22</t>
    <rPh sb="1" eb="2">
      <t>レイ</t>
    </rPh>
    <phoneticPr fontId="2"/>
  </si>
  <si>
    <t>　※繰越損失適用前、減免判定はこちらを使用</t>
    <rPh sb="2" eb="4">
      <t>クリコシ</t>
    </rPh>
    <rPh sb="4" eb="6">
      <t>ソンシツ</t>
    </rPh>
    <rPh sb="6" eb="9">
      <t>テキヨウマエ</t>
    </rPh>
    <rPh sb="10" eb="12">
      <t>ゲンメン</t>
    </rPh>
    <rPh sb="12" eb="14">
      <t>ハンテイ</t>
    </rPh>
    <rPh sb="19" eb="21">
      <t>シヨウ</t>
    </rPh>
    <phoneticPr fontId="2"/>
  </si>
  <si>
    <t>　※繰越損失適用後、保険料計算はこちらを使用</t>
    <rPh sb="2" eb="4">
      <t>クリコシ</t>
    </rPh>
    <rPh sb="4" eb="6">
      <t>ソンシツ</t>
    </rPh>
    <rPh sb="6" eb="8">
      <t>テキヨウ</t>
    </rPh>
    <rPh sb="8" eb="9">
      <t>ゴ</t>
    </rPh>
    <rPh sb="10" eb="13">
      <t>ホケンリョウ</t>
    </rPh>
    <rPh sb="13" eb="15">
      <t>ケイサン</t>
    </rPh>
    <rPh sb="20" eb="22">
      <t>シヨウ</t>
    </rPh>
    <phoneticPr fontId="2"/>
  </si>
  <si>
    <t>氏名</t>
    <rPh sb="0" eb="2">
      <t>シメイ</t>
    </rPh>
    <phoneticPr fontId="2"/>
  </si>
  <si>
    <t>生年月日</t>
    <rPh sb="0" eb="4">
      <t>セイネンガッピ</t>
    </rPh>
    <phoneticPr fontId="2"/>
  </si>
  <si>
    <t>給与収入</t>
    <rPh sb="0" eb="4">
      <t>キュウヨシュウニュウ</t>
    </rPh>
    <phoneticPr fontId="2"/>
  </si>
  <si>
    <t>給与所得</t>
    <rPh sb="0" eb="4">
      <t>キュウヨショトク</t>
    </rPh>
    <phoneticPr fontId="2"/>
  </si>
  <si>
    <t>年金収入</t>
    <rPh sb="0" eb="4">
      <t>ネンキンシュウニュウ</t>
    </rPh>
    <phoneticPr fontId="2"/>
  </si>
  <si>
    <t>年金所得</t>
    <rPh sb="0" eb="4">
      <t>ネンキンショトク</t>
    </rPh>
    <phoneticPr fontId="2"/>
  </si>
  <si>
    <t>①</t>
    <phoneticPr fontId="2"/>
  </si>
  <si>
    <t>②</t>
    <phoneticPr fontId="2"/>
  </si>
  <si>
    <t>③</t>
    <phoneticPr fontId="2"/>
  </si>
  <si>
    <t>④</t>
    <phoneticPr fontId="2"/>
  </si>
  <si>
    <t>繰越損失(総合)</t>
    <rPh sb="0" eb="4">
      <t>クリコシソンシツ</t>
    </rPh>
    <rPh sb="5" eb="7">
      <t>ソウゴウ</t>
    </rPh>
    <phoneticPr fontId="2"/>
  </si>
  <si>
    <t>繰越損失(分離)</t>
    <rPh sb="0" eb="4">
      <t>クリコシソンシツ</t>
    </rPh>
    <rPh sb="5" eb="7">
      <t>ブンリ</t>
    </rPh>
    <phoneticPr fontId="2"/>
  </si>
  <si>
    <t>合計所得金額</t>
    <rPh sb="0" eb="4">
      <t>ゴウケイショトク</t>
    </rPh>
    <rPh sb="4" eb="6">
      <t>キンガク</t>
    </rPh>
    <phoneticPr fontId="2"/>
  </si>
  <si>
    <t>総所得金額等</t>
    <rPh sb="0" eb="6">
      <t>ソウショトクキンガクトウ</t>
    </rPh>
    <phoneticPr fontId="2"/>
  </si>
  <si>
    <t>旧ただし書所得</t>
    <rPh sb="0" eb="1">
      <t>キュウ</t>
    </rPh>
    <rPh sb="4" eb="7">
      <t>ショショトク</t>
    </rPh>
    <phoneticPr fontId="2"/>
  </si>
  <si>
    <t>⑤</t>
    <phoneticPr fontId="2"/>
  </si>
  <si>
    <t>　 介護分該当
　 非自発該当
　 給与所得調整</t>
    <rPh sb="2" eb="4">
      <t>カイゴ</t>
    </rPh>
    <rPh sb="4" eb="5">
      <t>ブン</t>
    </rPh>
    <rPh sb="5" eb="7">
      <t>ガイトウ</t>
    </rPh>
    <rPh sb="11" eb="14">
      <t>ヒジハツ</t>
    </rPh>
    <rPh sb="14" eb="16">
      <t>ガイトウ</t>
    </rPh>
    <rPh sb="20" eb="22">
      <t>キュウヨ</t>
    </rPh>
    <rPh sb="22" eb="26">
      <t>ショトクチョウセイ</t>
    </rPh>
    <phoneticPr fontId="2"/>
  </si>
  <si>
    <t>年齢</t>
    <rPh sb="0" eb="2">
      <t>ネンレイ</t>
    </rPh>
    <phoneticPr fontId="2"/>
  </si>
  <si>
    <t>所得の種類</t>
    <rPh sb="0" eb="2">
      <t>ショトク</t>
    </rPh>
    <rPh sb="3" eb="5">
      <t>シュルイ</t>
    </rPh>
    <phoneticPr fontId="2"/>
  </si>
  <si>
    <t>営業等</t>
    <rPh sb="0" eb="3">
      <t>エイギョウトウ</t>
    </rPh>
    <phoneticPr fontId="2"/>
  </si>
  <si>
    <t>農業</t>
    <rPh sb="0" eb="2">
      <t>ノウギョウ</t>
    </rPh>
    <phoneticPr fontId="2"/>
  </si>
  <si>
    <t>不動産</t>
    <rPh sb="0" eb="3">
      <t>フドウサン</t>
    </rPh>
    <phoneticPr fontId="2"/>
  </si>
  <si>
    <t>利子</t>
    <rPh sb="0" eb="2">
      <t>リシ</t>
    </rPh>
    <phoneticPr fontId="2"/>
  </si>
  <si>
    <t>配当</t>
    <rPh sb="0" eb="2">
      <t>ハイトウ</t>
    </rPh>
    <phoneticPr fontId="2"/>
  </si>
  <si>
    <t>雑（業務）</t>
    <rPh sb="0" eb="1">
      <t>ザツ</t>
    </rPh>
    <rPh sb="2" eb="4">
      <t>ギョウム</t>
    </rPh>
    <phoneticPr fontId="2"/>
  </si>
  <si>
    <t>雑（その他）</t>
    <rPh sb="0" eb="1">
      <t>ザツ</t>
    </rPh>
    <rPh sb="4" eb="5">
      <t>タ</t>
    </rPh>
    <phoneticPr fontId="2"/>
  </si>
  <si>
    <t>総合譲渡・一時</t>
    <rPh sb="0" eb="4">
      <t>ソウゴウジョウト</t>
    </rPh>
    <rPh sb="5" eb="7">
      <t>イチジ</t>
    </rPh>
    <phoneticPr fontId="2"/>
  </si>
  <si>
    <t>一般株式等の譲渡</t>
    <rPh sb="0" eb="4">
      <t>イッパンカブシキ</t>
    </rPh>
    <rPh sb="4" eb="5">
      <t>トウ</t>
    </rPh>
    <rPh sb="6" eb="8">
      <t>ジョウト</t>
    </rPh>
    <phoneticPr fontId="2"/>
  </si>
  <si>
    <t>上場株式等の譲渡</t>
    <rPh sb="0" eb="5">
      <t>ジョウジョウカブシキトウ</t>
    </rPh>
    <rPh sb="6" eb="8">
      <t>ジョウト</t>
    </rPh>
    <phoneticPr fontId="2"/>
  </si>
  <si>
    <t>上場株式等の配当等</t>
    <rPh sb="0" eb="4">
      <t>ジョウジョウカブシキ</t>
    </rPh>
    <rPh sb="4" eb="5">
      <t>トウ</t>
    </rPh>
    <rPh sb="6" eb="9">
      <t>ハイトウトウ</t>
    </rPh>
    <phoneticPr fontId="2"/>
  </si>
  <si>
    <t>先物取引</t>
    <rPh sb="0" eb="4">
      <t>サキモノトリヒキ</t>
    </rPh>
    <phoneticPr fontId="2"/>
  </si>
  <si>
    <t>山林</t>
    <rPh sb="0" eb="2">
      <t>サンリン</t>
    </rPh>
    <phoneticPr fontId="2"/>
  </si>
  <si>
    <t>加入人数</t>
    <rPh sb="0" eb="4">
      <t>カニュウニンズウ</t>
    </rPh>
    <phoneticPr fontId="2"/>
  </si>
  <si>
    <t>上記のほか、所得の無い加入者数</t>
    <rPh sb="0" eb="2">
      <t>ジョウキ</t>
    </rPh>
    <rPh sb="6" eb="8">
      <t>ショトク</t>
    </rPh>
    <rPh sb="9" eb="10">
      <t>ナ</t>
    </rPh>
    <rPh sb="11" eb="14">
      <t>カニュウシャ</t>
    </rPh>
    <rPh sb="14" eb="15">
      <t>スウ</t>
    </rPh>
    <phoneticPr fontId="2"/>
  </si>
  <si>
    <t>左記のうち、介護分該当者数
（40歳～64歳）</t>
    <rPh sb="0" eb="2">
      <t>サキ</t>
    </rPh>
    <rPh sb="6" eb="8">
      <t>カイゴ</t>
    </rPh>
    <rPh sb="8" eb="9">
      <t>ブン</t>
    </rPh>
    <rPh sb="9" eb="12">
      <t>ガイトウシャ</t>
    </rPh>
    <rPh sb="12" eb="13">
      <t>スウ</t>
    </rPh>
    <rPh sb="17" eb="18">
      <t>サイ</t>
    </rPh>
    <rPh sb="21" eb="22">
      <t>サイ</t>
    </rPh>
    <phoneticPr fontId="2"/>
  </si>
  <si>
    <t>介護分該当人数</t>
    <rPh sb="0" eb="2">
      <t>カイゴ</t>
    </rPh>
    <rPh sb="2" eb="3">
      <t>ブン</t>
    </rPh>
    <rPh sb="3" eb="5">
      <t>ガイトウ</t>
    </rPh>
    <rPh sb="5" eb="7">
      <t>ニンズウ</t>
    </rPh>
    <phoneticPr fontId="2"/>
  </si>
  <si>
    <t>所得合計(全体)</t>
    <rPh sb="0" eb="2">
      <t>ショトク</t>
    </rPh>
    <rPh sb="2" eb="4">
      <t>ゴウケイ</t>
    </rPh>
    <rPh sb="5" eb="7">
      <t>ゼンタイ</t>
    </rPh>
    <phoneticPr fontId="2"/>
  </si>
  <si>
    <t>所得合計(介護)</t>
    <rPh sb="0" eb="2">
      <t>ショトク</t>
    </rPh>
    <rPh sb="2" eb="4">
      <t>ゴウケイ</t>
    </rPh>
    <rPh sb="5" eb="7">
      <t>カイゴ</t>
    </rPh>
    <phoneticPr fontId="2"/>
  </si>
  <si>
    <t>計算エリア</t>
    <rPh sb="0" eb="2">
      <t>ケイサン</t>
    </rPh>
    <phoneticPr fontId="2"/>
  </si>
  <si>
    <t>介護</t>
    <rPh sb="0" eb="2">
      <t>カイゴ</t>
    </rPh>
    <phoneticPr fontId="2"/>
  </si>
  <si>
    <t>介護分該当</t>
    <rPh sb="0" eb="2">
      <t>カイゴ</t>
    </rPh>
    <rPh sb="2" eb="3">
      <t>ブン</t>
    </rPh>
    <rPh sb="3" eb="5">
      <t>ガイトウ</t>
    </rPh>
    <phoneticPr fontId="2"/>
  </si>
  <si>
    <t>非自発該当</t>
    <rPh sb="0" eb="3">
      <t>ヒジハツ</t>
    </rPh>
    <rPh sb="3" eb="5">
      <t>ガイトウ</t>
    </rPh>
    <phoneticPr fontId="2"/>
  </si>
  <si>
    <t>給与所得調整</t>
    <rPh sb="0" eb="4">
      <t>キュウヨショトク</t>
    </rPh>
    <rPh sb="4" eb="6">
      <t>チョウセイ</t>
    </rPh>
    <phoneticPr fontId="2"/>
  </si>
  <si>
    <t>全体</t>
    <rPh sb="0" eb="2">
      <t>ゼンタイ</t>
    </rPh>
    <phoneticPr fontId="2"/>
  </si>
  <si>
    <t>年金所得</t>
    <rPh sb="0" eb="4">
      <t>ネンキンショトク</t>
    </rPh>
    <phoneticPr fontId="2"/>
  </si>
  <si>
    <t>年齢区分</t>
    <rPh sb="0" eb="2">
      <t>ネンレイ</t>
    </rPh>
    <rPh sb="2" eb="4">
      <t>クブン</t>
    </rPh>
    <phoneticPr fontId="2"/>
  </si>
  <si>
    <t>年金以外合計所得</t>
    <rPh sb="0" eb="4">
      <t>ネンキンイガイ</t>
    </rPh>
    <rPh sb="4" eb="8">
      <t>ゴウケイショトク</t>
    </rPh>
    <phoneticPr fontId="2"/>
  </si>
  <si>
    <t>→所得区分</t>
    <rPh sb="1" eb="3">
      <t>ショトク</t>
    </rPh>
    <rPh sb="3" eb="5">
      <t>クブン</t>
    </rPh>
    <phoneticPr fontId="2"/>
  </si>
  <si>
    <t>旧ただ所得</t>
    <rPh sb="0" eb="1">
      <t>キュウ</t>
    </rPh>
    <rPh sb="3" eb="5">
      <t>ショトク</t>
    </rPh>
    <phoneticPr fontId="2"/>
  </si>
  <si>
    <t>所得計算</t>
    <rPh sb="0" eb="2">
      <t>ショトク</t>
    </rPh>
    <rPh sb="2" eb="4">
      <t>ケイサン</t>
    </rPh>
    <phoneticPr fontId="2"/>
  </si>
  <si>
    <t>65歳以上(1)</t>
    <rPh sb="2" eb="3">
      <t>サイ</t>
    </rPh>
    <rPh sb="3" eb="5">
      <t>イジョウ</t>
    </rPh>
    <phoneticPr fontId="2"/>
  </si>
  <si>
    <t>65歳以上(2)</t>
    <rPh sb="2" eb="3">
      <t>サイ</t>
    </rPh>
    <rPh sb="3" eb="5">
      <t>イジョウ</t>
    </rPh>
    <phoneticPr fontId="2"/>
  </si>
  <si>
    <t>65歳以上(3)</t>
    <rPh sb="2" eb="3">
      <t>サイ</t>
    </rPh>
    <rPh sb="3" eb="5">
      <t>イジョウ</t>
    </rPh>
    <phoneticPr fontId="2"/>
  </si>
  <si>
    <t>65歳未満(1)</t>
    <rPh sb="2" eb="3">
      <t>サイ</t>
    </rPh>
    <rPh sb="3" eb="5">
      <t>ミマン</t>
    </rPh>
    <phoneticPr fontId="2"/>
  </si>
  <si>
    <t>65歳未満(2)</t>
    <rPh sb="2" eb="3">
      <t>サイ</t>
    </rPh>
    <rPh sb="3" eb="5">
      <t>ミマン</t>
    </rPh>
    <phoneticPr fontId="2"/>
  </si>
  <si>
    <t>65歳未満(3)</t>
    <rPh sb="2" eb="3">
      <t>サイ</t>
    </rPh>
    <rPh sb="3" eb="5">
      <t>ミマン</t>
    </rPh>
    <phoneticPr fontId="2"/>
  </si>
  <si>
    <t>給与所得</t>
    <rPh sb="0" eb="4">
      <t>キュウヨショトク</t>
    </rPh>
    <phoneticPr fontId="2"/>
  </si>
  <si>
    <t>チェックボックス</t>
    <phoneticPr fontId="2"/>
  </si>
  <si>
    <t>人数カウント</t>
    <rPh sb="0" eb="2">
      <t>ニンズウ</t>
    </rPh>
    <phoneticPr fontId="2"/>
  </si>
  <si>
    <t>加入</t>
    <rPh sb="0" eb="2">
      <t>カニュウ</t>
    </rPh>
    <phoneticPr fontId="2"/>
  </si>
  <si>
    <t>介護該当</t>
    <rPh sb="0" eb="4">
      <t>カイゴガイトウ</t>
    </rPh>
    <phoneticPr fontId="2"/>
  </si>
  <si>
    <t>給与所得</t>
    <rPh sb="0" eb="2">
      <t>キュウヨ</t>
    </rPh>
    <rPh sb="2" eb="4">
      <t>ショトク</t>
    </rPh>
    <phoneticPr fontId="2"/>
  </si>
  <si>
    <t>非自発適用</t>
    <rPh sb="0" eb="3">
      <t>ヒジハツ</t>
    </rPh>
    <rPh sb="3" eb="5">
      <t>テキヨウ</t>
    </rPh>
    <phoneticPr fontId="2"/>
  </si>
  <si>
    <t>調整後</t>
    <rPh sb="0" eb="2">
      <t>チョウセイ</t>
    </rPh>
    <rPh sb="2" eb="3">
      <t>ゴ</t>
    </rPh>
    <phoneticPr fontId="2"/>
  </si>
  <si>
    <t>調整控除(1)</t>
    <rPh sb="0" eb="4">
      <t>チョウセイコウジョ</t>
    </rPh>
    <phoneticPr fontId="2"/>
  </si>
  <si>
    <t>調整控除(2)</t>
    <rPh sb="0" eb="4">
      <t>チョウセイコウジョ</t>
    </rPh>
    <phoneticPr fontId="2"/>
  </si>
  <si>
    <t>給与所得(仮)</t>
    <rPh sb="0" eb="2">
      <t>キュウヨ</t>
    </rPh>
    <rPh sb="2" eb="4">
      <t>ショトク</t>
    </rPh>
    <rPh sb="5" eb="6">
      <t>カリ</t>
    </rPh>
    <phoneticPr fontId="2"/>
  </si>
  <si>
    <t>所得計算</t>
    <rPh sb="0" eb="4">
      <t>ショトクケイサン</t>
    </rPh>
    <phoneticPr fontId="2"/>
  </si>
  <si>
    <t>162.8万円未満</t>
    <rPh sb="5" eb="7">
      <t>マンエン</t>
    </rPh>
    <rPh sb="7" eb="9">
      <t>ミマン</t>
    </rPh>
    <phoneticPr fontId="2"/>
  </si>
  <si>
    <t>162.8万円以上</t>
    <rPh sb="5" eb="7">
      <t>マンエン</t>
    </rPh>
    <rPh sb="7" eb="9">
      <t>イジョウ</t>
    </rPh>
    <phoneticPr fontId="2"/>
  </si>
  <si>
    <t>合計所得</t>
    <rPh sb="0" eb="4">
      <t>ゴウケイショトク</t>
    </rPh>
    <phoneticPr fontId="2"/>
  </si>
  <si>
    <t>基礎控除</t>
    <rPh sb="0" eb="4">
      <t>キソコウジョ</t>
    </rPh>
    <phoneticPr fontId="2"/>
  </si>
  <si>
    <t>短期譲渡（一般分）</t>
    <rPh sb="0" eb="2">
      <t>タンキ</t>
    </rPh>
    <rPh sb="2" eb="4">
      <t>ジョウト</t>
    </rPh>
    <rPh sb="5" eb="7">
      <t>イッパン</t>
    </rPh>
    <rPh sb="7" eb="8">
      <t>ブン</t>
    </rPh>
    <phoneticPr fontId="2"/>
  </si>
  <si>
    <t>短期譲渡（軽減分）</t>
    <rPh sb="0" eb="2">
      <t>タンキ</t>
    </rPh>
    <rPh sb="2" eb="4">
      <t>ジョウト</t>
    </rPh>
    <rPh sb="5" eb="8">
      <t>ケイゲンブン</t>
    </rPh>
    <phoneticPr fontId="2"/>
  </si>
  <si>
    <t>長期譲渡（一般分）</t>
    <rPh sb="0" eb="2">
      <t>チョウキ</t>
    </rPh>
    <rPh sb="2" eb="4">
      <t>ジョウト</t>
    </rPh>
    <rPh sb="5" eb="8">
      <t>イッパンブン</t>
    </rPh>
    <phoneticPr fontId="2"/>
  </si>
  <si>
    <t>長期譲渡（特定分）</t>
    <rPh sb="0" eb="2">
      <t>チョウキ</t>
    </rPh>
    <rPh sb="2" eb="4">
      <t>ジョウト</t>
    </rPh>
    <rPh sb="5" eb="8">
      <t>トクテイブン</t>
    </rPh>
    <phoneticPr fontId="2"/>
  </si>
  <si>
    <t>長期譲渡（軽課分）</t>
    <rPh sb="0" eb="2">
      <t>チョウキ</t>
    </rPh>
    <rPh sb="2" eb="4">
      <t>ジョウト</t>
    </rPh>
    <rPh sb="5" eb="6">
      <t>ケイ</t>
    </rPh>
    <rPh sb="6" eb="7">
      <t>カ</t>
    </rPh>
    <rPh sb="7" eb="8">
      <t>ブン</t>
    </rPh>
    <phoneticPr fontId="2"/>
  </si>
  <si>
    <t>分離譲渡の特別控除</t>
    <rPh sb="0" eb="4">
      <t>ブンリジョウト</t>
    </rPh>
    <rPh sb="5" eb="9">
      <t>トクベツコウジョ</t>
    </rPh>
    <phoneticPr fontId="2"/>
  </si>
  <si>
    <t>エラーチェック</t>
    <phoneticPr fontId="2"/>
  </si>
  <si>
    <t>総合計</t>
    <rPh sb="0" eb="2">
      <t>ソウゴウ</t>
    </rPh>
    <rPh sb="2" eb="3">
      <t>ケイ</t>
    </rPh>
    <phoneticPr fontId="2"/>
  </si>
  <si>
    <t>総合繰損</t>
    <rPh sb="0" eb="2">
      <t>ソウゴウ</t>
    </rPh>
    <rPh sb="2" eb="4">
      <t>クリソン</t>
    </rPh>
    <phoneticPr fontId="2"/>
  </si>
  <si>
    <t>総合所得</t>
    <rPh sb="0" eb="2">
      <t>ソウゴウ</t>
    </rPh>
    <rPh sb="2" eb="4">
      <t>ショトク</t>
    </rPh>
    <phoneticPr fontId="2"/>
  </si>
  <si>
    <t>分離所得</t>
    <rPh sb="0" eb="4">
      <t>ブンリショトク</t>
    </rPh>
    <phoneticPr fontId="2"/>
  </si>
  <si>
    <t>年金所得</t>
    <rPh sb="0" eb="2">
      <t>ネンキン</t>
    </rPh>
    <rPh sb="2" eb="4">
      <t>ショトク</t>
    </rPh>
    <phoneticPr fontId="2"/>
  </si>
  <si>
    <t>分離計</t>
    <rPh sb="0" eb="2">
      <t>ブンリ</t>
    </rPh>
    <rPh sb="2" eb="3">
      <t>ケイ</t>
    </rPh>
    <phoneticPr fontId="2"/>
  </si>
  <si>
    <t>分離繰損</t>
    <rPh sb="0" eb="4">
      <t>ブンリクリソン</t>
    </rPh>
    <phoneticPr fontId="2"/>
  </si>
  <si>
    <t>繰損対象</t>
    <rPh sb="0" eb="4">
      <t>クリソンタイショウ</t>
    </rPh>
    <phoneticPr fontId="2"/>
  </si>
  <si>
    <t>所得＜繰損</t>
    <rPh sb="0" eb="2">
      <t>ショトク</t>
    </rPh>
    <rPh sb="3" eb="5">
      <t>クリソン</t>
    </rPh>
    <phoneticPr fontId="2"/>
  </si>
  <si>
    <t>総合</t>
    <rPh sb="0" eb="2">
      <t>ソウゴウ</t>
    </rPh>
    <phoneticPr fontId="2"/>
  </si>
  <si>
    <t>分離</t>
    <rPh sb="0" eb="2">
      <t>ブンリ</t>
    </rPh>
    <phoneticPr fontId="2"/>
  </si>
  <si>
    <t>■■総合課税所得■■</t>
    <rPh sb="2" eb="4">
      <t>ソウゴウ</t>
    </rPh>
    <rPh sb="4" eb="6">
      <t>カゼイ</t>
    </rPh>
    <rPh sb="6" eb="8">
      <t>ショトク</t>
    </rPh>
    <phoneticPr fontId="2"/>
  </si>
  <si>
    <t>■■分離課税所得■■</t>
    <rPh sb="2" eb="4">
      <t>ブンリ</t>
    </rPh>
    <rPh sb="4" eb="6">
      <t>カゼイ</t>
    </rPh>
    <rPh sb="6" eb="8">
      <t>ショトク</t>
    </rPh>
    <phoneticPr fontId="2"/>
  </si>
  <si>
    <t>◎国民健康保険料試算を行う世帯・所得金額等◎</t>
    <rPh sb="1" eb="8">
      <t>コクミンケンコウホケンリョウ</t>
    </rPh>
    <rPh sb="8" eb="10">
      <t>シサン</t>
    </rPh>
    <rPh sb="11" eb="12">
      <t>オコナ</t>
    </rPh>
    <rPh sb="13" eb="15">
      <t>セタイ</t>
    </rPh>
    <rPh sb="16" eb="18">
      <t>ショトク</t>
    </rPh>
    <rPh sb="18" eb="20">
      <t>キンガク</t>
    </rPh>
    <rPh sb="20" eb="21">
      <t>トウ</t>
    </rPh>
    <phoneticPr fontId="2"/>
  </si>
  <si>
    <t>申請者氏名</t>
    <rPh sb="0" eb="2">
      <t>シンセイ</t>
    </rPh>
    <rPh sb="2" eb="3">
      <t>シャ</t>
    </rPh>
    <rPh sb="3" eb="5">
      <t>シメイ</t>
    </rPh>
    <phoneticPr fontId="2"/>
  </si>
  <si>
    <t>加入者生年月日</t>
    <rPh sb="0" eb="3">
      <t>カニュウシャ</t>
    </rPh>
    <rPh sb="3" eb="7">
      <t>セイネンガッピ</t>
    </rPh>
    <phoneticPr fontId="2"/>
  </si>
  <si>
    <t>窓口に
みえた方</t>
    <rPh sb="0" eb="2">
      <t>マドグチ</t>
    </rPh>
    <rPh sb="7" eb="8">
      <t>カタ</t>
    </rPh>
    <phoneticPr fontId="2"/>
  </si>
  <si>
    <t>有・無</t>
    <rPh sb="0" eb="1">
      <t>アリ</t>
    </rPh>
    <rPh sb="2" eb="3">
      <t>ナ</t>
    </rPh>
    <phoneticPr fontId="2"/>
  </si>
  <si>
    <t>　令和　　年度 国民健康保険料試算</t>
    <rPh sb="1" eb="3">
      <t>レイワ</t>
    </rPh>
    <rPh sb="5" eb="7">
      <t>ネンド</t>
    </rPh>
    <rPh sb="8" eb="15">
      <t>コクミンケンコウホケンリョウ</t>
    </rPh>
    <rPh sb="15" eb="17">
      <t>シサン</t>
    </rPh>
    <phoneticPr fontId="2"/>
  </si>
  <si>
    <r>
      <t>令和　　年　　月　　日</t>
    </r>
    <r>
      <rPr>
        <sz val="12"/>
        <color theme="0"/>
        <rFont val="BIZ UDゴシック"/>
        <family val="3"/>
        <charset val="128"/>
      </rPr>
      <t>＿</t>
    </r>
    <rPh sb="0" eb="2">
      <t>レイワ</t>
    </rPh>
    <rPh sb="4" eb="5">
      <t>ネン</t>
    </rPh>
    <rPh sb="7" eb="8">
      <t>ガツ</t>
    </rPh>
    <rPh sb="10" eb="11">
      <t>ニチ</t>
    </rPh>
    <phoneticPr fontId="2"/>
  </si>
  <si>
    <t>　（国保・岡・大・東・岩・矢・六・額）</t>
    <rPh sb="2" eb="4">
      <t>コクホ</t>
    </rPh>
    <phoneticPr fontId="2"/>
  </si>
  <si>
    <t>本人確認</t>
    <rPh sb="0" eb="4">
      <t>ホンニンカクニン</t>
    </rPh>
    <phoneticPr fontId="2"/>
  </si>
  <si>
    <t>小計（100円未満切捨て）</t>
    <rPh sb="0" eb="2">
      <t>ショウケイ</t>
    </rPh>
    <rPh sb="6" eb="7">
      <t>エン</t>
    </rPh>
    <rPh sb="7" eb="9">
      <t>ミマン</t>
    </rPh>
    <rPh sb="9" eb="11">
      <t>キリス</t>
    </rPh>
    <phoneticPr fontId="2"/>
  </si>
  <si>
    <t>医療分</t>
    <rPh sb="0" eb="3">
      <t>イリョウブン</t>
    </rPh>
    <phoneticPr fontId="2"/>
  </si>
  <si>
    <t>×</t>
    <phoneticPr fontId="2"/>
  </si>
  <si>
    <t>＝</t>
    <phoneticPr fontId="2"/>
  </si>
  <si>
    <t>小計（100円未満切捨て）</t>
    <rPh sb="0" eb="2">
      <t>ショウケイ</t>
    </rPh>
    <rPh sb="6" eb="7">
      <t>エン</t>
    </rPh>
    <rPh sb="7" eb="9">
      <t>ミマン</t>
    </rPh>
    <rPh sb="9" eb="11">
      <t>キリス</t>
    </rPh>
    <phoneticPr fontId="2"/>
  </si>
  <si>
    <t>介護分</t>
    <rPh sb="0" eb="2">
      <t>カイゴ</t>
    </rPh>
    <rPh sb="2" eb="3">
      <t>ブン</t>
    </rPh>
    <phoneticPr fontId="2"/>
  </si>
  <si>
    <t>所得割</t>
    <rPh sb="0" eb="3">
      <t>ショトクワリ</t>
    </rPh>
    <phoneticPr fontId="2"/>
  </si>
  <si>
    <t>（旧ただし書所得）</t>
    <phoneticPr fontId="2"/>
  </si>
  <si>
    <t>均等割</t>
    <phoneticPr fontId="2"/>
  </si>
  <si>
    <t>（加入者１人につき）</t>
    <phoneticPr fontId="2"/>
  </si>
  <si>
    <t>平等割</t>
    <phoneticPr fontId="2"/>
  </si>
  <si>
    <t>（１世帯につき）</t>
    <phoneticPr fontId="2"/>
  </si>
  <si>
    <t>後期分</t>
    <rPh sb="0" eb="3">
      <t>コウキブン</t>
    </rPh>
    <phoneticPr fontId="2"/>
  </si>
  <si>
    <t>特記事項</t>
    <rPh sb="0" eb="4">
      <t>トッキジコウ</t>
    </rPh>
    <phoneticPr fontId="2"/>
  </si>
  <si>
    <t>　□ 岡崎市で把握している所得</t>
    <rPh sb="3" eb="6">
      <t>オカザキシ</t>
    </rPh>
    <rPh sb="7" eb="9">
      <t>ハアク</t>
    </rPh>
    <rPh sb="13" eb="15">
      <t>ショトク</t>
    </rPh>
    <phoneticPr fontId="2"/>
  </si>
  <si>
    <t>所得確認</t>
    <phoneticPr fontId="2"/>
  </si>
  <si>
    <t>　□ 本人持参の課税資料</t>
    <rPh sb="3" eb="5">
      <t>ホンニン</t>
    </rPh>
    <rPh sb="5" eb="7">
      <t>ジサン</t>
    </rPh>
    <rPh sb="8" eb="12">
      <t>カゼイシリョウ</t>
    </rPh>
    <phoneticPr fontId="2"/>
  </si>
  <si>
    <t>　　※１月１日時点で岡崎市に居住しており、当該年度の６月以降に限る</t>
    <rPh sb="4" eb="5">
      <t>ガツ</t>
    </rPh>
    <rPh sb="6" eb="7">
      <t>ニチ</t>
    </rPh>
    <rPh sb="7" eb="9">
      <t>ジテン</t>
    </rPh>
    <rPh sb="10" eb="13">
      <t>オカザキシ</t>
    </rPh>
    <rPh sb="14" eb="16">
      <t>キョジュウ</t>
    </rPh>
    <rPh sb="21" eb="23">
      <t>トウガイ</t>
    </rPh>
    <rPh sb="23" eb="25">
      <t>ネンド</t>
    </rPh>
    <rPh sb="27" eb="28">
      <t>ガツ</t>
    </rPh>
    <rPh sb="28" eb="30">
      <t>イコウ</t>
    </rPh>
    <rPh sb="31" eb="32">
      <t>カギ</t>
    </rPh>
    <phoneticPr fontId="2"/>
  </si>
  <si>
    <t>　　※資料：確申×　　市申×　　給与×　　年金×　　その他（　　　　　　　　　　）</t>
    <rPh sb="3" eb="5">
      <t>シリョウ</t>
    </rPh>
    <rPh sb="6" eb="8">
      <t>カクシン</t>
    </rPh>
    <rPh sb="11" eb="13">
      <t>シシン</t>
    </rPh>
    <rPh sb="16" eb="18">
      <t>キュウヨ</t>
    </rPh>
    <rPh sb="21" eb="23">
      <t>ネンキン</t>
    </rPh>
    <rPh sb="28" eb="29">
      <t>タ</t>
    </rPh>
    <phoneticPr fontId="2"/>
  </si>
  <si>
    <r>
      <rPr>
        <sz val="16"/>
        <rFont val="BIZ UDゴシック"/>
        <family val="3"/>
        <charset val="128"/>
      </rPr>
      <t>　□　□　</t>
    </r>
    <r>
      <rPr>
        <sz val="12"/>
        <rFont val="BIZ UDゴシック"/>
        <family val="3"/>
        <charset val="128"/>
      </rPr>
      <t>提示された資料以外の収入はない</t>
    </r>
    <rPh sb="5" eb="7">
      <t>テイジ</t>
    </rPh>
    <rPh sb="10" eb="12">
      <t>シリョウ</t>
    </rPh>
    <rPh sb="12" eb="14">
      <t>イガイ</t>
    </rPh>
    <rPh sb="15" eb="17">
      <t>シュウニュウ</t>
    </rPh>
    <phoneticPr fontId="2"/>
  </si>
  <si>
    <r>
      <rPr>
        <sz val="16"/>
        <rFont val="BIZ UDゴシック"/>
        <family val="3"/>
        <charset val="128"/>
      </rPr>
      <t>　□　□　</t>
    </r>
    <r>
      <rPr>
        <sz val="12"/>
        <rFont val="BIZ UDゴシック"/>
        <family val="3"/>
        <charset val="128"/>
      </rPr>
      <t>提示された資料の年度に間違いはない</t>
    </r>
    <rPh sb="5" eb="7">
      <t>テイジ</t>
    </rPh>
    <rPh sb="10" eb="12">
      <t>シリョウ</t>
    </rPh>
    <rPh sb="13" eb="15">
      <t>ネンド</t>
    </rPh>
    <rPh sb="16" eb="18">
      <t>マチガ</t>
    </rPh>
    <phoneticPr fontId="2"/>
  </si>
  <si>
    <t>合計</t>
    <rPh sb="0" eb="2">
      <t>ゴウケイ</t>
    </rPh>
    <phoneticPr fontId="2"/>
  </si>
  <si>
    <t>１ヶ月分の目安
（合計÷１２）</t>
    <rPh sb="2" eb="3">
      <t>ゲツ</t>
    </rPh>
    <rPh sb="3" eb="4">
      <t>ブン</t>
    </rPh>
    <rPh sb="5" eb="7">
      <t>メヤス</t>
    </rPh>
    <rPh sb="9" eb="11">
      <t>ゴウケイ</t>
    </rPh>
    <phoneticPr fontId="2"/>
  </si>
  <si>
    <t>署名：</t>
    <rPh sb="0" eb="2">
      <t>ショメイ</t>
    </rPh>
    <phoneticPr fontId="2"/>
  </si>
  <si>
    <t>第１期</t>
    <rPh sb="0" eb="1">
      <t>ダイ</t>
    </rPh>
    <rPh sb="2" eb="3">
      <t>キ</t>
    </rPh>
    <phoneticPr fontId="2"/>
  </si>
  <si>
    <t>第２期</t>
    <rPh sb="0" eb="1">
      <t>ダイ</t>
    </rPh>
    <rPh sb="2" eb="3">
      <t>キ</t>
    </rPh>
    <phoneticPr fontId="2"/>
  </si>
  <si>
    <t>第３期</t>
    <rPh sb="0" eb="1">
      <t>ダイ</t>
    </rPh>
    <rPh sb="2" eb="3">
      <t>キ</t>
    </rPh>
    <phoneticPr fontId="2"/>
  </si>
  <si>
    <t>第４期</t>
    <rPh sb="0" eb="1">
      <t>ダイ</t>
    </rPh>
    <rPh sb="2" eb="3">
      <t>キ</t>
    </rPh>
    <phoneticPr fontId="2"/>
  </si>
  <si>
    <t>第５期</t>
    <rPh sb="0" eb="1">
      <t>ダイ</t>
    </rPh>
    <rPh sb="2" eb="3">
      <t>キ</t>
    </rPh>
    <phoneticPr fontId="2"/>
  </si>
  <si>
    <t>第６期</t>
    <rPh sb="0" eb="1">
      <t>ダイ</t>
    </rPh>
    <rPh sb="2" eb="3">
      <t>キ</t>
    </rPh>
    <phoneticPr fontId="2"/>
  </si>
  <si>
    <t>第７期</t>
    <rPh sb="0" eb="1">
      <t>ダイ</t>
    </rPh>
    <rPh sb="2" eb="3">
      <t>キ</t>
    </rPh>
    <phoneticPr fontId="2"/>
  </si>
  <si>
    <t>第８期</t>
    <rPh sb="0" eb="1">
      <t>ダイ</t>
    </rPh>
    <rPh sb="2" eb="3">
      <t>キ</t>
    </rPh>
    <phoneticPr fontId="2"/>
  </si>
  <si>
    <t>７月末</t>
    <rPh sb="1" eb="2">
      <t>ガツ</t>
    </rPh>
    <rPh sb="2" eb="3">
      <t>マツ</t>
    </rPh>
    <phoneticPr fontId="2"/>
  </si>
  <si>
    <t>８月末</t>
    <rPh sb="1" eb="2">
      <t>ガツ</t>
    </rPh>
    <rPh sb="2" eb="3">
      <t>マツ</t>
    </rPh>
    <phoneticPr fontId="2"/>
  </si>
  <si>
    <t>９月末</t>
    <rPh sb="1" eb="2">
      <t>ガツ</t>
    </rPh>
    <rPh sb="2" eb="3">
      <t>マツ</t>
    </rPh>
    <phoneticPr fontId="2"/>
  </si>
  <si>
    <t>１０月末</t>
    <rPh sb="2" eb="3">
      <t>ガツ</t>
    </rPh>
    <rPh sb="3" eb="4">
      <t>マツ</t>
    </rPh>
    <phoneticPr fontId="2"/>
  </si>
  <si>
    <t>１１月末</t>
    <rPh sb="2" eb="3">
      <t>ガツ</t>
    </rPh>
    <rPh sb="3" eb="4">
      <t>マツ</t>
    </rPh>
    <phoneticPr fontId="2"/>
  </si>
  <si>
    <t>１２月末</t>
    <rPh sb="2" eb="3">
      <t>ガツ</t>
    </rPh>
    <rPh sb="3" eb="4">
      <t>マツ</t>
    </rPh>
    <phoneticPr fontId="2"/>
  </si>
  <si>
    <t>１月末</t>
    <rPh sb="1" eb="2">
      <t>ガツ</t>
    </rPh>
    <rPh sb="2" eb="3">
      <t>マツ</t>
    </rPh>
    <phoneticPr fontId="2"/>
  </si>
  <si>
    <t>２月末</t>
    <rPh sb="1" eb="2">
      <t>ガツ</t>
    </rPh>
    <rPh sb="2" eb="3">
      <t>マツ</t>
    </rPh>
    <phoneticPr fontId="2"/>
  </si>
  <si>
    <t>（参考）国民健康保険の納期限</t>
    <rPh sb="1" eb="3">
      <t>サンコウ</t>
    </rPh>
    <rPh sb="4" eb="10">
      <t>コクミンケンコウホケン</t>
    </rPh>
    <rPh sb="11" eb="14">
      <t>ノウキゲン</t>
    </rPh>
    <phoneticPr fontId="2"/>
  </si>
  <si>
    <t>※納期限が閉庁日（土曜日、日曜日、休日）に当たる場合は、その翌日が納入期限となります。</t>
    <rPh sb="1" eb="4">
      <t>ノウキゲン</t>
    </rPh>
    <rPh sb="5" eb="8">
      <t>ヘイチョウビ</t>
    </rPh>
    <rPh sb="9" eb="12">
      <t>ドヨウビ</t>
    </rPh>
    <rPh sb="13" eb="16">
      <t>ニチヨウビ</t>
    </rPh>
    <rPh sb="17" eb="19">
      <t>キュウジツ</t>
    </rPh>
    <rPh sb="21" eb="22">
      <t>ア</t>
    </rPh>
    <rPh sb="24" eb="26">
      <t>バアイ</t>
    </rPh>
    <rPh sb="30" eb="32">
      <t>ヨクジツ</t>
    </rPh>
    <rPh sb="33" eb="37">
      <t>ノウニュウキゲン</t>
    </rPh>
    <phoneticPr fontId="2"/>
  </si>
  <si>
    <t>・</t>
    <phoneticPr fontId="2"/>
  </si>
  <si>
    <t>保険料は８回の納期限に分けて納入していただきます。年度の途中で加入された場合、</t>
    <phoneticPr fontId="2"/>
  </si>
  <si>
    <t>国民健康保険料の納付義務者は世帯主です。保険料の通知等は世帯主宛で届きます。</t>
    <rPh sb="0" eb="2">
      <t>コクミン</t>
    </rPh>
    <rPh sb="2" eb="4">
      <t>ケンコウ</t>
    </rPh>
    <rPh sb="4" eb="7">
      <t>ホケンリョウ</t>
    </rPh>
    <rPh sb="8" eb="13">
      <t>ノウフギムシャ</t>
    </rPh>
    <rPh sb="14" eb="17">
      <t>セタイヌシ</t>
    </rPh>
    <rPh sb="20" eb="23">
      <t>ホケンリョウ</t>
    </rPh>
    <rPh sb="24" eb="26">
      <t>ツウチ</t>
    </rPh>
    <rPh sb="26" eb="27">
      <t>トウ</t>
    </rPh>
    <rPh sb="28" eb="31">
      <t>セタイヌシ</t>
    </rPh>
    <rPh sb="31" eb="32">
      <t>ア</t>
    </rPh>
    <rPh sb="33" eb="34">
      <t>トド</t>
    </rPh>
    <phoneticPr fontId="2"/>
  </si>
  <si>
    <t>試算では軽減や減免などの減額制度は適用していません。</t>
    <phoneticPr fontId="2"/>
  </si>
  <si>
    <t>（40歳以上65歳未満のかたのみ）</t>
    <rPh sb="3" eb="4">
      <t>サイ</t>
    </rPh>
    <rPh sb="4" eb="6">
      <t>イジョウ</t>
    </rPh>
    <rPh sb="8" eb="9">
      <t>サイ</t>
    </rPh>
    <rPh sb="9" eb="11">
      <t>ミマン</t>
    </rPh>
    <phoneticPr fontId="2"/>
  </si>
  <si>
    <t>旧ただし書所得</t>
    <rPh sb="0" eb="1">
      <t>キュウ</t>
    </rPh>
    <rPh sb="4" eb="5">
      <t>ガ</t>
    </rPh>
    <rPh sb="5" eb="7">
      <t>ショトク</t>
    </rPh>
    <phoneticPr fontId="2"/>
  </si>
  <si>
    <t>加入人数</t>
    <rPh sb="0" eb="4">
      <t>カニュウニンズウ</t>
    </rPh>
    <phoneticPr fontId="2"/>
  </si>
  <si>
    <t>全体</t>
    <rPh sb="0" eb="2">
      <t>ゼンタイ</t>
    </rPh>
    <phoneticPr fontId="2"/>
  </si>
  <si>
    <t>介護</t>
    <rPh sb="0" eb="2">
      <t>カイゴ</t>
    </rPh>
    <phoneticPr fontId="2"/>
  </si>
  <si>
    <t>　　※資料：確申×　　市申×　　給与×　　年金×　　その他（　　　　　　　　　）</t>
    <rPh sb="3" eb="5">
      <t>シリョウ</t>
    </rPh>
    <rPh sb="6" eb="8">
      <t>カクシン</t>
    </rPh>
    <rPh sb="11" eb="13">
      <t>シシン</t>
    </rPh>
    <rPh sb="16" eb="18">
      <t>キュウヨ</t>
    </rPh>
    <rPh sb="21" eb="23">
      <t>ネンキン</t>
    </rPh>
    <rPh sb="28" eb="29">
      <t>タ</t>
    </rPh>
    <phoneticPr fontId="2"/>
  </si>
  <si>
    <t>受付印</t>
    <rPh sb="0" eb="2">
      <t>ウケツケ</t>
    </rPh>
    <rPh sb="2" eb="3">
      <t>ジルシ</t>
    </rPh>
    <phoneticPr fontId="2"/>
  </si>
  <si>
    <t>加入時期によっては、８回より少ない回数で納入していただくことがあります。</t>
    <rPh sb="0" eb="2">
      <t>カニュウ</t>
    </rPh>
    <rPh sb="2" eb="4">
      <t>ジキ</t>
    </rPh>
    <rPh sb="11" eb="12">
      <t>カイ</t>
    </rPh>
    <rPh sb="14" eb="15">
      <t>スク</t>
    </rPh>
    <rPh sb="17" eb="19">
      <t>カイスウ</t>
    </rPh>
    <rPh sb="20" eb="22">
      <t>ノウニュウ</t>
    </rPh>
    <phoneticPr fontId="2"/>
  </si>
  <si>
    <t>円</t>
    <rPh sb="0" eb="1">
      <t>エン</t>
    </rPh>
    <phoneticPr fontId="2"/>
  </si>
  <si>
    <t>（詳細版）</t>
    <rPh sb="1" eb="3">
      <t>ショウサイ</t>
    </rPh>
    <rPh sb="3" eb="4">
      <t>バン</t>
    </rPh>
    <phoneticPr fontId="2"/>
  </si>
  <si>
    <t>人</t>
    <rPh sb="0" eb="1">
      <t>ヒト</t>
    </rPh>
    <phoneticPr fontId="2"/>
  </si>
  <si>
    <t>⇒</t>
    <phoneticPr fontId="2"/>
  </si>
  <si>
    <r>
      <rPr>
        <sz val="8"/>
        <rFont val="BIZ UDゴシック"/>
        <family val="3"/>
        <charset val="128"/>
      </rPr>
      <t>昭・平・令</t>
    </r>
    <r>
      <rPr>
        <sz val="10"/>
        <rFont val="BIZ UDゴシック"/>
        <family val="3"/>
        <charset val="128"/>
      </rPr>
      <t>　　 年　　 月　　 日</t>
    </r>
    <rPh sb="0" eb="1">
      <t>アキラ</t>
    </rPh>
    <rPh sb="2" eb="3">
      <t>ヒラ</t>
    </rPh>
    <rPh sb="4" eb="5">
      <t>レイ</t>
    </rPh>
    <rPh sb="8" eb="9">
      <t>ネン</t>
    </rPh>
    <rPh sb="12" eb="13">
      <t>ガツ</t>
    </rPh>
    <rPh sb="16" eb="17">
      <t>ニチ</t>
    </rPh>
    <phoneticPr fontId="2"/>
  </si>
  <si>
    <t>確認事項</t>
    <rPh sb="0" eb="4">
      <t>カクニンジコウ</t>
    </rPh>
    <phoneticPr fontId="2"/>
  </si>
  <si>
    <t>　受付 点検</t>
    <rPh sb="1" eb="3">
      <t>ウケツケ</t>
    </rPh>
    <rPh sb="4" eb="6">
      <t>テンケン</t>
    </rPh>
    <phoneticPr fontId="2"/>
  </si>
  <si>
    <t>非自発該当</t>
    <rPh sb="0" eb="3">
      <t>ヒジハツ</t>
    </rPh>
    <rPh sb="3" eb="5">
      <t>ガイトウ</t>
    </rPh>
    <phoneticPr fontId="2"/>
  </si>
  <si>
    <t>●</t>
    <phoneticPr fontId="2"/>
  </si>
  <si>
    <t>　　　人</t>
    <rPh sb="3" eb="4">
      <t>ヒト</t>
    </rPh>
    <phoneticPr fontId="2"/>
  </si>
  <si>
    <t xml:space="preserve"> 「旧ただし書所得」と「加入人数」及び
　試算内容を確認しました。</t>
    <rPh sb="2" eb="3">
      <t>キュウ</t>
    </rPh>
    <rPh sb="6" eb="7">
      <t>ガキ</t>
    </rPh>
    <rPh sb="7" eb="9">
      <t>ショトク</t>
    </rPh>
    <rPh sb="12" eb="16">
      <t>カニュウニンズウ</t>
    </rPh>
    <rPh sb="17" eb="18">
      <t>オヨ</t>
    </rPh>
    <rPh sb="21" eb="23">
      <t>シサン</t>
    </rPh>
    <rPh sb="23" eb="25">
      <t>ナイヨウ</t>
    </rPh>
    <rPh sb="26" eb="28">
      <t>カクニン</t>
    </rPh>
    <phoneticPr fontId="2"/>
  </si>
  <si>
    <t>1/1年齢</t>
    <rPh sb="3" eb="5">
      <t>ネンレイ</t>
    </rPh>
    <phoneticPr fontId="2"/>
  </si>
  <si>
    <t>年度(西暦)</t>
    <rPh sb="0" eb="2">
      <t>ネンド</t>
    </rPh>
    <rPh sb="3" eb="5">
      <t>セイレキ</t>
    </rPh>
    <phoneticPr fontId="2"/>
  </si>
  <si>
    <t>介護(始)</t>
    <rPh sb="0" eb="2">
      <t>カイゴ</t>
    </rPh>
    <rPh sb="3" eb="4">
      <t>ハジメ</t>
    </rPh>
    <phoneticPr fontId="2"/>
  </si>
  <si>
    <t>介護(終)</t>
    <rPh sb="0" eb="2">
      <t>カイゴ</t>
    </rPh>
    <rPh sb="3" eb="4">
      <t>オ</t>
    </rPh>
    <phoneticPr fontId="2"/>
  </si>
  <si>
    <r>
      <t>　 非自発該当</t>
    </r>
    <r>
      <rPr>
        <sz val="6"/>
        <rFont val="BIZ UDゴシック"/>
        <family val="3"/>
        <charset val="128"/>
      </rPr>
      <t xml:space="preserve">
</t>
    </r>
    <r>
      <rPr>
        <sz val="12"/>
        <rFont val="BIZ UDゴシック"/>
        <family val="3"/>
        <charset val="128"/>
      </rPr>
      <t>　 給与所得調整</t>
    </r>
    <phoneticPr fontId="2"/>
  </si>
  <si>
    <t>介護分</t>
    <rPh sb="0" eb="3">
      <t>カイゴブン</t>
    </rPh>
    <phoneticPr fontId="2"/>
  </si>
  <si>
    <t>岡崎　太郎</t>
    <rPh sb="0" eb="2">
      <t>オカザキ</t>
    </rPh>
    <rPh sb="3" eb="5">
      <t>タロウ</t>
    </rPh>
    <phoneticPr fontId="2"/>
  </si>
  <si>
    <t>岡崎　花子</t>
    <rPh sb="0" eb="2">
      <t>オカザキ</t>
    </rPh>
    <rPh sb="3" eb="5">
      <t>ハナコ</t>
    </rPh>
    <phoneticPr fontId="2"/>
  </si>
  <si>
    <t>所得の
有無</t>
    <phoneticPr fontId="2"/>
  </si>
  <si>
    <t>□</t>
  </si>
  <si>
    <t>非自発
該当</t>
    <rPh sb="0" eb="3">
      <t>ヒジハツ</t>
    </rPh>
    <phoneticPr fontId="2"/>
  </si>
  <si>
    <t xml:space="preserve">  免許・個番・在留・パスポート・障手・その他（　　　　　　　　　　　　　）</t>
    <rPh sb="2" eb="4">
      <t>メンキョ</t>
    </rPh>
    <rPh sb="5" eb="6">
      <t>コ</t>
    </rPh>
    <rPh sb="6" eb="7">
      <t>バン</t>
    </rPh>
    <rPh sb="8" eb="10">
      <t>ザイリュウ</t>
    </rPh>
    <rPh sb="17" eb="18">
      <t>ショウ</t>
    </rPh>
    <rPh sb="18" eb="19">
      <t>テ</t>
    </rPh>
    <rPh sb="22" eb="23">
      <t>ホカ</t>
    </rPh>
    <phoneticPr fontId="2"/>
  </si>
  <si>
    <r>
      <rPr>
        <sz val="16"/>
        <rFont val="BIZ UDゴシック"/>
        <family val="3"/>
        <charset val="128"/>
      </rPr>
      <t xml:space="preserve">  □　□　</t>
    </r>
    <r>
      <rPr>
        <sz val="12"/>
        <rFont val="BIZ UDゴシック"/>
        <family val="3"/>
        <charset val="128"/>
      </rPr>
      <t>加入人数や加入者</t>
    </r>
    <r>
      <rPr>
        <sz val="11"/>
        <rFont val="BIZ UDゴシック"/>
        <family val="3"/>
        <charset val="128"/>
      </rPr>
      <t>(非自発該当の</t>
    </r>
    <r>
      <rPr>
        <sz val="11"/>
        <rFont val="Segoe UI Symbol"/>
        <family val="3"/>
      </rPr>
      <t>☑</t>
    </r>
    <r>
      <rPr>
        <sz val="11"/>
        <rFont val="BIZ UDゴシック"/>
        <family val="3"/>
        <charset val="128"/>
      </rPr>
      <t>を含む)</t>
    </r>
    <r>
      <rPr>
        <sz val="12"/>
        <rFont val="BIZ UDゴシック"/>
        <family val="3"/>
        <charset val="128"/>
      </rPr>
      <t>に間違いはない</t>
    </r>
    <rPh sb="6" eb="8">
      <t>カニュウ</t>
    </rPh>
    <rPh sb="8" eb="10">
      <t>ニンズウ</t>
    </rPh>
    <rPh sb="11" eb="14">
      <t>カニュウシャ</t>
    </rPh>
    <rPh sb="15" eb="20">
      <t>ヒジハツガイトウ</t>
    </rPh>
    <rPh sb="23" eb="24">
      <t>フク</t>
    </rPh>
    <rPh sb="27" eb="29">
      <t>マチガ</t>
    </rPh>
    <phoneticPr fontId="2"/>
  </si>
  <si>
    <t>旧ただし書き所得</t>
    <rPh sb="0" eb="1">
      <t>キュウ</t>
    </rPh>
    <rPh sb="4" eb="5">
      <t>ガ</t>
    </rPh>
    <rPh sb="6" eb="8">
      <t>ショトク</t>
    </rPh>
    <phoneticPr fontId="2"/>
  </si>
  <si>
    <t>所得割算定基礎</t>
    <rPh sb="0" eb="3">
      <t>ショトクワリ</t>
    </rPh>
    <rPh sb="3" eb="5">
      <t>サンテイ</t>
    </rPh>
    <rPh sb="5" eb="7">
      <t>キソ</t>
    </rPh>
    <phoneticPr fontId="2"/>
  </si>
  <si>
    <t>介護
該当月</t>
    <rPh sb="0" eb="2">
      <t>カイゴ</t>
    </rPh>
    <rPh sb="3" eb="6">
      <t>ガイトウヅキ</t>
    </rPh>
    <phoneticPr fontId="2"/>
  </si>
  <si>
    <t>　あり</t>
    <phoneticPr fontId="2"/>
  </si>
  <si>
    <t>個別入力</t>
    <rPh sb="0" eb="2">
      <t>コベツ</t>
    </rPh>
    <rPh sb="2" eb="4">
      <t>ニュウリョク</t>
    </rPh>
    <phoneticPr fontId="2"/>
  </si>
  <si>
    <t>合算入力</t>
    <rPh sb="0" eb="2">
      <t>ガッサン</t>
    </rPh>
    <rPh sb="2" eb="4">
      <t>ニュウリョク</t>
    </rPh>
    <phoneticPr fontId="2"/>
  </si>
  <si>
    <t>※「合算入力」に入力があれば「合算入力」の
　内容が反映され、「合算入力」に入力がなけ
　れば、「個別入力」の内容が反映されます。</t>
    <rPh sb="2" eb="4">
      <t>ガッサン</t>
    </rPh>
    <rPh sb="4" eb="6">
      <t>ニュウリョク</t>
    </rPh>
    <rPh sb="8" eb="10">
      <t>ニュウリョク</t>
    </rPh>
    <rPh sb="15" eb="19">
      <t>ガッサンニュウリョク</t>
    </rPh>
    <rPh sb="23" eb="25">
      <t>ナイヨウ</t>
    </rPh>
    <rPh sb="26" eb="28">
      <t>ハンエイ</t>
    </rPh>
    <rPh sb="32" eb="36">
      <t>ガッサンニュウリョク</t>
    </rPh>
    <rPh sb="38" eb="40">
      <t>ニュウリョク</t>
    </rPh>
    <rPh sb="49" eb="51">
      <t>コベツ</t>
    </rPh>
    <rPh sb="51" eb="53">
      <t>ニュウリョク</t>
    </rPh>
    <rPh sb="55" eb="57">
      <t>ナイヨウ</t>
    </rPh>
    <rPh sb="58" eb="60">
      <t>ハンエイ</t>
    </rPh>
    <phoneticPr fontId="2"/>
  </si>
  <si>
    <t>介護判定</t>
    <rPh sb="0" eb="2">
      <t>カイゴ</t>
    </rPh>
    <rPh sb="2" eb="4">
      <t>ハンテイ</t>
    </rPh>
    <phoneticPr fontId="2"/>
  </si>
  <si>
    <t>介護所得</t>
    <rPh sb="0" eb="2">
      <t>カイゴ</t>
    </rPh>
    <rPh sb="2" eb="4">
      <t>ショトク</t>
    </rPh>
    <phoneticPr fontId="2"/>
  </si>
  <si>
    <t>実際の保険料は加入期間に応じて月割計算されます。</t>
    <rPh sb="0" eb="2">
      <t>ジッサイ</t>
    </rPh>
    <rPh sb="3" eb="6">
      <t>ホケンリョウ</t>
    </rPh>
    <rPh sb="7" eb="9">
      <t>カニュウ</t>
    </rPh>
    <rPh sb="9" eb="11">
      <t>キカン</t>
    </rPh>
    <rPh sb="12" eb="13">
      <t>オウ</t>
    </rPh>
    <rPh sb="15" eb="17">
      <t>ツキワリ</t>
    </rPh>
    <rPh sb="17" eb="19">
      <t>ケイサン</t>
    </rPh>
    <phoneticPr fontId="2"/>
  </si>
  <si>
    <t>所得入力シート</t>
    <rPh sb="0" eb="2">
      <t>ショトク</t>
    </rPh>
    <rPh sb="2" eb="4">
      <t>ニュウリョク</t>
    </rPh>
    <phoneticPr fontId="2"/>
  </si>
  <si>
    <t>保険料率</t>
    <rPh sb="0" eb="4">
      <t>ホケンリョウリツ</t>
    </rPh>
    <phoneticPr fontId="2"/>
  </si>
  <si>
    <t>限度額</t>
    <rPh sb="0" eb="3">
      <t>ゲンドガク</t>
    </rPh>
    <phoneticPr fontId="2"/>
  </si>
  <si>
    <t>試算年度</t>
    <rPh sb="0" eb="2">
      <t>シサン</t>
    </rPh>
    <rPh sb="2" eb="4">
      <t>ネンド</t>
    </rPh>
    <phoneticPr fontId="2"/>
  </si>
  <si>
    <t>← 保険料料率が更新されたら変更</t>
    <rPh sb="2" eb="5">
      <t>ホケンリョウ</t>
    </rPh>
    <rPh sb="5" eb="7">
      <t>リョウリツ</t>
    </rPh>
    <rPh sb="8" eb="10">
      <t>コウシン</t>
    </rPh>
    <rPh sb="14" eb="16">
      <t>ヘンコウ</t>
    </rPh>
    <phoneticPr fontId="2"/>
  </si>
  <si>
    <t>← 新年度の試算が開始したら変更</t>
    <rPh sb="2" eb="5">
      <t>シンネンド</t>
    </rPh>
    <rPh sb="6" eb="8">
      <t>シサン</t>
    </rPh>
    <rPh sb="9" eb="11">
      <t>カイシ</t>
    </rPh>
    <rPh sb="14" eb="16">
      <t>ヘンコウ</t>
    </rPh>
    <phoneticPr fontId="2"/>
  </si>
  <si>
    <t>　上記のほか、
　所得の無い加入者数</t>
    <rPh sb="1" eb="3">
      <t>ジョウキ</t>
    </rPh>
    <rPh sb="9" eb="11">
      <t>ショトク</t>
    </rPh>
    <rPh sb="12" eb="13">
      <t>ナ</t>
    </rPh>
    <rPh sb="14" eb="17">
      <t>カニュウシャ</t>
    </rPh>
    <rPh sb="17" eb="18">
      <t>スウ</t>
    </rPh>
    <phoneticPr fontId="2"/>
  </si>
  <si>
    <t xml:space="preserve"> 左記のうち、
 介護分該当者数
 （40歳～64歳）</t>
    <rPh sb="1" eb="3">
      <t>サキ</t>
    </rPh>
    <rPh sb="9" eb="11">
      <t>カイゴ</t>
    </rPh>
    <rPh sb="11" eb="12">
      <t>ブン</t>
    </rPh>
    <rPh sb="12" eb="15">
      <t>ガイトウシャ</t>
    </rPh>
    <rPh sb="15" eb="16">
      <t>スウ</t>
    </rPh>
    <rPh sb="21" eb="22">
      <t>サイ</t>
    </rPh>
    <rPh sb="25" eb="26">
      <t>サイ</t>
    </rPh>
    <phoneticPr fontId="2"/>
  </si>
  <si>
    <t>損失の繰越控除(総合課税)</t>
    <rPh sb="0" eb="2">
      <t>ソンシツ</t>
    </rPh>
    <rPh sb="3" eb="5">
      <t>クリコシ</t>
    </rPh>
    <rPh sb="5" eb="7">
      <t>コウジョ</t>
    </rPh>
    <rPh sb="8" eb="10">
      <t>ソウゴウ</t>
    </rPh>
    <rPh sb="10" eb="12">
      <t>カゼイ</t>
    </rPh>
    <phoneticPr fontId="2"/>
  </si>
  <si>
    <t>損失の繰越控除(分離課税)</t>
    <rPh sb="0" eb="2">
      <t>ソンシツ</t>
    </rPh>
    <rPh sb="3" eb="5">
      <t>クリコシ</t>
    </rPh>
    <rPh sb="5" eb="7">
      <t>コウジョ</t>
    </rPh>
    <rPh sb="8" eb="10">
      <t>コウジョ</t>
    </rPh>
    <rPh sb="10" eb="12">
      <t>カゼイブンリ</t>
    </rPh>
    <phoneticPr fontId="2"/>
  </si>
  <si>
    <t>給与所得と年金所得は、収入金額から自動計算されます。</t>
    <rPh sb="0" eb="4">
      <t>キュウヨショトク</t>
    </rPh>
    <rPh sb="5" eb="9">
      <t>ネンキンショトク</t>
    </rPh>
    <rPh sb="11" eb="13">
      <t>シュウニュウ</t>
    </rPh>
    <rPh sb="13" eb="15">
      <t>キンガク</t>
    </rPh>
    <rPh sb="17" eb="21">
      <t>ジドウケイサン</t>
    </rPh>
    <phoneticPr fontId="2"/>
  </si>
  <si>
    <t>分離譲渡所得に係る特別控除の適用を受けている場合、金額を入力してください。</t>
    <rPh sb="0" eb="6">
      <t>ブンリジョウトショトク</t>
    </rPh>
    <rPh sb="7" eb="8">
      <t>カカ</t>
    </rPh>
    <rPh sb="9" eb="13">
      <t>トクベツコウジョ</t>
    </rPh>
    <rPh sb="14" eb="16">
      <t>テキヨウ</t>
    </rPh>
    <rPh sb="17" eb="18">
      <t>ウ</t>
    </rPh>
    <rPh sb="22" eb="24">
      <t>バアイ</t>
    </rPh>
    <rPh sb="25" eb="27">
      <t>キンガク</t>
    </rPh>
    <rPh sb="28" eb="30">
      <t>ニュウリョク</t>
    </rPh>
    <phoneticPr fontId="2"/>
  </si>
  <si>
    <t>純損失の繰越控除の適用を受けている場合、総合課税分と分離課税分のそれぞれ金額を入力してください。
分離課税分で複数所得について適用を受けている場合、合算して入力してください。</t>
    <rPh sb="0" eb="3">
      <t>ジュンソンシツ</t>
    </rPh>
    <rPh sb="4" eb="8">
      <t>クリコシコウジョ</t>
    </rPh>
    <rPh sb="9" eb="11">
      <t>テキヨウ</t>
    </rPh>
    <rPh sb="12" eb="13">
      <t>ウ</t>
    </rPh>
    <rPh sb="17" eb="19">
      <t>バアイ</t>
    </rPh>
    <rPh sb="20" eb="24">
      <t>ソウゴウカゼイ</t>
    </rPh>
    <rPh sb="24" eb="25">
      <t>ブン</t>
    </rPh>
    <rPh sb="26" eb="31">
      <t>ブンリカゼイブン</t>
    </rPh>
    <rPh sb="36" eb="38">
      <t>キンガク</t>
    </rPh>
    <rPh sb="39" eb="41">
      <t>ニュウリョク</t>
    </rPh>
    <rPh sb="49" eb="54">
      <t>ブンリカゼイブン</t>
    </rPh>
    <rPh sb="55" eb="57">
      <t>フクスウ</t>
    </rPh>
    <rPh sb="57" eb="59">
      <t>ショトク</t>
    </rPh>
    <rPh sb="63" eb="65">
      <t>テキヨウ</t>
    </rPh>
    <rPh sb="66" eb="67">
      <t>ウ</t>
    </rPh>
    <rPh sb="71" eb="73">
      <t>バアイ</t>
    </rPh>
    <rPh sb="74" eb="76">
      <t>ガッサン</t>
    </rPh>
    <rPh sb="78" eb="80">
      <t>ニュウリョク</t>
    </rPh>
    <phoneticPr fontId="2"/>
  </si>
  <si>
    <t>試算について
（必ずお読みください）</t>
    <rPh sb="0" eb="2">
      <t>シサン</t>
    </rPh>
    <rPh sb="8" eb="9">
      <t>カナラ</t>
    </rPh>
    <rPh sb="11" eb="12">
      <t>ヨ</t>
    </rPh>
    <phoneticPr fontId="2"/>
  </si>
  <si>
    <t>●</t>
    <phoneticPr fontId="2"/>
  </si>
  <si>
    <t>保険料の試算はあくまでも目安です。実際の保険料とは異なる場合があります。</t>
    <rPh sb="0" eb="3">
      <t>ホケンリョウ</t>
    </rPh>
    <rPh sb="4" eb="6">
      <t>シサン</t>
    </rPh>
    <rPh sb="12" eb="14">
      <t>メヤス</t>
    </rPh>
    <rPh sb="17" eb="19">
      <t>ジッサイ</t>
    </rPh>
    <rPh sb="20" eb="23">
      <t>ホケンリョウ</t>
    </rPh>
    <rPh sb="25" eb="26">
      <t>コト</t>
    </rPh>
    <rPh sb="28" eb="30">
      <t>バアイ</t>
    </rPh>
    <phoneticPr fontId="2"/>
  </si>
  <si>
    <t>【基本事項】</t>
    <rPh sb="1" eb="5">
      <t>キホンジコウ</t>
    </rPh>
    <phoneticPr fontId="2"/>
  </si>
  <si>
    <t>【年度と保険料率】</t>
    <rPh sb="1" eb="3">
      <t>ネンド</t>
    </rPh>
    <rPh sb="4" eb="8">
      <t>ホケンリョウリツ</t>
    </rPh>
    <phoneticPr fontId="2"/>
  </si>
  <si>
    <t>保険料率や保険料限度額は年度によって異なります。</t>
    <rPh sb="0" eb="4">
      <t>ホケンリョウリツ</t>
    </rPh>
    <rPh sb="5" eb="11">
      <t>ホケンリョウゲンドガク</t>
    </rPh>
    <rPh sb="12" eb="14">
      <t>ネンド</t>
    </rPh>
    <rPh sb="18" eb="19">
      <t>コト</t>
    </rPh>
    <phoneticPr fontId="2"/>
  </si>
  <si>
    <t>【保険料】</t>
    <rPh sb="1" eb="4">
      <t>ホケンリョウ</t>
    </rPh>
    <phoneticPr fontId="2"/>
  </si>
  <si>
    <t>その年分の所得金額（退職所得を除く）を合計したもので、「分離譲渡所得に係る特別控除」と「損失の繰越控除」を控除する前の金額です。</t>
    <phoneticPr fontId="2"/>
  </si>
  <si>
    <t>【試算に関わる用語】</t>
    <rPh sb="1" eb="3">
      <t>シサン</t>
    </rPh>
    <rPh sb="4" eb="5">
      <t>カカ</t>
    </rPh>
    <rPh sb="7" eb="9">
      <t>ヨウゴ</t>
    </rPh>
    <phoneticPr fontId="2"/>
  </si>
  <si>
    <t>合計所得金額</t>
    <phoneticPr fontId="2"/>
  </si>
  <si>
    <t>総所得金額等</t>
    <phoneticPr fontId="2"/>
  </si>
  <si>
    <t>合計所得金額から「分離譲渡所得に係る特別控除」と「損失の繰越控除」を控除した後の金額です。</t>
    <phoneticPr fontId="2"/>
  </si>
  <si>
    <t>※税法上の総所得金額等とは異なります。</t>
    <phoneticPr fontId="2"/>
  </si>
  <si>
    <t>旧ただし書所得</t>
    <phoneticPr fontId="2"/>
  </si>
  <si>
    <t>総所得金額等から住民税の基礎控除額を引いたものです。</t>
    <phoneticPr fontId="2"/>
  </si>
  <si>
    <t>　2,450万円を超え2,500万円以下のかたは15万円、2,500万円を超えるかたは０円です。</t>
    <phoneticPr fontId="2"/>
  </si>
  <si>
    <t>「所得入力」シートに必要事項を入力することで、「試算用紙」シートに試算結果が表示されます。</t>
    <rPh sb="1" eb="5">
      <t>ショトクニュウリョク</t>
    </rPh>
    <rPh sb="10" eb="14">
      <t>ヒツヨウジコウ</t>
    </rPh>
    <rPh sb="15" eb="17">
      <t>ニュウリョク</t>
    </rPh>
    <rPh sb="24" eb="26">
      <t>シサン</t>
    </rPh>
    <rPh sb="26" eb="28">
      <t>ヨウシ</t>
    </rPh>
    <rPh sb="33" eb="35">
      <t>シサン</t>
    </rPh>
    <rPh sb="35" eb="37">
      <t>ケッカ</t>
    </rPh>
    <rPh sb="38" eb="40">
      <t>ヒョウジ</t>
    </rPh>
    <phoneticPr fontId="2"/>
  </si>
  <si>
    <t>※住民税の基礎控除額は、合計所得金額が2,400万円以下のかたは43万円、2,400万円を超え2,450万円以下のかたは29万円、</t>
    <phoneticPr fontId="2"/>
  </si>
  <si>
    <t>国民健康保険料は「医療給付費分」「後期高齢者支援金等分」「介護納付金分」によって構成され、それぞれについて、所得に応じて</t>
    <phoneticPr fontId="2"/>
  </si>
  <si>
    <t>かかる「所得割」、加入者数に応じてかかる「均等割」、世帯に対してかかる「平等割」の合計で算出されます。</t>
    <phoneticPr fontId="2"/>
  </si>
  <si>
    <t>年度途中で加入や脱退をされた場合、実際の保険料では月末時点で加入していた月数で月割計算されますが、試算では通年（１２ヶ月分）</t>
    <phoneticPr fontId="2"/>
  </si>
  <si>
    <t>の保険料を算出します。</t>
    <phoneticPr fontId="2"/>
  </si>
  <si>
    <t>「介護納付金分」は４０歳以上から６５歳未満のかたにのみかかります。</t>
    <rPh sb="12" eb="14">
      <t>イジョウ</t>
    </rPh>
    <rPh sb="19" eb="21">
      <t>ミマン</t>
    </rPh>
    <phoneticPr fontId="2"/>
  </si>
  <si>
    <t>岡崎　康生</t>
    <rPh sb="0" eb="2">
      <t>オカザキ</t>
    </rPh>
    <rPh sb="3" eb="5">
      <t>コウセイ</t>
    </rPh>
    <phoneticPr fontId="2"/>
  </si>
  <si>
    <t>保険料の試算はあくまでも目安です。実際の保険料とは異なる場合があります。</t>
    <phoneticPr fontId="2"/>
  </si>
  <si>
    <t>試算では軽減や減免などの減額制度は適用していません。</t>
    <phoneticPr fontId="2"/>
  </si>
  <si>
    <t>63万</t>
    <rPh sb="2" eb="3">
      <t>マン</t>
    </rPh>
    <phoneticPr fontId="2"/>
  </si>
  <si>
    <t>19万</t>
    <rPh sb="2" eb="3">
      <t>マン</t>
    </rPh>
    <phoneticPr fontId="2"/>
  </si>
  <si>
    <t>20万</t>
    <rPh sb="2" eb="3">
      <t>マン</t>
    </rPh>
    <phoneticPr fontId="2"/>
  </si>
  <si>
    <t>年度</t>
    <rPh sb="0" eb="2">
      <t>ネンド</t>
    </rPh>
    <phoneticPr fontId="2"/>
  </si>
  <si>
    <t>旧ただし書所得</t>
    <phoneticPr fontId="2"/>
  </si>
  <si>
    <t>加入人数</t>
    <phoneticPr fontId="2"/>
  </si>
  <si>
    <t>する場合、通年（12ヶ月分）で計算しています。</t>
    <rPh sb="2" eb="4">
      <t>バアイ</t>
    </rPh>
    <rPh sb="5" eb="7">
      <t>ツウネン</t>
    </rPh>
    <rPh sb="11" eb="13">
      <t>ゲツブン</t>
    </rPh>
    <rPh sb="15" eb="17">
      <t>ケイサン</t>
    </rPh>
    <phoneticPr fontId="2"/>
  </si>
  <si>
    <t>実際の保険料は加入期間に応じて月割計算されます。</t>
    <rPh sb="0" eb="2">
      <t>ジッサイ</t>
    </rPh>
    <phoneticPr fontId="2"/>
  </si>
  <si>
    <t>【試算結果】</t>
    <rPh sb="1" eb="3">
      <t>シサン</t>
    </rPh>
    <rPh sb="3" eb="5">
      <t>ケッカ</t>
    </rPh>
    <phoneticPr fontId="2"/>
  </si>
  <si>
    <t>【算定基礎】</t>
    <rPh sb="1" eb="3">
      <t>サンテイ</t>
    </rPh>
    <rPh sb="3" eb="5">
      <t>キソ</t>
    </rPh>
    <phoneticPr fontId="2"/>
  </si>
  <si>
    <t>介護分は40歳以上65歳未満のかたのみ該当します。試算ではひと月でも介護分に該当</t>
    <rPh sb="0" eb="3">
      <t>カイゴブン</t>
    </rPh>
    <rPh sb="6" eb="7">
      <t>サイ</t>
    </rPh>
    <rPh sb="7" eb="9">
      <t>イジョウ</t>
    </rPh>
    <rPh sb="11" eb="12">
      <t>サイ</t>
    </rPh>
    <rPh sb="12" eb="14">
      <t>ミマン</t>
    </rPh>
    <rPh sb="19" eb="21">
      <t>ガイトウ</t>
    </rPh>
    <rPh sb="25" eb="27">
      <t>シサン</t>
    </rPh>
    <rPh sb="31" eb="32">
      <t>ツキ</t>
    </rPh>
    <rPh sb="34" eb="37">
      <t>カイゴブン</t>
    </rPh>
    <phoneticPr fontId="2"/>
  </si>
  <si>
    <t>保険料合計
（１２ヶ月分）</t>
    <rPh sb="0" eb="3">
      <t>ホケンリョウ</t>
    </rPh>
    <rPh sb="3" eb="5">
      <t>ゴウケイ</t>
    </rPh>
    <rPh sb="10" eb="11">
      <t>ゲツ</t>
    </rPh>
    <rPh sb="11" eb="12">
      <t>ブン</t>
    </rPh>
    <phoneticPr fontId="2"/>
  </si>
  <si>
    <r>
      <t>医療分・後期分</t>
    </r>
    <r>
      <rPr>
        <sz val="12"/>
        <rFont val="BIZ UDゴシック"/>
        <family val="3"/>
        <charset val="128"/>
      </rPr>
      <t>（加入者全体）</t>
    </r>
    <rPh sb="0" eb="3">
      <t>イリョウブン</t>
    </rPh>
    <rPh sb="4" eb="7">
      <t>コウキブン</t>
    </rPh>
    <rPh sb="8" eb="11">
      <t>カニュウシャ</t>
    </rPh>
    <rPh sb="11" eb="13">
      <t>ゼンタイ</t>
    </rPh>
    <phoneticPr fontId="2"/>
  </si>
  <si>
    <r>
      <t>介護分</t>
    </r>
    <r>
      <rPr>
        <sz val="12"/>
        <rFont val="BIZ UDゴシック"/>
        <family val="3"/>
        <charset val="128"/>
      </rPr>
      <t>（40歳～64歳のみ）</t>
    </r>
    <rPh sb="0" eb="3">
      <t>カイゴブン</t>
    </rPh>
    <rPh sb="6" eb="7">
      <t>サイ</t>
    </rPh>
    <rPh sb="10" eb="11">
      <t>サイ</t>
    </rPh>
    <phoneticPr fontId="2"/>
  </si>
  <si>
    <t>給与所得・年金所得以外の所得がある方は、濃い水色のセルのプルダウンから所得の種類を選び、薄い水色のセルに金額を入力してください。（退職所得は入力不要です。）</t>
    <rPh sb="0" eb="2">
      <t>キュウヨ</t>
    </rPh>
    <rPh sb="2" eb="4">
      <t>ショトク</t>
    </rPh>
    <rPh sb="5" eb="7">
      <t>ネンキン</t>
    </rPh>
    <rPh sb="7" eb="9">
      <t>ショトク</t>
    </rPh>
    <rPh sb="9" eb="11">
      <t>イガイ</t>
    </rPh>
    <rPh sb="12" eb="14">
      <t>ショトク</t>
    </rPh>
    <rPh sb="17" eb="18">
      <t>カタ</t>
    </rPh>
    <rPh sb="20" eb="21">
      <t>コ</t>
    </rPh>
    <rPh sb="22" eb="24">
      <t>ミズイロ</t>
    </rPh>
    <rPh sb="35" eb="37">
      <t>ショトク</t>
    </rPh>
    <rPh sb="38" eb="40">
      <t>シュルイ</t>
    </rPh>
    <rPh sb="41" eb="42">
      <t>エラ</t>
    </rPh>
    <rPh sb="44" eb="45">
      <t>ウス</t>
    </rPh>
    <rPh sb="46" eb="48">
      <t>ミズイロ</t>
    </rPh>
    <rPh sb="52" eb="54">
      <t>キンガク</t>
    </rPh>
    <rPh sb="55" eb="57">
      <t>ニュウリョク</t>
    </rPh>
    <rPh sb="65" eb="67">
      <t>タイショク</t>
    </rPh>
    <rPh sb="67" eb="69">
      <t>ショトク</t>
    </rPh>
    <rPh sb="70" eb="72">
      <t>ニュウリョク</t>
    </rPh>
    <rPh sb="72" eb="74">
      <t>フヨウ</t>
    </rPh>
    <phoneticPr fontId="2"/>
  </si>
  <si>
    <r>
      <rPr>
        <b/>
        <sz val="12"/>
        <rFont val="BIZ UDゴシック"/>
        <family val="3"/>
        <charset val="128"/>
      </rPr>
      <t>水色に塗りつぶされたセル</t>
    </r>
    <r>
      <rPr>
        <sz val="12"/>
        <rFont val="BIZ UDゴシック"/>
        <family val="3"/>
        <charset val="128"/>
      </rPr>
      <t>が入力可能なセルです。氏名・生年月日と、有する所得の種類と金額を入力してください。</t>
    </r>
    <rPh sb="0" eb="2">
      <t>ミズイロ</t>
    </rPh>
    <rPh sb="3" eb="4">
      <t>ヌ</t>
    </rPh>
    <rPh sb="13" eb="15">
      <t>ニュウリョク</t>
    </rPh>
    <rPh sb="15" eb="17">
      <t>カノウ</t>
    </rPh>
    <rPh sb="23" eb="25">
      <t>シメイ</t>
    </rPh>
    <rPh sb="26" eb="30">
      <t>セイネンガッピ</t>
    </rPh>
    <rPh sb="32" eb="33">
      <t>ユウ</t>
    </rPh>
    <rPh sb="35" eb="37">
      <t>ショトク</t>
    </rPh>
    <rPh sb="38" eb="40">
      <t>シュルイ</t>
    </rPh>
    <rPh sb="41" eb="43">
      <t>キンガク</t>
    </rPh>
    <rPh sb="44" eb="46">
      <t>ニュウリョク</t>
    </rPh>
    <phoneticPr fontId="2"/>
  </si>
  <si>
    <r>
      <t>軽減や減免などの</t>
    </r>
    <r>
      <rPr>
        <b/>
        <sz val="12"/>
        <rFont val="BIZ UDゴシック"/>
        <family val="3"/>
        <charset val="128"/>
      </rPr>
      <t>減額制度は</t>
    </r>
    <r>
      <rPr>
        <sz val="12"/>
        <rFont val="BIZ UDゴシック"/>
        <family val="3"/>
        <charset val="128"/>
      </rPr>
      <t>適用可否の判断が必要なため、</t>
    </r>
    <r>
      <rPr>
        <b/>
        <sz val="12"/>
        <rFont val="BIZ UDゴシック"/>
        <family val="3"/>
        <charset val="128"/>
      </rPr>
      <t>試算では適用していません。</t>
    </r>
    <rPh sb="0" eb="2">
      <t>ケイゲン</t>
    </rPh>
    <rPh sb="3" eb="5">
      <t>ゲンメン</t>
    </rPh>
    <rPh sb="8" eb="10">
      <t>ゲンガク</t>
    </rPh>
    <rPh sb="10" eb="12">
      <t>セイド</t>
    </rPh>
    <rPh sb="13" eb="15">
      <t>テキヨウ</t>
    </rPh>
    <rPh sb="15" eb="17">
      <t>カヒ</t>
    </rPh>
    <rPh sb="18" eb="20">
      <t>ハンダン</t>
    </rPh>
    <rPh sb="21" eb="23">
      <t>ヒツヨウ</t>
    </rPh>
    <rPh sb="27" eb="29">
      <t>シサン</t>
    </rPh>
    <rPh sb="31" eb="33">
      <t>テキヨウ</t>
    </rPh>
    <phoneticPr fontId="2"/>
  </si>
  <si>
    <r>
      <t>「所得入力」シートには、同一世帯内で国保に加入する</t>
    </r>
    <r>
      <rPr>
        <b/>
        <sz val="12"/>
        <rFont val="BIZ UDゴシック"/>
        <family val="3"/>
        <charset val="128"/>
      </rPr>
      <t>全てのかたについて入力してください。</t>
    </r>
    <rPh sb="1" eb="3">
      <t>ショトク</t>
    </rPh>
    <rPh sb="3" eb="5">
      <t>ニュウリョク</t>
    </rPh>
    <rPh sb="12" eb="14">
      <t>ドウイツ</t>
    </rPh>
    <rPh sb="14" eb="16">
      <t>セタイ</t>
    </rPh>
    <rPh sb="16" eb="17">
      <t>ナイ</t>
    </rPh>
    <rPh sb="18" eb="20">
      <t>コクホ</t>
    </rPh>
    <rPh sb="21" eb="23">
      <t>カニュウ</t>
    </rPh>
    <rPh sb="25" eb="26">
      <t>スベ</t>
    </rPh>
    <rPh sb="34" eb="36">
      <t>ニュウリョク</t>
    </rPh>
    <phoneticPr fontId="2"/>
  </si>
  <si>
    <t>収入金額等</t>
    <rPh sb="0" eb="5">
      <t>シュウニュウキンガクトウ</t>
    </rPh>
    <phoneticPr fontId="2"/>
  </si>
  <si>
    <t>事業</t>
    <rPh sb="0" eb="2">
      <t>ジギョウ</t>
    </rPh>
    <phoneticPr fontId="2"/>
  </si>
  <si>
    <t>営業等</t>
    <rPh sb="0" eb="2">
      <t>エイギョウ</t>
    </rPh>
    <rPh sb="2" eb="3">
      <t>トウ</t>
    </rPh>
    <phoneticPr fontId="2"/>
  </si>
  <si>
    <t>区分</t>
    <rPh sb="0" eb="2">
      <t>クブン</t>
    </rPh>
    <phoneticPr fontId="2"/>
  </si>
  <si>
    <t>ア</t>
    <phoneticPr fontId="2"/>
  </si>
  <si>
    <t>税金の計算</t>
    <rPh sb="0" eb="2">
      <t>ゼイキン</t>
    </rPh>
    <rPh sb="3" eb="5">
      <t>ケイサン</t>
    </rPh>
    <phoneticPr fontId="2"/>
  </si>
  <si>
    <t>収入金額</t>
    <rPh sb="0" eb="2">
      <t>シュウニュウ</t>
    </rPh>
    <rPh sb="2" eb="4">
      <t>キンガク</t>
    </rPh>
    <phoneticPr fontId="2"/>
  </si>
  <si>
    <t>分離課税</t>
    <rPh sb="0" eb="4">
      <t>ブンリカゼイ</t>
    </rPh>
    <phoneticPr fontId="2"/>
  </si>
  <si>
    <t>短期</t>
    <rPh sb="0" eb="2">
      <t>タンキ</t>
    </rPh>
    <phoneticPr fontId="2"/>
  </si>
  <si>
    <t>一般分</t>
    <rPh sb="0" eb="3">
      <t>イッパンブン</t>
    </rPh>
    <phoneticPr fontId="2"/>
  </si>
  <si>
    <t>シ</t>
    <phoneticPr fontId="2"/>
  </si>
  <si>
    <t>税額</t>
    <rPh sb="0" eb="2">
      <t>ゼイガク</t>
    </rPh>
    <phoneticPr fontId="2"/>
  </si>
  <si>
    <t>77 対応分</t>
    <rPh sb="3" eb="6">
      <t>タイオウブン</t>
    </rPh>
    <phoneticPr fontId="2"/>
  </si>
  <si>
    <t>イ</t>
    <phoneticPr fontId="2"/>
  </si>
  <si>
    <t>軽減分</t>
    <rPh sb="0" eb="3">
      <t>ケイゲンブン</t>
    </rPh>
    <phoneticPr fontId="2"/>
  </si>
  <si>
    <t>ス</t>
    <phoneticPr fontId="2"/>
  </si>
  <si>
    <t>78 対応分</t>
    <rPh sb="3" eb="6">
      <t>タイオウブン</t>
    </rPh>
    <phoneticPr fontId="2"/>
  </si>
  <si>
    <t>ウ</t>
    <phoneticPr fontId="2"/>
  </si>
  <si>
    <t>長期</t>
    <rPh sb="0" eb="2">
      <t>チョウキ</t>
    </rPh>
    <phoneticPr fontId="2"/>
  </si>
  <si>
    <t>セ</t>
    <phoneticPr fontId="2"/>
  </si>
  <si>
    <t>79 対応分</t>
    <rPh sb="3" eb="6">
      <t>タイオウブン</t>
    </rPh>
    <phoneticPr fontId="2"/>
  </si>
  <si>
    <t>エ</t>
    <phoneticPr fontId="2"/>
  </si>
  <si>
    <t>特定分</t>
    <rPh sb="0" eb="3">
      <t>トクテイブン</t>
    </rPh>
    <phoneticPr fontId="2"/>
  </si>
  <si>
    <t>ソ</t>
    <phoneticPr fontId="2"/>
  </si>
  <si>
    <t>80 対応分</t>
    <rPh sb="3" eb="6">
      <t>タイオウブン</t>
    </rPh>
    <phoneticPr fontId="2"/>
  </si>
  <si>
    <t>給与</t>
    <rPh sb="0" eb="2">
      <t>キュウヨ</t>
    </rPh>
    <phoneticPr fontId="2"/>
  </si>
  <si>
    <t>オ</t>
    <phoneticPr fontId="2"/>
  </si>
  <si>
    <t>軽課分</t>
    <rPh sb="0" eb="1">
      <t>ケイ</t>
    </rPh>
    <rPh sb="1" eb="2">
      <t>カ</t>
    </rPh>
    <rPh sb="2" eb="3">
      <t>ブン</t>
    </rPh>
    <phoneticPr fontId="2"/>
  </si>
  <si>
    <t>タ</t>
    <phoneticPr fontId="2"/>
  </si>
  <si>
    <t>81 対応分</t>
    <rPh sb="3" eb="6">
      <t>タイオウブン</t>
    </rPh>
    <phoneticPr fontId="2"/>
  </si>
  <si>
    <t>雑</t>
    <rPh sb="0" eb="1">
      <t>ザツ</t>
    </rPh>
    <phoneticPr fontId="2"/>
  </si>
  <si>
    <t>公的年金等</t>
    <rPh sb="0" eb="5">
      <t>コウテキネンキントウ</t>
    </rPh>
    <phoneticPr fontId="2"/>
  </si>
  <si>
    <t>カ</t>
    <phoneticPr fontId="2"/>
  </si>
  <si>
    <t>一般株式等の譲渡</t>
    <rPh sb="0" eb="5">
      <t>イッパンカブシキトウ</t>
    </rPh>
    <rPh sb="6" eb="8">
      <t>ジョウト</t>
    </rPh>
    <phoneticPr fontId="2"/>
  </si>
  <si>
    <t>チ</t>
    <phoneticPr fontId="2"/>
  </si>
  <si>
    <t>82 対応分</t>
    <rPh sb="3" eb="6">
      <t>タイオウブン</t>
    </rPh>
    <phoneticPr fontId="2"/>
  </si>
  <si>
    <t>業務</t>
    <rPh sb="0" eb="2">
      <t>ギョウム</t>
    </rPh>
    <phoneticPr fontId="2"/>
  </si>
  <si>
    <t>キ</t>
    <phoneticPr fontId="2"/>
  </si>
  <si>
    <t>ツ</t>
    <phoneticPr fontId="2"/>
  </si>
  <si>
    <t>83 対応分</t>
    <rPh sb="3" eb="6">
      <t>タイオウブン</t>
    </rPh>
    <phoneticPr fontId="2"/>
  </si>
  <si>
    <t>その他</t>
    <rPh sb="2" eb="3">
      <t>タ</t>
    </rPh>
    <phoneticPr fontId="2"/>
  </si>
  <si>
    <t>ク</t>
    <phoneticPr fontId="2"/>
  </si>
  <si>
    <t>上場株式等の配当等</t>
    <rPh sb="0" eb="5">
      <t>ジョウジョウカブシキトウ</t>
    </rPh>
    <rPh sb="6" eb="9">
      <t>ハイトウトウ</t>
    </rPh>
    <phoneticPr fontId="2"/>
  </si>
  <si>
    <t>テ</t>
    <phoneticPr fontId="2"/>
  </si>
  <si>
    <t>84 対応分</t>
    <rPh sb="3" eb="6">
      <t>タイオウブン</t>
    </rPh>
    <phoneticPr fontId="2"/>
  </si>
  <si>
    <t>総合譲渡</t>
    <rPh sb="0" eb="4">
      <t>ソウゴウジョウト</t>
    </rPh>
    <phoneticPr fontId="2"/>
  </si>
  <si>
    <t>ケ</t>
    <phoneticPr fontId="2"/>
  </si>
  <si>
    <t>ト</t>
    <phoneticPr fontId="2"/>
  </si>
  <si>
    <t>85から92までの合計</t>
    <rPh sb="9" eb="11">
      <t>ゴウケイ</t>
    </rPh>
    <phoneticPr fontId="2"/>
  </si>
  <si>
    <t>コ</t>
    <phoneticPr fontId="2"/>
  </si>
  <si>
    <t>ナ</t>
    <phoneticPr fontId="2"/>
  </si>
  <si>
    <t>株式等</t>
    <rPh sb="0" eb="3">
      <t>カブシキトウ</t>
    </rPh>
    <phoneticPr fontId="2"/>
  </si>
  <si>
    <t>本年分の71、72から
差し引く繰越損失額</t>
    <rPh sb="0" eb="3">
      <t>ホンネンブン</t>
    </rPh>
    <rPh sb="12" eb="13">
      <t>サ</t>
    </rPh>
    <rPh sb="14" eb="15">
      <t>ヒ</t>
    </rPh>
    <rPh sb="16" eb="21">
      <t>クリコシソンシツガク</t>
    </rPh>
    <phoneticPr fontId="2"/>
  </si>
  <si>
    <t>一時</t>
    <rPh sb="0" eb="2">
      <t>イチジ</t>
    </rPh>
    <phoneticPr fontId="2"/>
  </si>
  <si>
    <t>サ</t>
    <phoneticPr fontId="2"/>
  </si>
  <si>
    <t>退職</t>
    <rPh sb="0" eb="2">
      <t>タイショク</t>
    </rPh>
    <phoneticPr fontId="2"/>
  </si>
  <si>
    <t>ニ</t>
    <phoneticPr fontId="2"/>
  </si>
  <si>
    <t>翌年以後に繰り越される
損失の金額</t>
    <rPh sb="0" eb="4">
      <t>ヨクネンイゴ</t>
    </rPh>
    <rPh sb="5" eb="6">
      <t>ク</t>
    </rPh>
    <rPh sb="7" eb="8">
      <t>コ</t>
    </rPh>
    <rPh sb="12" eb="14">
      <t>ソンシツ</t>
    </rPh>
    <rPh sb="15" eb="17">
      <t>キンガク</t>
    </rPh>
    <phoneticPr fontId="2"/>
  </si>
  <si>
    <t>所得金額等</t>
    <rPh sb="0" eb="5">
      <t>ショトクキンガクトウ</t>
    </rPh>
    <phoneticPr fontId="2"/>
  </si>
  <si>
    <t>修正申告</t>
    <rPh sb="0" eb="4">
      <t>シュウセイシンコク</t>
    </rPh>
    <phoneticPr fontId="2"/>
  </si>
  <si>
    <t>所得金額</t>
    <rPh sb="0" eb="2">
      <t>ショトク</t>
    </rPh>
    <rPh sb="2" eb="4">
      <t>キンガク</t>
    </rPh>
    <phoneticPr fontId="2"/>
  </si>
  <si>
    <t>配当等</t>
    <rPh sb="0" eb="3">
      <t>ハイトウトウ</t>
    </rPh>
    <phoneticPr fontId="2"/>
  </si>
  <si>
    <t>本年分の73から
差し引く繰越損失額</t>
    <rPh sb="0" eb="3">
      <t>ホンネンブン</t>
    </rPh>
    <rPh sb="9" eb="10">
      <t>サ</t>
    </rPh>
    <rPh sb="11" eb="12">
      <t>ヒ</t>
    </rPh>
    <rPh sb="13" eb="18">
      <t>クリコシソンシツガク</t>
    </rPh>
    <phoneticPr fontId="2"/>
  </si>
  <si>
    <t>本年分の74から
差し引く繰越損失額</t>
    <rPh sb="0" eb="3">
      <t>ホンネンブン</t>
    </rPh>
    <rPh sb="9" eb="10">
      <t>サ</t>
    </rPh>
    <rPh sb="11" eb="12">
      <t>ヒ</t>
    </rPh>
    <rPh sb="13" eb="18">
      <t>クリコシソンシツガク</t>
    </rPh>
    <phoneticPr fontId="2"/>
  </si>
  <si>
    <t>⑥</t>
    <phoneticPr fontId="2"/>
  </si>
  <si>
    <t>⑦</t>
    <phoneticPr fontId="2"/>
  </si>
  <si>
    <t>⑧</t>
    <phoneticPr fontId="2"/>
  </si>
  <si>
    <t>⑨</t>
    <phoneticPr fontId="2"/>
  </si>
  <si>
    <t>本年分で差し引く繰越損失額</t>
    <rPh sb="0" eb="3">
      <t>ホンネンブン</t>
    </rPh>
    <phoneticPr fontId="2"/>
  </si>
  <si>
    <t>⑦から⑨までの計</t>
    <rPh sb="7" eb="8">
      <t>ケイ</t>
    </rPh>
    <phoneticPr fontId="2"/>
  </si>
  <si>
    <t>⑩</t>
    <phoneticPr fontId="2"/>
  </si>
  <si>
    <r>
      <rPr>
        <sz val="10"/>
        <rFont val="BIZ UDゴシック"/>
        <family val="3"/>
        <charset val="128"/>
      </rPr>
      <t>総合譲渡・一時</t>
    </r>
    <r>
      <rPr>
        <sz val="8"/>
        <rFont val="BIZ UDゴシック"/>
        <family val="3"/>
        <charset val="128"/>
      </rPr>
      <t xml:space="preserve">
ケ＋｛(コ＋サ)×1/2｝</t>
    </r>
    <rPh sb="0" eb="4">
      <t>ソウゴウジョウト</t>
    </rPh>
    <rPh sb="5" eb="7">
      <t>イチジ</t>
    </rPh>
    <phoneticPr fontId="2"/>
  </si>
  <si>
    <t>⑪</t>
    <phoneticPr fontId="2"/>
  </si>
  <si>
    <r>
      <rPr>
        <sz val="10"/>
        <rFont val="BIZ UDゴシック"/>
        <family val="3"/>
        <charset val="128"/>
      </rPr>
      <t>合計</t>
    </r>
    <r>
      <rPr>
        <sz val="8"/>
        <rFont val="BIZ UDゴシック"/>
        <family val="3"/>
        <charset val="128"/>
      </rPr>
      <t xml:space="preserve">
(①から⑥までの計＋⑩＋⑪)</t>
    </r>
    <rPh sb="0" eb="2">
      <t>ゴウケイ</t>
    </rPh>
    <rPh sb="11" eb="12">
      <t>ケイ</t>
    </rPh>
    <phoneticPr fontId="2"/>
  </si>
  <si>
    <t>⑫</t>
    <phoneticPr fontId="2"/>
  </si>
  <si>
    <t>合計所得金額</t>
    <rPh sb="0" eb="6">
      <t>ゴウケイショトクキンガク</t>
    </rPh>
    <phoneticPr fontId="2"/>
  </si>
  <si>
    <t>【第一表】</t>
    <rPh sb="1" eb="4">
      <t>ダイイッピョウ</t>
    </rPh>
    <phoneticPr fontId="2"/>
  </si>
  <si>
    <t>【第三表】</t>
    <rPh sb="1" eb="2">
      <t>ダイ</t>
    </rPh>
    <rPh sb="3" eb="4">
      <t>ピョウ</t>
    </rPh>
    <phoneticPr fontId="2"/>
  </si>
  <si>
    <t>所 得 税 及 び
復興特別所得税</t>
    <phoneticPr fontId="2"/>
  </si>
  <si>
    <t>の 確定 申告書</t>
    <phoneticPr fontId="2"/>
  </si>
  <si>
    <t>○ 分離課税の短期・長期譲渡所得に関する事項</t>
    <rPh sb="2" eb="6">
      <t>ブンリカゼイ</t>
    </rPh>
    <rPh sb="7" eb="9">
      <t>タンキ</t>
    </rPh>
    <rPh sb="10" eb="16">
      <t>チョウキジョウトショトク</t>
    </rPh>
    <rPh sb="17" eb="18">
      <t>カン</t>
    </rPh>
    <rPh sb="20" eb="22">
      <t>ジコウ</t>
    </rPh>
    <phoneticPr fontId="2"/>
  </si>
  <si>
    <t>特別控除額</t>
    <phoneticPr fontId="2"/>
  </si>
  <si>
    <t>所得の生ずる場所</t>
    <rPh sb="0" eb="2">
      <t>ショトク</t>
    </rPh>
    <rPh sb="3" eb="4">
      <t>ショウ</t>
    </rPh>
    <rPh sb="6" eb="8">
      <t>バショ</t>
    </rPh>
    <phoneticPr fontId="2"/>
  </si>
  <si>
    <t>必要経費</t>
    <rPh sb="0" eb="4">
      <t>ヒツヨウケイヒ</t>
    </rPh>
    <phoneticPr fontId="2"/>
  </si>
  <si>
    <t>差引金額</t>
    <rPh sb="0" eb="4">
      <t>サシヒキキンガク</t>
    </rPh>
    <phoneticPr fontId="2"/>
  </si>
  <si>
    <t>給与所得(仮)</t>
    <rPh sb="0" eb="4">
      <t>キュウヨショトク</t>
    </rPh>
    <rPh sb="5" eb="6">
      <t>カリ</t>
    </rPh>
    <phoneticPr fontId="2"/>
  </si>
  <si>
    <t>調整控除(1)金額</t>
    <rPh sb="0" eb="4">
      <t>チョウセイコウジョ</t>
    </rPh>
    <rPh sb="7" eb="9">
      <t>キンガク</t>
    </rPh>
    <phoneticPr fontId="2"/>
  </si>
  <si>
    <t>調整控除(1)該当</t>
    <rPh sb="0" eb="2">
      <t>チョウセイ</t>
    </rPh>
    <rPh sb="2" eb="4">
      <t>コウジョ</t>
    </rPh>
    <rPh sb="7" eb="9">
      <t>ガイトウ</t>
    </rPh>
    <phoneticPr fontId="2"/>
  </si>
  <si>
    <t>調整控除(2)金額</t>
    <rPh sb="0" eb="4">
      <t>チョウセイコウジョ</t>
    </rPh>
    <rPh sb="7" eb="9">
      <t>キンガク</t>
    </rPh>
    <phoneticPr fontId="2"/>
  </si>
  <si>
    <t>1月1日時点年齢</t>
    <rPh sb="1" eb="2">
      <t>ガツ</t>
    </rPh>
    <rPh sb="3" eb="4">
      <t>ニチ</t>
    </rPh>
    <rPh sb="4" eb="6">
      <t>ジテン</t>
    </rPh>
    <rPh sb="6" eb="8">
      <t>ネンレイ</t>
    </rPh>
    <phoneticPr fontId="2"/>
  </si>
  <si>
    <t>年金以外合計所得</t>
    <rPh sb="0" eb="4">
      <t>ネンキンイガイ</t>
    </rPh>
    <rPh sb="4" eb="6">
      <t>ゴウケイ</t>
    </rPh>
    <rPh sb="6" eb="8">
      <t>ショトク</t>
    </rPh>
    <phoneticPr fontId="2"/>
  </si>
  <si>
    <t>給与所得(調整後)</t>
    <rPh sb="0" eb="4">
      <t>キュウヨショトク</t>
    </rPh>
    <rPh sb="5" eb="8">
      <t>チョウセイゴ</t>
    </rPh>
    <phoneticPr fontId="2"/>
  </si>
  <si>
    <t>給与所得(非自発)</t>
    <rPh sb="0" eb="4">
      <t>キュウヨショトク</t>
    </rPh>
    <rPh sb="5" eb="8">
      <t>ヒジハツ</t>
    </rPh>
    <phoneticPr fontId="2"/>
  </si>
  <si>
    <r>
      <rPr>
        <sz val="16"/>
        <rFont val="BIZ UDゴシック"/>
        <family val="3"/>
        <charset val="128"/>
      </rPr>
      <t>給与</t>
    </r>
    <r>
      <rPr>
        <sz val="14"/>
        <rFont val="BIZ UDゴシック"/>
        <family val="3"/>
        <charset val="128"/>
      </rPr>
      <t xml:space="preserve">
</t>
    </r>
    <r>
      <rPr>
        <sz val="12"/>
        <rFont val="BIZ UDゴシック"/>
        <family val="3"/>
        <charset val="128"/>
      </rPr>
      <t xml:space="preserve">
所得
換算</t>
    </r>
    <rPh sb="0" eb="2">
      <t>キュウヨ</t>
    </rPh>
    <rPh sb="4" eb="6">
      <t>ショトク</t>
    </rPh>
    <rPh sb="7" eb="9">
      <t>カンサン</t>
    </rPh>
    <phoneticPr fontId="2"/>
  </si>
  <si>
    <r>
      <rPr>
        <sz val="16"/>
        <rFont val="BIZ UDゴシック"/>
        <family val="3"/>
        <charset val="128"/>
      </rPr>
      <t>年金</t>
    </r>
    <r>
      <rPr>
        <sz val="14"/>
        <rFont val="BIZ UDゴシック"/>
        <family val="3"/>
        <charset val="128"/>
      </rPr>
      <t xml:space="preserve">
</t>
    </r>
    <r>
      <rPr>
        <sz val="12"/>
        <rFont val="BIZ UDゴシック"/>
        <family val="3"/>
        <charset val="128"/>
      </rPr>
      <t xml:space="preserve">
所得
換算</t>
    </r>
    <rPh sb="0" eb="2">
      <t>ネンキン</t>
    </rPh>
    <rPh sb="4" eb="6">
      <t>ショトク</t>
    </rPh>
    <rPh sb="7" eb="9">
      <t>カンサン</t>
    </rPh>
    <phoneticPr fontId="2"/>
  </si>
  <si>
    <t>所得の合計(総合)</t>
    <rPh sb="0" eb="2">
      <t>ショトク</t>
    </rPh>
    <rPh sb="3" eb="5">
      <t>ゴウケイ</t>
    </rPh>
    <rPh sb="6" eb="8">
      <t>ソウゴウ</t>
    </rPh>
    <phoneticPr fontId="2"/>
  </si>
  <si>
    <t>所得の合計(分離)</t>
    <rPh sb="0" eb="2">
      <t>ショトク</t>
    </rPh>
    <rPh sb="3" eb="5">
      <t>ゴウケイ</t>
    </rPh>
    <rPh sb="6" eb="8">
      <t>ブンリ</t>
    </rPh>
    <phoneticPr fontId="2"/>
  </si>
  <si>
    <t>繰越控除額(総合)</t>
    <rPh sb="0" eb="4">
      <t>クリコシコウジョ</t>
    </rPh>
    <rPh sb="4" eb="5">
      <t>ガク</t>
    </rPh>
    <rPh sb="6" eb="8">
      <t>ソウゴウ</t>
    </rPh>
    <phoneticPr fontId="2"/>
  </si>
  <si>
    <t>繰越控除額(分離)</t>
    <rPh sb="0" eb="5">
      <t>クリコシコウジョガク</t>
    </rPh>
    <rPh sb="6" eb="8">
      <t>ブンリ</t>
    </rPh>
    <phoneticPr fontId="2"/>
  </si>
  <si>
    <t>→ 非自発適用</t>
    <rPh sb="2" eb="5">
      <t>ヒジハツ</t>
    </rPh>
    <rPh sb="5" eb="7">
      <t>テキヨウ</t>
    </rPh>
    <phoneticPr fontId="2"/>
  </si>
  <si>
    <t>→ 年齢区分</t>
    <rPh sb="2" eb="4">
      <t>ネンレイ</t>
    </rPh>
    <rPh sb="4" eb="6">
      <t>クブン</t>
    </rPh>
    <phoneticPr fontId="2"/>
  </si>
  <si>
    <t>→ 所得区分</t>
    <rPh sb="2" eb="6">
      <t>ショトククブン</t>
    </rPh>
    <phoneticPr fontId="2"/>
  </si>
  <si>
    <t>繰損適用後(総合)</t>
    <rPh sb="0" eb="5">
      <t>クリソンテキヨウゴ</t>
    </rPh>
    <rPh sb="6" eb="8">
      <t>ソウゴウ</t>
    </rPh>
    <phoneticPr fontId="2"/>
  </si>
  <si>
    <t>繰損適用後(分離)</t>
    <rPh sb="0" eb="5">
      <t>クリソンテキヨウゴ</t>
    </rPh>
    <rPh sb="6" eb="8">
      <t>ブンリ</t>
    </rPh>
    <phoneticPr fontId="2"/>
  </si>
  <si>
    <t>非自発フラグ</t>
    <rPh sb="0" eb="3">
      <t>ヒジハツ</t>
    </rPh>
    <phoneticPr fontId="2"/>
  </si>
  <si>
    <t>→ 非自発適用</t>
    <rPh sb="2" eb="7">
      <t>ヒジハツテキヨウ</t>
    </rPh>
    <phoneticPr fontId="2"/>
  </si>
  <si>
    <r>
      <rPr>
        <sz val="14"/>
        <rFont val="BIZ UDゴシック"/>
        <family val="3"/>
        <charset val="128"/>
      </rPr>
      <t>合計
所得</t>
    </r>
    <r>
      <rPr>
        <sz val="12"/>
        <rFont val="BIZ UDゴシック"/>
        <family val="3"/>
        <charset val="128"/>
      </rPr>
      <t xml:space="preserve">
</t>
    </r>
    <r>
      <rPr>
        <sz val="14"/>
        <rFont val="BIZ UDゴシック"/>
        <family val="3"/>
        <charset val="128"/>
      </rPr>
      <t>総
所得</t>
    </r>
    <r>
      <rPr>
        <sz val="12"/>
        <rFont val="BIZ UDゴシック"/>
        <family val="3"/>
        <charset val="128"/>
      </rPr>
      <t xml:space="preserve">
</t>
    </r>
    <r>
      <rPr>
        <sz val="14"/>
        <rFont val="BIZ UDゴシック"/>
        <family val="3"/>
        <charset val="128"/>
      </rPr>
      <t>旧ただ
所得</t>
    </r>
    <r>
      <rPr>
        <sz val="12"/>
        <rFont val="BIZ UDゴシック"/>
        <family val="3"/>
        <charset val="128"/>
      </rPr>
      <t xml:space="preserve">
換算</t>
    </r>
    <rPh sb="0" eb="2">
      <t>ゴウケイ</t>
    </rPh>
    <rPh sb="3" eb="5">
      <t>ショトク</t>
    </rPh>
    <rPh sb="7" eb="8">
      <t>ソウ</t>
    </rPh>
    <rPh sb="9" eb="11">
      <t>ショトク</t>
    </rPh>
    <rPh sb="13" eb="14">
      <t>キュウ</t>
    </rPh>
    <rPh sb="17" eb="19">
      <t>ショトク</t>
    </rPh>
    <rPh sb="21" eb="23">
      <t>カンサン</t>
    </rPh>
    <phoneticPr fontId="2"/>
  </si>
  <si>
    <t>介護分
該当</t>
    <rPh sb="0" eb="3">
      <t>カイゴブン</t>
    </rPh>
    <rPh sb="4" eb="6">
      <t>ガイトウ</t>
    </rPh>
    <phoneticPr fontId="2"/>
  </si>
  <si>
    <t>給与・年金
以外の所得</t>
    <rPh sb="0" eb="2">
      <t>キュウヨ</t>
    </rPh>
    <rPh sb="3" eb="5">
      <t>ネンキン</t>
    </rPh>
    <rPh sb="6" eb="8">
      <t>イガイ</t>
    </rPh>
    <rPh sb="9" eb="11">
      <t>ショトク</t>
    </rPh>
    <phoneticPr fontId="2"/>
  </si>
  <si>
    <t>介護分
該当
判定</t>
    <rPh sb="0" eb="3">
      <t>カイゴブン</t>
    </rPh>
    <rPh sb="4" eb="6">
      <t>ガイトウ</t>
    </rPh>
    <rPh sb="7" eb="9">
      <t>ハンテイ</t>
    </rPh>
    <phoneticPr fontId="2"/>
  </si>
  <si>
    <t>給与所得換算</t>
    <rPh sb="0" eb="2">
      <t>キュウヨ</t>
    </rPh>
    <rPh sb="2" eb="4">
      <t>ショトク</t>
    </rPh>
    <rPh sb="4" eb="6">
      <t>カンサン</t>
    </rPh>
    <phoneticPr fontId="2"/>
  </si>
  <si>
    <t>年金所得換算</t>
    <rPh sb="0" eb="2">
      <t>ネンキン</t>
    </rPh>
    <rPh sb="2" eb="4">
      <t>ショトク</t>
    </rPh>
    <rPh sb="4" eb="6">
      <t>カンサン</t>
    </rPh>
    <phoneticPr fontId="2"/>
  </si>
  <si>
    <t>所得金額調整控除</t>
    <rPh sb="0" eb="4">
      <t>ショトクキンガク</t>
    </rPh>
    <rPh sb="4" eb="8">
      <t>チョウセイコウジョ</t>
    </rPh>
    <phoneticPr fontId="2"/>
  </si>
  <si>
    <t>所得合計</t>
    <rPh sb="0" eb="2">
      <t>ショトク</t>
    </rPh>
    <rPh sb="2" eb="4">
      <t>ゴウケイ</t>
    </rPh>
    <phoneticPr fontId="2"/>
  </si>
  <si>
    <t>基礎控除</t>
    <rPh sb="0" eb="4">
      <t>キソコウジョ</t>
    </rPh>
    <phoneticPr fontId="2"/>
  </si>
  <si>
    <t>旧ただし書所得</t>
    <rPh sb="0" eb="1">
      <t>キュウ</t>
    </rPh>
    <rPh sb="4" eb="7">
      <t>ショショトク</t>
    </rPh>
    <phoneticPr fontId="2"/>
  </si>
  <si>
    <t>給与所得
(調整後)</t>
    <rPh sb="0" eb="4">
      <t>キュウヨショトク</t>
    </rPh>
    <rPh sb="6" eb="9">
      <t>チョウセイゴ</t>
    </rPh>
    <phoneticPr fontId="2"/>
  </si>
  <si>
    <t>旧ただし書所得
（全体）</t>
    <rPh sb="0" eb="1">
      <t>キュウ</t>
    </rPh>
    <rPh sb="4" eb="7">
      <t>ショショトク</t>
    </rPh>
    <rPh sb="9" eb="11">
      <t>ゼンタイ</t>
    </rPh>
    <phoneticPr fontId="2"/>
  </si>
  <si>
    <t>旧ただし書所得
（介護分）</t>
    <rPh sb="0" eb="1">
      <t>キュウ</t>
    </rPh>
    <rPh sb="4" eb="7">
      <t>ショショトク</t>
    </rPh>
    <rPh sb="9" eb="11">
      <t>カイゴ</t>
    </rPh>
    <rPh sb="11" eb="12">
      <t>ブン</t>
    </rPh>
    <phoneticPr fontId="2"/>
  </si>
  <si>
    <t>合計</t>
    <rPh sb="0" eb="2">
      <t>ゴウケイ</t>
    </rPh>
    <phoneticPr fontId="2"/>
  </si>
  <si>
    <t>入力
チェック</t>
    <rPh sb="0" eb="2">
      <t>ニュウリョク</t>
    </rPh>
    <phoneticPr fontId="2"/>
  </si>
  <si>
    <t>重複
チェック</t>
    <rPh sb="0" eb="2">
      <t>チョウフク</t>
    </rPh>
    <phoneticPr fontId="2"/>
  </si>
  <si>
    <t>下の「入力表」を入力することで、保険料の試算結果を右に表示します。</t>
    <phoneticPr fontId="2"/>
  </si>
  <si>
    <r>
      <t xml:space="preserve">合計
</t>
    </r>
    <r>
      <rPr>
        <sz val="11"/>
        <rFont val="BIZ UDゴシック"/>
        <family val="3"/>
        <charset val="128"/>
      </rPr>
      <t>（12ヶ月分）</t>
    </r>
    <rPh sb="0" eb="2">
      <t>ゴウケイ</t>
    </rPh>
    <rPh sb="7" eb="8">
      <t>ゲツ</t>
    </rPh>
    <rPh sb="8" eb="9">
      <t>ブン</t>
    </rPh>
    <phoneticPr fontId="2"/>
  </si>
  <si>
    <r>
      <t xml:space="preserve">合計
</t>
    </r>
    <r>
      <rPr>
        <sz val="14"/>
        <rFont val="BIZ UDゴシック"/>
        <family val="3"/>
        <charset val="128"/>
      </rPr>
      <t>（12ヶ月分）</t>
    </r>
    <rPh sb="0" eb="2">
      <t>ゴウケイ</t>
    </rPh>
    <rPh sb="7" eb="8">
      <t>ゲツ</t>
    </rPh>
    <rPh sb="8" eb="9">
      <t>ブン</t>
    </rPh>
    <phoneticPr fontId="2"/>
  </si>
  <si>
    <t>【保険料の計算】</t>
    <rPh sb="1" eb="4">
      <t>ホケンリョウ</t>
    </rPh>
    <rPh sb="5" eb="7">
      <t>ケイサン</t>
    </rPh>
    <phoneticPr fontId="2"/>
  </si>
  <si>
    <t>【入力表】</t>
    <rPh sb="1" eb="4">
      <t>ニュウリョクヒョウ</t>
    </rPh>
    <phoneticPr fontId="2"/>
  </si>
  <si>
    <t>《Ａ》</t>
    <phoneticPr fontId="2"/>
  </si>
  <si>
    <t>《Ｂ》</t>
    <phoneticPr fontId="2"/>
  </si>
  <si>
    <r>
      <t>試算したい方について</t>
    </r>
    <r>
      <rPr>
        <sz val="17"/>
        <rFont val="BIZ UDゴシック"/>
        <family val="3"/>
        <charset val="128"/>
      </rPr>
      <t>「</t>
    </r>
    <r>
      <rPr>
        <b/>
        <u/>
        <sz val="17"/>
        <rFont val="BIZ UDゴシック"/>
        <family val="3"/>
        <charset val="128"/>
      </rPr>
      <t>生年月日</t>
    </r>
    <r>
      <rPr>
        <sz val="17"/>
        <rFont val="BIZ UDゴシック"/>
        <family val="3"/>
        <charset val="128"/>
      </rPr>
      <t>」</t>
    </r>
    <r>
      <rPr>
        <sz val="16"/>
        <rFont val="BIZ UDゴシック"/>
        <family val="3"/>
        <charset val="128"/>
      </rPr>
      <t>と、</t>
    </r>
    <r>
      <rPr>
        <sz val="17"/>
        <rFont val="BIZ UDゴシック"/>
        <family val="3"/>
        <charset val="128"/>
      </rPr>
      <t>「《</t>
    </r>
    <r>
      <rPr>
        <b/>
        <u/>
        <sz val="17"/>
        <rFont val="BIZ UDゴシック"/>
        <family val="3"/>
        <charset val="128"/>
      </rPr>
      <t>Ａ》旧ただし書所得</t>
    </r>
    <r>
      <rPr>
        <sz val="17"/>
        <rFont val="BIZ UDゴシック"/>
        <family val="3"/>
        <charset val="128"/>
      </rPr>
      <t>」</t>
    </r>
    <r>
      <rPr>
        <b/>
        <sz val="19"/>
        <rFont val="BIZ UDゴシック"/>
        <family val="3"/>
        <charset val="128"/>
      </rPr>
      <t>又は</t>
    </r>
    <phoneticPr fontId="2"/>
  </si>
  <si>
    <t>旧ただし書所得
（直接入力）</t>
    <rPh sb="0" eb="1">
      <t>キュウ</t>
    </rPh>
    <rPh sb="4" eb="5">
      <t>ガ</t>
    </rPh>
    <rPh sb="5" eb="7">
      <t>ショトク</t>
    </rPh>
    <phoneticPr fontId="2"/>
  </si>
  <si>
    <r>
      <rPr>
        <sz val="17"/>
        <rFont val="BIZ UDゴシック"/>
        <family val="3"/>
        <charset val="128"/>
      </rPr>
      <t>「《</t>
    </r>
    <r>
      <rPr>
        <b/>
        <u/>
        <sz val="17"/>
        <rFont val="BIZ UDゴシック"/>
        <family val="3"/>
        <charset val="128"/>
      </rPr>
      <t>Ｂ》給与・年金収入及びそれ以外の所得</t>
    </r>
    <r>
      <rPr>
        <sz val="17"/>
        <rFont val="BIZ UDゴシック"/>
        <family val="3"/>
        <charset val="128"/>
      </rPr>
      <t>」</t>
    </r>
    <r>
      <rPr>
        <sz val="16"/>
        <rFont val="BIZ UDゴシック"/>
        <family val="3"/>
        <charset val="128"/>
      </rPr>
      <t>を入力してください。</t>
    </r>
    <phoneticPr fontId="2"/>
  </si>
  <si>
    <t>《算出》</t>
    <rPh sb="1" eb="3">
      <t>サンシュツ</t>
    </rPh>
    <phoneticPr fontId="2"/>
  </si>
  <si>
    <t>《算出》
旧ただし書所得</t>
    <rPh sb="1" eb="3">
      <t>サンシュツ</t>
    </rPh>
    <rPh sb="5" eb="6">
      <t>キュウ</t>
    </rPh>
    <rPh sb="9" eb="10">
      <t>ガ</t>
    </rPh>
    <rPh sb="10" eb="12">
      <t>ショトク</t>
    </rPh>
    <phoneticPr fontId="2"/>
  </si>
  <si>
    <t>「試算用紙 (HP)」シートの入力内容から計算しています。</t>
    <rPh sb="1" eb="3">
      <t>シサン</t>
    </rPh>
    <rPh sb="3" eb="5">
      <t>ヨウシ</t>
    </rPh>
    <rPh sb="15" eb="19">
      <t>ニュウリョクナイヨウ</t>
    </rPh>
    <rPh sb="21" eb="23">
      <t>ケイサン</t>
    </rPh>
    <phoneticPr fontId="2"/>
  </si>
  <si>
    <t>「入力シート (簡易)」の入力内容から計算しています。</t>
    <phoneticPr fontId="2"/>
  </si>
  <si>
    <t>窓口に
みえた方</t>
    <rPh sb="0" eb="2">
      <t>マドグチ</t>
    </rPh>
    <rPh sb="7" eb="8">
      <t>カタ</t>
    </rPh>
    <phoneticPr fontId="2"/>
  </si>
  <si>
    <t>住所</t>
    <rPh sb="0" eb="2">
      <t>ジュウショ</t>
    </rPh>
    <phoneticPr fontId="2"/>
  </si>
  <si>
    <t>加入者氏名</t>
    <rPh sb="0" eb="5">
      <t>カニュウシャシメイ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</si>
  <si>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</si>
  <si>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</si>
  <si>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</si>
  <si>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</si>
  <si>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</si>
  <si>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</si>
  <si>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</si>
  <si>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</si>
  <si>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TEL</t>
    <phoneticPr fontId="2"/>
  </si>
  <si>
    <t>加入者生年月日</t>
    <rPh sb="0" eb="3">
      <t>カニュウシャ</t>
    </rPh>
    <rPh sb="3" eb="7">
      <t>セイネンガッピ</t>
    </rPh>
    <phoneticPr fontId="2"/>
  </si>
  <si>
    <t>・</t>
    <phoneticPr fontId="2"/>
  </si>
  <si>
    <t>【注意事項】</t>
    <rPh sb="1" eb="5">
      <t>チュウイジコウ</t>
    </rPh>
    <phoneticPr fontId="2"/>
  </si>
  <si>
    <t>上記のとおり試算しました。</t>
    <rPh sb="0" eb="2">
      <t>ジョウキ</t>
    </rPh>
    <rPh sb="6" eb="8">
      <t>シサン</t>
    </rPh>
    <phoneticPr fontId="2"/>
  </si>
  <si>
    <t>受付（ 国保・岡・大・東・岩・矢・六・額 ）</t>
    <rPh sb="0" eb="2">
      <t>ウケツケ</t>
    </rPh>
    <rPh sb="4" eb="6">
      <t>コクホ</t>
    </rPh>
    <rPh sb="7" eb="8">
      <t>オカ</t>
    </rPh>
    <rPh sb="9" eb="10">
      <t>オオ</t>
    </rPh>
    <rPh sb="11" eb="12">
      <t>ヒガシ</t>
    </rPh>
    <rPh sb="13" eb="14">
      <t>イワ</t>
    </rPh>
    <rPh sb="15" eb="16">
      <t>ヤ</t>
    </rPh>
    <rPh sb="17" eb="18">
      <t>ロク</t>
    </rPh>
    <rPh sb="19" eb="20">
      <t>ヒタイ</t>
    </rPh>
    <phoneticPr fontId="2"/>
  </si>
  <si>
    <t>職員使用欄</t>
    <rPh sb="0" eb="5">
      <t>ショクインシヨウラン</t>
    </rPh>
    <phoneticPr fontId="2"/>
  </si>
  <si>
    <t>（担当：岡崎市役所 国保年金課　TEL0564-23-6167 FAX0564-27-1160）</t>
    <rPh sb="1" eb="3">
      <t>タントウ</t>
    </rPh>
    <rPh sb="4" eb="6">
      <t>オカザキ</t>
    </rPh>
    <rPh sb="6" eb="9">
      <t>シヤクショ</t>
    </rPh>
    <rPh sb="10" eb="12">
      <t>コクホ</t>
    </rPh>
    <rPh sb="12" eb="14">
      <t>ネンキン</t>
    </rPh>
    <rPh sb="14" eb="15">
      <t>カ</t>
    </rPh>
    <phoneticPr fontId="2"/>
  </si>
  <si>
    <t>確　　市　　給　　年　　他（　　　　　　　　　）・ 国保</t>
    <rPh sb="0" eb="1">
      <t>カク</t>
    </rPh>
    <rPh sb="3" eb="4">
      <t>シ</t>
    </rPh>
    <rPh sb="6" eb="7">
      <t>キュウ</t>
    </rPh>
    <rPh sb="9" eb="10">
      <t>ネン</t>
    </rPh>
    <rPh sb="12" eb="13">
      <t>ホカ</t>
    </rPh>
    <rPh sb="26" eb="28">
      <t>コクホ</t>
    </rPh>
    <phoneticPr fontId="2"/>
  </si>
  <si>
    <r>
      <t xml:space="preserve">所得資料等
</t>
    </r>
    <r>
      <rPr>
        <sz val="8"/>
        <rFont val="BIZ UDゴシック"/>
        <family val="3"/>
        <charset val="128"/>
      </rPr>
      <t>試算の根拠となる資料の種類や数を記入。
市で把握している所得を使用する場合は、
「国保」に○をつけてください。</t>
    </r>
    <rPh sb="6" eb="8">
      <t>シサン</t>
    </rPh>
    <rPh sb="9" eb="11">
      <t>コンキョ</t>
    </rPh>
    <rPh sb="14" eb="16">
      <t>シリョウ</t>
    </rPh>
    <rPh sb="17" eb="19">
      <t>シュルイ</t>
    </rPh>
    <rPh sb="20" eb="21">
      <t>カズ</t>
    </rPh>
    <rPh sb="22" eb="24">
      <t>キニュウ</t>
    </rPh>
    <rPh sb="26" eb="27">
      <t>シ</t>
    </rPh>
    <rPh sb="28" eb="30">
      <t>ハアク</t>
    </rPh>
    <rPh sb="34" eb="36">
      <t>ショトク</t>
    </rPh>
    <rPh sb="37" eb="39">
      <t>シヨウ</t>
    </rPh>
    <rPh sb="41" eb="43">
      <t>バアイ</t>
    </rPh>
    <rPh sb="47" eb="49">
      <t>コクホ</t>
    </rPh>
    <phoneticPr fontId="2"/>
  </si>
  <si>
    <t>月割計算され、加入時期によっては８回より少ない回数で納入していただくことがあります。</t>
    <phoneticPr fontId="2"/>
  </si>
  <si>
    <t>８回の納期限に分けて納入していただきます。年度の途中で加入された場合は加入期間に応じて</t>
    <phoneticPr fontId="2"/>
  </si>
  <si>
    <t>国民健康保険料の納付義務者は世帯主です。保険料の通知等は世帯主宛で届きます。</t>
  </si>
  <si>
    <t>通年（12ヶ月分）で計算しています。</t>
    <phoneticPr fontId="2"/>
  </si>
  <si>
    <t>介護分は40歳以上65歳未満のかたのみ該当します。試算ではひと月でも介護分に該当する場合、</t>
    <phoneticPr fontId="2"/>
  </si>
  <si>
    <t xml:space="preserve">
加入者
所得内容
資料年度</t>
    <rPh sb="1" eb="2">
      <t>カ</t>
    </rPh>
    <rPh sb="2" eb="3">
      <t>ニュウ</t>
    </rPh>
    <rPh sb="3" eb="4">
      <t>モノ</t>
    </rPh>
    <rPh sb="5" eb="6">
      <t>ショ</t>
    </rPh>
    <rPh sb="6" eb="7">
      <t>エ</t>
    </rPh>
    <rPh sb="7" eb="8">
      <t>ナイ</t>
    </rPh>
    <rPh sb="8" eb="9">
      <t>カタチ</t>
    </rPh>
    <rPh sb="10" eb="11">
      <t>シ</t>
    </rPh>
    <rPh sb="11" eb="12">
      <t>リョウ</t>
    </rPh>
    <rPh sb="12" eb="13">
      <t>ネン</t>
    </rPh>
    <rPh sb="13" eb="14">
      <t>ド</t>
    </rPh>
    <phoneticPr fontId="2"/>
  </si>
  <si>
    <t>国民健康保険料は年度（４月～翌年３月）ごとに、前年１月～１２月の所得をもとに計算され、</t>
    <phoneticPr fontId="2"/>
  </si>
  <si>
    <r>
      <t xml:space="preserve"> [</t>
    </r>
    <r>
      <rPr>
        <u/>
        <sz val="10"/>
        <rFont val="BIZ UDゴシック"/>
        <family val="3"/>
        <charset val="128"/>
      </rPr>
      <t>特記事項</t>
    </r>
    <r>
      <rPr>
        <sz val="10"/>
        <rFont val="BIZ UDゴシック"/>
        <family val="3"/>
        <charset val="128"/>
      </rPr>
      <t xml:space="preserve">]
</t>
    </r>
    <rPh sb="2" eb="6">
      <t>トッキジコウ</t>
    </rPh>
    <phoneticPr fontId="2"/>
  </si>
  <si>
    <t>確認（ 免許・個番・在留・パス・障手・他[              ] ）</t>
    <rPh sb="0" eb="2">
      <t>カクニン</t>
    </rPh>
    <rPh sb="4" eb="6">
      <t>メンキョ</t>
    </rPh>
    <rPh sb="7" eb="8">
      <t>コ</t>
    </rPh>
    <rPh sb="8" eb="9">
      <t>バン</t>
    </rPh>
    <rPh sb="10" eb="12">
      <t>ザイリュウ</t>
    </rPh>
    <rPh sb="16" eb="17">
      <t>ショウ</t>
    </rPh>
    <rPh sb="17" eb="18">
      <t>テ</t>
    </rPh>
    <rPh sb="19" eb="20">
      <t>ホカ</t>
    </rPh>
    <phoneticPr fontId="2"/>
  </si>
  <si>
    <t>　受 点
　□ □
　□ □
　□ □</t>
    <rPh sb="1" eb="2">
      <t>ウ</t>
    </rPh>
    <rPh sb="3" eb="4">
      <t>テン</t>
    </rPh>
    <phoneticPr fontId="2"/>
  </si>
  <si>
    <t>○</t>
    <phoneticPr fontId="2"/>
  </si>
  <si>
    <t>入力が終わったら印刷して、資格係職員の誰かに点検を依頼してください</t>
    <rPh sb="0" eb="2">
      <t>ニュウリョク</t>
    </rPh>
    <rPh sb="3" eb="4">
      <t>オ</t>
    </rPh>
    <rPh sb="8" eb="10">
      <t>インサツ</t>
    </rPh>
    <rPh sb="13" eb="16">
      <t>シカクガカリ</t>
    </rPh>
    <rPh sb="16" eb="18">
      <t>ショクイン</t>
    </rPh>
    <rPh sb="19" eb="20">
      <t>ダレ</t>
    </rPh>
    <rPh sb="22" eb="24">
      <t>テンケン</t>
    </rPh>
    <rPh sb="25" eb="27">
      <t>イライ</t>
    </rPh>
    <phoneticPr fontId="2"/>
  </si>
  <si>
    <t>点検が終わったら申請者に内容を確認してもらい、署名させてください</t>
    <rPh sb="0" eb="2">
      <t>テンケン</t>
    </rPh>
    <rPh sb="3" eb="4">
      <t>オ</t>
    </rPh>
    <rPh sb="8" eb="11">
      <t>シンセイシャ</t>
    </rPh>
    <rPh sb="12" eb="14">
      <t>ナイヨウ</t>
    </rPh>
    <rPh sb="15" eb="17">
      <t>カクニン</t>
    </rPh>
    <rPh sb="23" eb="25">
      <t>ショメイ</t>
    </rPh>
    <phoneticPr fontId="2"/>
  </si>
  <si>
    <t>署名させたら「受付票」と「試算用紙」を両面コピーして交付してください</t>
    <rPh sb="0" eb="2">
      <t>ショメイ</t>
    </rPh>
    <rPh sb="7" eb="10">
      <t>ウケツケヒョウ</t>
    </rPh>
    <rPh sb="13" eb="17">
      <t>シサンヨウシ</t>
    </rPh>
    <rPh sb="19" eb="21">
      <t>リョウメン</t>
    </rPh>
    <rPh sb="26" eb="28">
      <t>コウフ</t>
    </rPh>
    <phoneticPr fontId="2"/>
  </si>
  <si>
    <t>原本はしばらくの間、資格係で保管します</t>
    <rPh sb="0" eb="2">
      <t>ゲンポン</t>
    </rPh>
    <rPh sb="8" eb="9">
      <t>アイダ</t>
    </rPh>
    <rPh sb="10" eb="13">
      <t>シカクガカリ</t>
    </rPh>
    <rPh sb="14" eb="16">
      <t>ホカン</t>
    </rPh>
    <phoneticPr fontId="2"/>
  </si>
  <si>
    <t>給与所得(仮：非自発)</t>
    <rPh sb="0" eb="4">
      <t>キュウヨショトク</t>
    </rPh>
    <rPh sb="5" eb="6">
      <t>カリ</t>
    </rPh>
    <rPh sb="7" eb="10">
      <t>ヒジハツ</t>
    </rPh>
    <phoneticPr fontId="2"/>
  </si>
  <si>
    <t>調整控除(2)非自発</t>
    <rPh sb="0" eb="2">
      <t>チョウセイ</t>
    </rPh>
    <rPh sb="2" eb="4">
      <t>コウジョ</t>
    </rPh>
    <rPh sb="7" eb="10">
      <t>ヒジハツ</t>
    </rPh>
    <phoneticPr fontId="2"/>
  </si>
  <si>
    <t>↓非自発適用</t>
    <rPh sb="1" eb="4">
      <t>ヒジハツ</t>
    </rPh>
    <rPh sb="4" eb="6">
      <t>テキヨウ</t>
    </rPh>
    <phoneticPr fontId="2"/>
  </si>
  <si>
    <t>　□ 受付票【注意事項】
　□ 旧ただし書所得
　□ 加入人数
　□ 試算結果</t>
    <rPh sb="3" eb="6">
      <t>ウケツケヒョウ</t>
    </rPh>
    <rPh sb="7" eb="11">
      <t>チュウイジコウ</t>
    </rPh>
    <rPh sb="35" eb="39">
      <t>シサンケッカ</t>
    </rPh>
    <phoneticPr fontId="2"/>
  </si>
  <si>
    <t>　　
　左記内容について
　確認しました。</t>
    <rPh sb="14" eb="16">
      <t>カクニン</t>
    </rPh>
    <phoneticPr fontId="2"/>
  </si>
  <si>
    <t xml:space="preserve">
署名：</t>
    <rPh sb="2" eb="4">
      <t>ショメイ</t>
    </rPh>
    <phoneticPr fontId="2"/>
  </si>
  <si>
    <t>　令和　　年度　国民健康保険料試算</t>
    <rPh sb="1" eb="3">
      <t>レイワ</t>
    </rPh>
    <rPh sb="5" eb="7">
      <t>ネンド</t>
    </rPh>
    <rPh sb="8" eb="14">
      <t>コクミンケンコウホケン</t>
    </rPh>
    <rPh sb="14" eb="15">
      <t>リョウ</t>
    </rPh>
    <rPh sb="15" eb="17">
      <t>シサン</t>
    </rPh>
    <phoneticPr fontId="2"/>
  </si>
  <si>
    <t>65万</t>
    <rPh sb="2" eb="3">
      <t>マン</t>
    </rPh>
    <phoneticPr fontId="2"/>
  </si>
  <si>
    <t>24万</t>
    <rPh sb="2" eb="3">
      <t>マン</t>
    </rPh>
    <phoneticPr fontId="2"/>
  </si>
  <si>
    <t>17万</t>
    <rPh sb="2" eb="3">
      <t>マン</t>
    </rPh>
    <phoneticPr fontId="2"/>
  </si>
  <si>
    <t>生年月日
チェック</t>
    <rPh sb="0" eb="4">
      <t>セイネンガッピ</t>
    </rPh>
    <phoneticPr fontId="2"/>
  </si>
  <si>
    <t>分離課税所得の有無</t>
    <rPh sb="0" eb="6">
      <t>ブンリカゼイショトク</t>
    </rPh>
    <rPh sb="7" eb="9">
      <t>ウム</t>
    </rPh>
    <phoneticPr fontId="2"/>
  </si>
  <si>
    <t>※分離譲渡所得に係る特別控除を控除した後の金額です　　※退職所得は含みません</t>
    <phoneticPr fontId="2"/>
  </si>
  <si>
    <t>※旧ただし書所得＝総所得金額等－４３万円（合計所得金額が2,400万円を超える場合、金額が異なります）</t>
    <phoneticPr fontId="2"/>
  </si>
  <si>
    <t>66万</t>
    <rPh sb="2" eb="3">
      <t>マン</t>
    </rPh>
    <phoneticPr fontId="2"/>
  </si>
  <si>
    <t>26万</t>
    <rPh sb="2" eb="3">
      <t>マン</t>
    </rPh>
    <phoneticPr fontId="2"/>
  </si>
  <si>
    <t>収入の
有無</t>
    <rPh sb="0" eb="2">
      <t>シュウニュウ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</si>
</sst>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General&quot;人&quot;"/>
    <numFmt numFmtId="177" formatCode="#,##0_ "/>
    <numFmt numFmtId="178" formatCode="[$-411]ge\.m\.d;@"/>
    <numFmt numFmtId="179" formatCode="gyy\.m\.d"/>
    <numFmt numFmtId="180" formatCode="0\ &quot;人&quot;"/>
    <numFmt numFmtId="181" formatCode="ge\.m\.d"/>
    <numFmt numFmtId="182" formatCode="ggg&quot; &quot;e&quot; 年 &quot;m&quot; 月 &quot;d&quot; 日&quot;"/>
    <numFmt numFmtId="183" formatCode="#,##0&quot; 円&quot;"/>
    <numFmt numFmtId="184" formatCode="0&quot; 人&quot;"/>
    <numFmt numFmtId="185" formatCode="[DBNum3]ggge&quot;年&quot;m&quot;月&quot;d&quot;日&quot;"/>
  </numFmts>
  <fonts count="80">
    <font>
      <sz val="11"/>
      <name val="ＭＳ Ｐゴシック"/>
      <family val="3"/>
      <charset val="128"/>
    </font>
    <font>
      <sz val="11"/>
      <name val="ＭＳ Ｐゴシック"/>
      <family val="3"/>
      <charset val="128"/>
    </font>
    <font>
      <sz val="6"/>
      <name val="ＭＳ Ｐゴシック"/>
      <family val="3"/>
      <charset val="128"/>
    </font>
    <font>
      <sz val="20"/>
      <name val="HG丸ｺﾞｼｯｸM-PRO"/>
      <family val="3"/>
      <charset val="128"/>
    </font>
    <font>
      <sz val="11"/>
      <name val="HG丸ｺﾞｼｯｸM-PRO"/>
      <family val="3"/>
      <charset val="128"/>
    </font>
    <font>
      <b/>
      <sz val="11"/>
      <name val="HG丸ｺﾞｼｯｸM-PRO"/>
      <family val="3"/>
      <charset val="128"/>
    </font>
    <font>
      <sz val="11"/>
      <name val="ＭＳ Ｐ明朝"/>
      <family val="1"/>
      <charset val="128"/>
    </font>
    <font>
      <sz val="14"/>
      <name val="ＭＳ Ｐ明朝"/>
      <family val="1"/>
      <charset val="128"/>
    </font>
    <font>
      <b/>
      <sz val="14"/>
      <name val="ＭＳ Ｐ明朝"/>
      <family val="1"/>
      <charset val="128"/>
    </font>
    <font>
      <b/>
      <sz val="11"/>
      <name val="ＭＳ Ｐ明朝"/>
      <family val="1"/>
      <charset val="128"/>
    </font>
    <font>
      <sz val="10"/>
      <name val="ＭＳ Ｐ明朝"/>
      <family val="1"/>
      <charset val="128"/>
    </font>
    <font>
      <sz val="9"/>
      <name val="ＭＳ Ｐ明朝"/>
      <family val="1"/>
      <charset val="128"/>
    </font>
    <font>
      <b/>
      <sz val="18"/>
      <name val="ＭＳ Ｐ明朝"/>
      <family val="1"/>
      <charset val="128"/>
    </font>
    <font>
      <b/>
      <sz val="12"/>
      <name val="ＭＳ Ｐ明朝"/>
      <family val="1"/>
      <charset val="128"/>
    </font>
    <font>
      <sz val="20"/>
      <name val="ＭＳ Ｐゴシック"/>
      <family val="3"/>
      <charset val="128"/>
    </font>
    <font>
      <b/>
      <sz val="26"/>
      <name val="ＭＳ Ｐ明朝"/>
      <family val="1"/>
      <charset val="128"/>
    </font>
    <font>
      <sz val="11"/>
      <color rgb="FFFF0000"/>
      <name val="ＭＳ Ｐゴシック"/>
      <family val="3"/>
      <charset val="128"/>
    </font>
    <font>
      <u val="double"/>
      <sz val="14"/>
      <name val="ＭＳ Ｐ明朝"/>
      <family val="1"/>
      <charset val="128"/>
    </font>
    <font>
      <sz val="11"/>
      <name val="BIZ UDゴシック"/>
      <family val="3"/>
      <charset val="128"/>
    </font>
    <font>
      <sz val="12"/>
      <name val="BIZ UDゴシック"/>
      <family val="3"/>
      <charset val="128"/>
    </font>
    <font>
      <sz val="14"/>
      <color rgb="FF000000"/>
      <name val="BIZ UDゴシック"/>
      <family val="3"/>
      <charset val="128"/>
    </font>
    <font>
      <sz val="12"/>
      <color rgb="FFFF0000"/>
      <name val="ＭＳ Ｐゴシック"/>
      <family val="3"/>
      <charset val="128"/>
    </font>
    <font>
      <sz val="9"/>
      <color indexed="81"/>
      <name val="MS P ゴシック"/>
      <family val="3"/>
      <charset val="128"/>
    </font>
    <font>
      <sz val="14"/>
      <name val="BIZ UDゴシック"/>
      <family val="3"/>
      <charset val="128"/>
    </font>
    <font>
      <sz val="16"/>
      <name val="BIZ UDゴシック"/>
      <family val="3"/>
      <charset val="128"/>
    </font>
    <font>
      <sz val="15"/>
      <name val="BIZ UDゴシック"/>
      <family val="3"/>
      <charset val="128"/>
    </font>
    <font>
      <sz val="18"/>
      <name val="BIZ UDゴシック"/>
      <family val="3"/>
      <charset val="128"/>
    </font>
    <font>
      <b/>
      <sz val="9"/>
      <color indexed="81"/>
      <name val="MS P ゴシック"/>
      <family val="3"/>
      <charset val="128"/>
    </font>
    <font>
      <sz val="13"/>
      <name val="BIZ UDゴシック"/>
      <family val="3"/>
      <charset val="128"/>
    </font>
    <font>
      <sz val="10"/>
      <name val="BIZ UDゴシック"/>
      <family val="3"/>
      <charset val="128"/>
    </font>
    <font>
      <b/>
      <sz val="11"/>
      <color indexed="81"/>
      <name val="MS P ゴシック"/>
      <family val="3"/>
      <charset val="128"/>
    </font>
    <font>
      <sz val="11"/>
      <color indexed="81"/>
      <name val="MS P ゴシック"/>
      <family val="3"/>
      <charset val="128"/>
    </font>
    <font>
      <sz val="12"/>
      <color rgb="FFFF0000"/>
      <name val="BIZ UDゴシック"/>
      <family val="3"/>
      <charset val="128"/>
    </font>
    <font>
      <sz val="20"/>
      <name val="BIZ UDゴシック"/>
      <family val="3"/>
      <charset val="128"/>
    </font>
    <font>
      <sz val="9"/>
      <name val="BIZ UDゴシック"/>
      <family val="3"/>
      <charset val="128"/>
    </font>
    <font>
      <sz val="12"/>
      <color theme="0"/>
      <name val="BIZ UDゴシック"/>
      <family val="3"/>
      <charset val="128"/>
    </font>
    <font>
      <sz val="10"/>
      <color theme="0" tint="-4.9989318521683403E-2"/>
      <name val="BIZ UDゴシック"/>
      <family val="3"/>
      <charset val="128"/>
    </font>
    <font>
      <sz val="28"/>
      <name val="BIZ UDゴシック"/>
      <family val="3"/>
      <charset val="128"/>
    </font>
    <font>
      <sz val="13"/>
      <color theme="0"/>
      <name val="BIZ UDゴシック"/>
      <family val="3"/>
      <charset val="128"/>
    </font>
    <font>
      <sz val="8"/>
      <name val="BIZ UDゴシック"/>
      <family val="3"/>
      <charset val="128"/>
    </font>
    <font>
      <sz val="11"/>
      <color theme="0" tint="-0.14999847407452621"/>
      <name val="BIZ UDゴシック"/>
      <family val="3"/>
      <charset val="128"/>
    </font>
    <font>
      <b/>
      <sz val="11"/>
      <name val="BIZ UDゴシック"/>
      <family val="3"/>
      <charset val="128"/>
    </font>
    <font>
      <b/>
      <u val="double"/>
      <sz val="14"/>
      <name val="BIZ UDゴシック"/>
      <family val="3"/>
      <charset val="128"/>
    </font>
    <font>
      <sz val="18"/>
      <color rgb="FF000000"/>
      <name val="BIZ UDゴシック"/>
      <family val="3"/>
      <charset val="128"/>
    </font>
    <font>
      <sz val="6"/>
      <name val="BIZ UDゴシック"/>
      <family val="3"/>
      <charset val="128"/>
    </font>
    <font>
      <sz val="11"/>
      <name val="Segoe UI Symbol"/>
      <family val="3"/>
    </font>
    <font>
      <sz val="24"/>
      <name val="BIZ UDゴシック"/>
      <family val="3"/>
      <charset val="128"/>
    </font>
    <font>
      <sz val="16"/>
      <name val="HG丸ｺﾞｼｯｸM-PRO"/>
      <family val="3"/>
      <charset val="128"/>
    </font>
    <font>
      <b/>
      <sz val="18"/>
      <name val="BIZ UDゴシック"/>
      <family val="3"/>
      <charset val="128"/>
    </font>
    <font>
      <sz val="12"/>
      <color indexed="81"/>
      <name val="MS P ゴシック"/>
      <family val="3"/>
      <charset val="128"/>
    </font>
    <font>
      <b/>
      <sz val="12"/>
      <color rgb="FFFF0000"/>
      <name val="BIZ UDゴシック"/>
      <family val="3"/>
      <charset val="128"/>
    </font>
    <font>
      <b/>
      <sz val="20"/>
      <name val="BIZ UDゴシック"/>
      <family val="3"/>
      <charset val="128"/>
    </font>
    <font>
      <sz val="11.5"/>
      <name val="BIZ UDゴシック"/>
      <family val="3"/>
      <charset val="128"/>
    </font>
    <font>
      <sz val="26"/>
      <name val="BIZ UDゴシック"/>
      <family val="3"/>
      <charset val="128"/>
    </font>
    <font>
      <sz val="12"/>
      <color indexed="81"/>
      <name val="ＭＳ Ｐゴシック"/>
      <family val="3"/>
      <charset val="128"/>
    </font>
    <font>
      <u val="double"/>
      <sz val="16"/>
      <name val="BIZ UDゴシック"/>
      <family val="3"/>
      <charset val="128"/>
    </font>
    <font>
      <b/>
      <sz val="12"/>
      <color theme="0"/>
      <name val="BIZ UDゴシック"/>
      <family val="3"/>
      <charset val="128"/>
    </font>
    <font>
      <sz val="32"/>
      <name val="BIZ UDゴシック"/>
      <family val="3"/>
      <charset val="128"/>
    </font>
    <font>
      <b/>
      <sz val="24"/>
      <name val="BIZ UDゴシック"/>
      <family val="3"/>
      <charset val="128"/>
    </font>
    <font>
      <b/>
      <sz val="12"/>
      <name val="BIZ UDゴシック"/>
      <family val="3"/>
      <charset val="128"/>
    </font>
    <font>
      <sz val="14"/>
      <color theme="0"/>
      <name val="BIZ UDゴシック"/>
      <family val="3"/>
      <charset val="128"/>
    </font>
    <font>
      <sz val="7"/>
      <name val="BIZ UDゴシック"/>
      <family val="3"/>
      <charset val="128"/>
    </font>
    <font>
      <sz val="22"/>
      <name val="BIZ UDゴシック"/>
      <family val="3"/>
      <charset val="128"/>
    </font>
    <font>
      <b/>
      <sz val="11"/>
      <color rgb="FFFF0000"/>
      <name val="BIZ UDゴシック"/>
      <family val="3"/>
      <charset val="128"/>
    </font>
    <font>
      <sz val="7.5"/>
      <name val="BIZ UDゴシック"/>
      <family val="3"/>
      <charset val="128"/>
    </font>
    <font>
      <sz val="10.5"/>
      <name val="BIZ UDゴシック"/>
      <family val="3"/>
      <charset val="128"/>
    </font>
    <font>
      <b/>
      <sz val="13"/>
      <color rgb="FFFF0000"/>
      <name val="BIZ UDゴシック"/>
      <family val="3"/>
      <charset val="128"/>
    </font>
    <font>
      <sz val="14.5"/>
      <name val="BIZ UDゴシック"/>
      <family val="3"/>
      <charset val="128"/>
    </font>
    <font>
      <sz val="17"/>
      <name val="BIZ UDゴシック"/>
      <family val="3"/>
      <charset val="128"/>
    </font>
    <font>
      <b/>
      <u/>
      <sz val="17"/>
      <name val="BIZ UDゴシック"/>
      <family val="3"/>
      <charset val="128"/>
    </font>
    <font>
      <sz val="16.5"/>
      <name val="BIZ UDゴシック"/>
      <family val="3"/>
      <charset val="128"/>
    </font>
    <font>
      <b/>
      <sz val="19"/>
      <name val="BIZ UDゴシック"/>
      <family val="3"/>
      <charset val="128"/>
    </font>
    <font>
      <b/>
      <sz val="14"/>
      <name val="BIZ UDゴシック"/>
      <family val="3"/>
      <charset val="128"/>
    </font>
    <font>
      <b/>
      <u val="double"/>
      <sz val="12"/>
      <name val="BIZ UDゴシック"/>
      <family val="3"/>
      <charset val="128"/>
    </font>
    <font>
      <u/>
      <sz val="10"/>
      <name val="BIZ UDゴシック"/>
      <family val="3"/>
      <charset val="128"/>
    </font>
    <font>
      <sz val="12"/>
      <color rgb="FF000000"/>
      <name val="BIZ UDゴシック"/>
      <family val="3"/>
      <charset val="128"/>
    </font>
    <font>
      <b/>
      <sz val="15"/>
      <name val="BIZ UDゴシック"/>
      <family val="3"/>
      <charset val="128"/>
    </font>
    <font>
      <b/>
      <sz val="12"/>
      <color indexed="81"/>
      <name val="MS P ゴシック"/>
      <family val="3"/>
      <charset val="128"/>
    </font>
    <font>
      <b/>
      <sz val="18"/>
      <color theme="0"/>
      <name val="BIZ UDゴシック"/>
      <family val="3"/>
      <charset val="128"/>
    </font>
    <font>
      <sz val="11"/>
      <color theme="1"/>
      <name val="BIZ UDゴシック"/>
      <family val="3"/>
      <charset val="128"/>
    </font>
  </fonts>
  <fills count="2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6"/>
        <bgColor indexed="64"/>
      </patternFill>
    </fill>
    <fill>
      <patternFill patternType="solid">
        <fgColor indexed="4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C0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6"/>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thin">
        <color indexed="64"/>
      </bottom>
      <diagonal style="thin">
        <color indexed="64"/>
      </diagonal>
    </border>
    <border diagonalUp="1" diagonalDown="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double">
        <color indexed="64"/>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thin">
        <color indexed="64"/>
      </left>
      <right/>
      <top style="medium">
        <color indexed="64"/>
      </top>
      <bottom style="medium">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medium">
        <color indexed="64"/>
      </top>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bottom/>
      <diagonal/>
    </border>
    <border>
      <left style="hair">
        <color auto="1"/>
      </left>
      <right style="hair">
        <color auto="1"/>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style="medium">
        <color indexed="64"/>
      </top>
      <bottom/>
      <diagonal/>
    </border>
    <border>
      <left style="hair">
        <color auto="1"/>
      </left>
      <right/>
      <top style="medium">
        <color indexed="64"/>
      </top>
      <bottom/>
      <diagonal/>
    </border>
    <border>
      <left style="medium">
        <color indexed="64"/>
      </left>
      <right/>
      <top style="hair">
        <color auto="1"/>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190">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2" xfId="0" applyFont="1" applyFill="1" applyBorder="1">
      <alignment vertical="center"/>
    </xf>
    <xf numFmtId="0" fontId="7" fillId="0" borderId="3" xfId="1" applyNumberFormat="1" applyFont="1" applyFill="1" applyBorder="1" applyAlignment="1" applyProtection="1">
      <alignment horizontal="right" vertical="center"/>
    </xf>
    <xf numFmtId="0" fontId="7" fillId="0" borderId="0" xfId="0" applyFont="1" applyFill="1" applyBorder="1">
      <alignment vertical="center"/>
    </xf>
    <xf numFmtId="0" fontId="7" fillId="0" borderId="0" xfId="0" applyFont="1" applyFill="1" applyBorder="1" applyAlignment="1" applyProtection="1">
      <alignment vertical="center" textRotation="255"/>
    </xf>
    <xf numFmtId="38" fontId="7" fillId="0" borderId="0" xfId="1" applyFont="1" applyFill="1" applyBorder="1" applyProtection="1">
      <alignment vertical="center"/>
    </xf>
    <xf numFmtId="0" fontId="7" fillId="0" borderId="0" xfId="1" applyNumberFormat="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0" fontId="6" fillId="0" borderId="0" xfId="0" applyFont="1" applyFill="1" applyBorder="1" applyAlignment="1" applyProtection="1">
      <alignment vertical="center" textRotation="255"/>
    </xf>
    <xf numFmtId="38" fontId="6" fillId="0" borderId="0" xfId="1" applyFont="1" applyFill="1" applyBorder="1" applyProtection="1">
      <alignment vertical="center"/>
    </xf>
    <xf numFmtId="0" fontId="6" fillId="0" borderId="0" xfId="0" applyFont="1" applyFill="1" applyBorder="1" applyAlignment="1">
      <alignment horizontal="right" vertical="center"/>
    </xf>
    <xf numFmtId="6" fontId="8" fillId="4" borderId="1" xfId="1" applyNumberFormat="1" applyFont="1" applyFill="1" applyBorder="1" applyAlignment="1" applyProtection="1">
      <alignment horizontal="right" vertical="center"/>
    </xf>
    <xf numFmtId="0" fontId="6" fillId="0" borderId="0" xfId="0" applyFont="1" applyFill="1" applyBorder="1" applyAlignment="1" applyProtection="1">
      <alignment horizontal="center" vertical="center" textRotation="255"/>
    </xf>
    <xf numFmtId="0" fontId="7" fillId="0" borderId="4" xfId="0" applyFont="1" applyFill="1" applyBorder="1" applyAlignment="1" applyProtection="1">
      <alignment vertical="center" textRotation="255"/>
    </xf>
    <xf numFmtId="38" fontId="7" fillId="0" borderId="3" xfId="1" applyFont="1" applyFill="1" applyBorder="1" applyAlignment="1" applyProtection="1">
      <alignment horizontal="right" vertical="center"/>
    </xf>
    <xf numFmtId="38" fontId="8" fillId="0" borderId="3" xfId="1" applyFont="1" applyFill="1" applyBorder="1" applyAlignment="1" applyProtection="1">
      <alignment horizontal="right" vertical="center"/>
    </xf>
    <xf numFmtId="0" fontId="7" fillId="0" borderId="1" xfId="1" applyNumberFormat="1" applyFont="1" applyFill="1" applyBorder="1" applyAlignment="1" applyProtection="1">
      <alignment horizontal="center" vertical="center"/>
    </xf>
    <xf numFmtId="0" fontId="6" fillId="0" borderId="0" xfId="0" applyNumberFormat="1" applyFont="1" applyAlignment="1">
      <alignment horizontal="right" vertical="center"/>
    </xf>
    <xf numFmtId="0" fontId="9" fillId="0" borderId="0" xfId="1" applyNumberFormat="1" applyFont="1" applyFill="1" applyBorder="1" applyAlignment="1" applyProtection="1">
      <alignment horizontal="right" vertical="center"/>
    </xf>
    <xf numFmtId="38" fontId="8" fillId="0" borderId="0" xfId="1" applyFont="1" applyFill="1" applyBorder="1" applyAlignment="1" applyProtection="1">
      <alignment horizontal="right" vertical="center"/>
    </xf>
    <xf numFmtId="0" fontId="8" fillId="0" borderId="0" xfId="0" applyFont="1" applyFill="1" applyBorder="1">
      <alignment vertical="center"/>
    </xf>
    <xf numFmtId="38" fontId="7" fillId="0" borderId="5" xfId="1" applyFont="1" applyFill="1" applyBorder="1">
      <alignment vertical="center"/>
    </xf>
    <xf numFmtId="38" fontId="7" fillId="0" borderId="6" xfId="1" applyFont="1" applyFill="1" applyBorder="1" applyAlignment="1" applyProtection="1">
      <alignment horizontal="right" vertical="center"/>
    </xf>
    <xf numFmtId="0" fontId="7" fillId="0" borderId="4" xfId="0" applyFont="1" applyFill="1" applyBorder="1" applyAlignment="1" applyProtection="1">
      <alignment vertical="top"/>
    </xf>
    <xf numFmtId="0" fontId="10" fillId="0" borderId="5" xfId="0" applyFont="1" applyBorder="1" applyAlignment="1">
      <alignment horizontal="center" vertical="center" wrapText="1"/>
    </xf>
    <xf numFmtId="0" fontId="7" fillId="0" borderId="5" xfId="1" applyNumberFormat="1" applyFont="1" applyFill="1" applyBorder="1" applyAlignment="1" applyProtection="1">
      <alignment horizontal="right" vertical="center"/>
    </xf>
    <xf numFmtId="0" fontId="10" fillId="0" borderId="1" xfId="0" applyFont="1" applyBorder="1" applyAlignment="1">
      <alignment horizontal="center" vertical="center"/>
    </xf>
    <xf numFmtId="176" fontId="7" fillId="0" borderId="5" xfId="0" applyNumberFormat="1" applyFont="1" applyFill="1" applyBorder="1">
      <alignment vertical="center"/>
    </xf>
    <xf numFmtId="6" fontId="8" fillId="0" borderId="0" xfId="1" applyNumberFormat="1" applyFont="1" applyFill="1" applyBorder="1" applyAlignment="1" applyProtection="1">
      <alignment horizontal="right" vertical="center"/>
    </xf>
    <xf numFmtId="0" fontId="11" fillId="0" borderId="0" xfId="0" applyFont="1" applyBorder="1" applyAlignment="1">
      <alignment horizontal="center" vertical="center"/>
    </xf>
    <xf numFmtId="0" fontId="6" fillId="0" borderId="0" xfId="0" applyFont="1" applyBorder="1">
      <alignment vertical="center"/>
    </xf>
    <xf numFmtId="176" fontId="6" fillId="0" borderId="1" xfId="0" applyNumberFormat="1" applyFont="1" applyBorder="1">
      <alignment vertical="center"/>
    </xf>
    <xf numFmtId="0" fontId="6" fillId="0" borderId="0" xfId="0" applyFont="1" applyFill="1">
      <alignment vertical="center"/>
    </xf>
    <xf numFmtId="38" fontId="6" fillId="0" borderId="1" xfId="0" applyNumberFormat="1" applyFont="1" applyBorder="1">
      <alignment vertical="center"/>
    </xf>
    <xf numFmtId="0" fontId="7" fillId="0" borderId="5" xfId="0" applyFont="1" applyFill="1" applyBorder="1">
      <alignment vertical="center"/>
    </xf>
    <xf numFmtId="0" fontId="7" fillId="0" borderId="0" xfId="0" applyFont="1" applyFill="1" applyBorder="1" applyAlignment="1" applyProtection="1">
      <alignment vertical="top"/>
    </xf>
    <xf numFmtId="0" fontId="13" fillId="0" borderId="0" xfId="0" applyFont="1" applyAlignment="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lignment horizontal="right" vertical="center"/>
    </xf>
    <xf numFmtId="0" fontId="14" fillId="0" borderId="0" xfId="0" applyFont="1" applyAlignment="1" applyProtection="1">
      <alignment horizontal="right" vertical="center"/>
    </xf>
    <xf numFmtId="0" fontId="14" fillId="0" borderId="0" xfId="0" applyFont="1" applyFill="1" applyAlignment="1" applyProtection="1">
      <alignment horizontal="right" vertical="center"/>
    </xf>
    <xf numFmtId="0" fontId="0" fillId="0" borderId="0" xfId="0" applyFill="1">
      <alignment vertical="center"/>
    </xf>
    <xf numFmtId="38" fontId="14" fillId="6" borderId="7" xfId="1" applyFont="1" applyFill="1" applyBorder="1" applyAlignment="1" applyProtection="1">
      <alignment horizontal="right" vertical="center"/>
      <protection locked="0"/>
    </xf>
    <xf numFmtId="38" fontId="14" fillId="7" borderId="8" xfId="1" applyFont="1" applyFill="1" applyBorder="1" applyAlignment="1" applyProtection="1">
      <alignment horizontal="right" vertical="center"/>
    </xf>
    <xf numFmtId="38" fontId="14" fillId="0" borderId="9" xfId="1" applyFont="1" applyFill="1" applyBorder="1" applyAlignment="1" applyProtection="1">
      <alignment horizontal="right" vertical="center"/>
    </xf>
    <xf numFmtId="0" fontId="15" fillId="0" borderId="0" xfId="0" applyNumberFormat="1" applyFont="1" applyAlignment="1">
      <alignment horizontal="right" vertical="center"/>
    </xf>
    <xf numFmtId="0" fontId="0" fillId="0" borderId="0" xfId="0" applyFill="1" applyAlignment="1">
      <alignment horizontal="right" vertical="center"/>
    </xf>
    <xf numFmtId="178" fontId="14" fillId="6" borderId="1" xfId="1" applyNumberFormat="1" applyFont="1" applyFill="1" applyBorder="1" applyAlignment="1" applyProtection="1">
      <alignment horizontal="right" vertical="center"/>
      <protection locked="0"/>
    </xf>
    <xf numFmtId="38" fontId="7" fillId="0" borderId="3" xfId="1" applyFont="1" applyBorder="1" applyAlignment="1">
      <alignment horizontal="right" vertical="center"/>
    </xf>
    <xf numFmtId="0" fontId="6" fillId="0" borderId="2" xfId="0" applyFont="1" applyBorder="1" applyAlignment="1">
      <alignment horizontal="center" vertical="center"/>
    </xf>
    <xf numFmtId="0" fontId="6" fillId="0" borderId="9" xfId="0" applyFont="1" applyBorder="1">
      <alignment vertical="center"/>
    </xf>
    <xf numFmtId="0" fontId="11" fillId="0" borderId="0" xfId="0" applyFont="1" applyAlignment="1">
      <alignment vertical="top" textRotation="255"/>
    </xf>
    <xf numFmtId="0" fontId="6" fillId="0" borderId="1" xfId="0" applyFont="1" applyBorder="1" applyAlignment="1">
      <alignment horizontal="center" vertical="center" wrapText="1"/>
    </xf>
    <xf numFmtId="0" fontId="7"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wrapText="1"/>
    </xf>
    <xf numFmtId="0" fontId="11" fillId="0" borderId="4" xfId="0" applyFont="1" applyBorder="1" applyAlignment="1">
      <alignment vertical="center" wrapText="1"/>
    </xf>
    <xf numFmtId="0" fontId="6" fillId="0" borderId="2" xfId="0" applyFont="1" applyBorder="1" applyAlignment="1">
      <alignment vertical="center" wrapText="1"/>
    </xf>
    <xf numFmtId="0" fontId="11" fillId="0" borderId="2" xfId="0" applyFont="1" applyBorder="1" applyAlignment="1">
      <alignment vertical="center" wrapText="1"/>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10" fillId="0" borderId="2" xfId="0" applyFont="1" applyBorder="1" applyAlignment="1">
      <alignment horizontal="center" vertical="center"/>
    </xf>
    <xf numFmtId="0" fontId="7" fillId="0" borderId="0" xfId="0" applyFont="1" applyAlignment="1">
      <alignment horizontal="left" vertical="center"/>
    </xf>
    <xf numFmtId="0" fontId="0" fillId="9" borderId="0" xfId="0" applyFill="1">
      <alignment vertical="center"/>
    </xf>
    <xf numFmtId="0" fontId="0" fillId="9" borderId="0" xfId="0" applyFill="1" applyAlignment="1">
      <alignment horizontal="right" vertical="center"/>
    </xf>
    <xf numFmtId="0" fontId="0" fillId="10" borderId="0" xfId="0" applyFill="1">
      <alignment vertical="center"/>
    </xf>
    <xf numFmtId="0" fontId="0" fillId="10" borderId="0" xfId="0" applyFill="1" applyAlignment="1">
      <alignment vertical="center"/>
    </xf>
    <xf numFmtId="177" fontId="1" fillId="10" borderId="0" xfId="0" applyNumberFormat="1" applyFont="1" applyFill="1" applyBorder="1">
      <alignment vertical="center"/>
    </xf>
    <xf numFmtId="177" fontId="0" fillId="10" borderId="0" xfId="0" applyNumberFormat="1" applyFill="1">
      <alignment vertical="center"/>
    </xf>
    <xf numFmtId="0" fontId="16" fillId="0" borderId="0" xfId="0" applyFont="1">
      <alignment vertical="center"/>
    </xf>
    <xf numFmtId="38" fontId="14" fillId="6" borderId="1" xfId="1" applyFont="1" applyFill="1" applyBorder="1" applyAlignment="1" applyProtection="1">
      <alignment horizontal="right" vertical="center"/>
      <protection locked="0"/>
    </xf>
    <xf numFmtId="38" fontId="14" fillId="12" borderId="8" xfId="1" applyFont="1" applyFill="1" applyBorder="1" applyAlignment="1" applyProtection="1">
      <alignment horizontal="right" vertical="center"/>
    </xf>
    <xf numFmtId="0" fontId="18" fillId="0" borderId="0" xfId="0" applyFont="1">
      <alignment vertical="center"/>
    </xf>
    <xf numFmtId="0" fontId="19" fillId="0" borderId="0" xfId="0" applyFont="1">
      <alignment vertical="center"/>
    </xf>
    <xf numFmtId="0" fontId="21" fillId="0" borderId="0" xfId="0" applyFont="1" applyFill="1">
      <alignment vertical="center"/>
    </xf>
    <xf numFmtId="0" fontId="0" fillId="13" borderId="7" xfId="0" applyFill="1" applyBorder="1">
      <alignment vertical="center"/>
    </xf>
    <xf numFmtId="0" fontId="0" fillId="13" borderId="13" xfId="0" applyFill="1" applyBorder="1">
      <alignment vertical="center"/>
    </xf>
    <xf numFmtId="0" fontId="0" fillId="11" borderId="10" xfId="0" applyFill="1" applyBorder="1">
      <alignment vertical="center"/>
    </xf>
    <xf numFmtId="0" fontId="0" fillId="11" borderId="16" xfId="0" applyFill="1" applyBorder="1">
      <alignment vertical="center"/>
    </xf>
    <xf numFmtId="0" fontId="0" fillId="11" borderId="5" xfId="0" applyFill="1" applyBorder="1">
      <alignment vertical="center"/>
    </xf>
    <xf numFmtId="0" fontId="0" fillId="11" borderId="2" xfId="0" applyFill="1" applyBorder="1">
      <alignment vertical="center"/>
    </xf>
    <xf numFmtId="0" fontId="0" fillId="11" borderId="3" xfId="0" applyFill="1" applyBorder="1">
      <alignment vertical="center"/>
    </xf>
    <xf numFmtId="0" fontId="0" fillId="11" borderId="7" xfId="0" applyFill="1" applyBorder="1">
      <alignment vertical="center"/>
    </xf>
    <xf numFmtId="0" fontId="0" fillId="11" borderId="11" xfId="0" applyFill="1" applyBorder="1">
      <alignment vertical="center"/>
    </xf>
    <xf numFmtId="177" fontId="1" fillId="8" borderId="5" xfId="0" applyNumberFormat="1" applyFont="1" applyFill="1" applyBorder="1">
      <alignment vertical="center"/>
    </xf>
    <xf numFmtId="177" fontId="0" fillId="8" borderId="2" xfId="0" applyNumberFormat="1" applyFill="1" applyBorder="1">
      <alignment vertical="center"/>
    </xf>
    <xf numFmtId="177" fontId="0" fillId="8" borderId="3" xfId="0" applyNumberFormat="1" applyFill="1" applyBorder="1">
      <alignment vertical="center"/>
    </xf>
    <xf numFmtId="0" fontId="0" fillId="14" borderId="14" xfId="0" applyFill="1" applyBorder="1">
      <alignment vertical="center"/>
    </xf>
    <xf numFmtId="0" fontId="0" fillId="14" borderId="6" xfId="0" applyFill="1" applyBorder="1">
      <alignment vertical="center"/>
    </xf>
    <xf numFmtId="0" fontId="0" fillId="14" borderId="12" xfId="0" applyFill="1" applyBorder="1">
      <alignment vertical="center"/>
    </xf>
    <xf numFmtId="0" fontId="0" fillId="14" borderId="10" xfId="0" applyFill="1" applyBorder="1" applyProtection="1">
      <alignment vertical="center"/>
      <protection locked="0"/>
    </xf>
    <xf numFmtId="0" fontId="0" fillId="14" borderId="10" xfId="0" applyFill="1" applyBorder="1">
      <alignment vertical="center"/>
    </xf>
    <xf numFmtId="0" fontId="0" fillId="14" borderId="15" xfId="0" applyFill="1" applyBorder="1">
      <alignment vertical="center"/>
    </xf>
    <xf numFmtId="0" fontId="0" fillId="14" borderId="16" xfId="0" applyFill="1" applyBorder="1">
      <alignment vertical="center"/>
    </xf>
    <xf numFmtId="0" fontId="18" fillId="0" borderId="0" xfId="0" applyFont="1" applyAlignment="1">
      <alignment vertical="center" shrinkToFit="1"/>
    </xf>
    <xf numFmtId="0" fontId="19" fillId="0" borderId="0" xfId="0" applyFont="1" applyAlignment="1">
      <alignment vertical="center" shrinkToFit="1"/>
    </xf>
    <xf numFmtId="0" fontId="19" fillId="0" borderId="1"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0" xfId="0" applyFont="1" applyAlignment="1">
      <alignment vertical="center" shrinkToFit="1"/>
    </xf>
    <xf numFmtId="38" fontId="19" fillId="0" borderId="1" xfId="1" applyFont="1" applyBorder="1" applyAlignment="1">
      <alignment horizontal="center" vertical="center" shrinkToFit="1"/>
    </xf>
    <xf numFmtId="38" fontId="24" fillId="0" borderId="1" xfId="1" applyFont="1" applyBorder="1" applyAlignment="1">
      <alignment horizontal="center" vertical="center" shrinkToFit="1"/>
    </xf>
    <xf numFmtId="38" fontId="18" fillId="0" borderId="0" xfId="1" applyFont="1" applyAlignment="1">
      <alignment vertical="center" shrinkToFit="1"/>
    </xf>
    <xf numFmtId="38" fontId="18" fillId="0" borderId="1" xfId="1" applyFont="1" applyBorder="1" applyAlignment="1">
      <alignment vertical="center" shrinkToFit="1"/>
    </xf>
    <xf numFmtId="38" fontId="24" fillId="0" borderId="0" xfId="1" applyFont="1" applyBorder="1" applyAlignment="1">
      <alignment horizontal="center" vertical="center" shrinkToFit="1"/>
    </xf>
    <xf numFmtId="38" fontId="24" fillId="0" borderId="9" xfId="1" applyFont="1" applyBorder="1" applyAlignment="1">
      <alignment horizontal="center" vertical="center" shrinkToFit="1"/>
    </xf>
    <xf numFmtId="38" fontId="24" fillId="0" borderId="4" xfId="1" applyFont="1" applyBorder="1" applyAlignment="1">
      <alignment horizontal="center" vertical="center" shrinkToFit="1"/>
    </xf>
    <xf numFmtId="0" fontId="25" fillId="0" borderId="10" xfId="0" applyFont="1" applyBorder="1" applyAlignment="1">
      <alignment vertical="center" shrinkToFit="1"/>
    </xf>
    <xf numFmtId="38" fontId="24" fillId="0" borderId="12" xfId="1" applyFont="1" applyBorder="1" applyAlignment="1">
      <alignment horizontal="center" vertical="center" shrinkToFit="1"/>
    </xf>
    <xf numFmtId="0" fontId="24" fillId="0" borderId="1" xfId="0" applyNumberFormat="1" applyFont="1" applyBorder="1" applyAlignment="1">
      <alignment horizontal="center" vertical="center" shrinkToFit="1"/>
    </xf>
    <xf numFmtId="0" fontId="24" fillId="0" borderId="7" xfId="0" applyNumberFormat="1" applyFont="1" applyBorder="1" applyAlignment="1">
      <alignment horizontal="center" vertical="center" shrinkToFit="1"/>
    </xf>
    <xf numFmtId="0" fontId="24" fillId="0" borderId="7" xfId="0" applyFont="1" applyBorder="1" applyAlignment="1">
      <alignment horizontal="center" vertical="center" shrinkToFit="1"/>
    </xf>
    <xf numFmtId="38" fontId="24" fillId="0" borderId="7" xfId="1" applyFont="1" applyBorder="1" applyAlignment="1">
      <alignment horizontal="center" vertical="center" shrinkToFit="1"/>
    </xf>
    <xf numFmtId="0" fontId="19" fillId="0" borderId="11" xfId="0" applyFont="1" applyBorder="1" applyAlignment="1">
      <alignment horizontal="center" vertical="center" shrinkToFit="1"/>
    </xf>
    <xf numFmtId="38" fontId="19" fillId="0" borderId="11" xfId="1" applyFont="1" applyBorder="1" applyAlignment="1">
      <alignment horizontal="center" vertical="center" shrinkToFit="1"/>
    </xf>
    <xf numFmtId="0" fontId="18" fillId="0" borderId="23" xfId="0" applyFont="1" applyBorder="1" applyAlignment="1">
      <alignment vertical="center" shrinkToFit="1"/>
    </xf>
    <xf numFmtId="38" fontId="18" fillId="0" borderId="23" xfId="1" applyFont="1" applyBorder="1" applyAlignment="1">
      <alignment vertical="center" shrinkToFit="1"/>
    </xf>
    <xf numFmtId="38" fontId="18" fillId="0" borderId="24" xfId="1" applyFont="1" applyBorder="1" applyAlignment="1">
      <alignment vertical="center" shrinkToFit="1"/>
    </xf>
    <xf numFmtId="38" fontId="18" fillId="0" borderId="25" xfId="1" applyFont="1" applyBorder="1" applyAlignment="1">
      <alignment vertical="center" shrinkToFit="1"/>
    </xf>
    <xf numFmtId="38" fontId="23" fillId="0" borderId="17" xfId="1" applyFont="1" applyBorder="1" applyAlignment="1">
      <alignment horizontal="center" vertical="center" shrinkToFit="1"/>
    </xf>
    <xf numFmtId="38" fontId="24" fillId="0" borderId="26" xfId="1" applyFont="1" applyBorder="1" applyAlignment="1">
      <alignment horizontal="center" vertical="center" shrinkToFit="1"/>
    </xf>
    <xf numFmtId="38" fontId="23" fillId="0" borderId="11" xfId="1" applyFont="1" applyBorder="1" applyAlignment="1">
      <alignment horizontal="center" vertical="center" shrinkToFit="1"/>
    </xf>
    <xf numFmtId="38" fontId="23" fillId="0" borderId="15" xfId="1" applyFont="1" applyBorder="1" applyAlignment="1">
      <alignment horizontal="center" vertical="center" shrinkToFit="1"/>
    </xf>
    <xf numFmtId="0" fontId="23" fillId="0" borderId="5" xfId="0" applyFont="1" applyBorder="1" applyAlignment="1">
      <alignment horizontal="center" vertical="center" shrinkToFit="1"/>
    </xf>
    <xf numFmtId="0" fontId="19" fillId="0" borderId="28" xfId="0" applyFont="1" applyBorder="1" applyAlignment="1">
      <alignment vertical="center" shrinkToFit="1"/>
    </xf>
    <xf numFmtId="0" fontId="24" fillId="0" borderId="29" xfId="0" applyFont="1" applyBorder="1" applyAlignment="1">
      <alignment vertical="center" shrinkToFit="1"/>
    </xf>
    <xf numFmtId="0" fontId="19" fillId="0" borderId="29" xfId="0" applyFont="1" applyBorder="1" applyAlignment="1">
      <alignment vertical="center" shrinkToFit="1"/>
    </xf>
    <xf numFmtId="0" fontId="18" fillId="0" borderId="29" xfId="0" applyFont="1" applyBorder="1" applyAlignment="1">
      <alignment vertical="center" shrinkToFit="1"/>
    </xf>
    <xf numFmtId="0" fontId="24" fillId="0" borderId="27" xfId="0" applyFont="1" applyBorder="1" applyAlignment="1">
      <alignment vertical="center" shrinkToFit="1"/>
    </xf>
    <xf numFmtId="0" fontId="19" fillId="0" borderId="30" xfId="0" applyFont="1" applyBorder="1" applyAlignment="1">
      <alignment vertical="center" shrinkToFit="1"/>
    </xf>
    <xf numFmtId="0" fontId="19" fillId="0" borderId="31" xfId="0" applyFont="1" applyBorder="1" applyAlignment="1">
      <alignment vertical="center" shrinkToFit="1"/>
    </xf>
    <xf numFmtId="0" fontId="24" fillId="0" borderId="32" xfId="0" applyFont="1" applyBorder="1" applyAlignment="1">
      <alignment vertical="center" shrinkToFit="1"/>
    </xf>
    <xf numFmtId="0" fontId="24" fillId="0" borderId="33" xfId="0" applyFont="1" applyBorder="1" applyAlignment="1">
      <alignment vertical="center" shrinkToFit="1"/>
    </xf>
    <xf numFmtId="0" fontId="19" fillId="0" borderId="32" xfId="0" applyFont="1" applyBorder="1" applyAlignment="1">
      <alignment vertical="center" shrinkToFit="1"/>
    </xf>
    <xf numFmtId="0" fontId="19" fillId="0" borderId="33" xfId="0" applyFont="1" applyBorder="1" applyAlignment="1">
      <alignment vertical="center" shrinkToFit="1"/>
    </xf>
    <xf numFmtId="0" fontId="18" fillId="0" borderId="32" xfId="0" applyFont="1" applyBorder="1" applyAlignment="1">
      <alignment vertical="center" shrinkToFit="1"/>
    </xf>
    <xf numFmtId="0" fontId="18" fillId="0" borderId="33" xfId="0" applyFont="1" applyBorder="1" applyAlignment="1">
      <alignment vertical="center" shrinkToFit="1"/>
    </xf>
    <xf numFmtId="0" fontId="24" fillId="0" borderId="34" xfId="0" applyFont="1" applyBorder="1" applyAlignment="1">
      <alignment vertical="center" shrinkToFit="1"/>
    </xf>
    <xf numFmtId="0" fontId="24" fillId="0" borderId="35" xfId="0" applyFont="1" applyBorder="1" applyAlignment="1">
      <alignment vertical="center" shrinkToFit="1"/>
    </xf>
    <xf numFmtId="0" fontId="19" fillId="0" borderId="36" xfId="0" applyFont="1" applyBorder="1" applyAlignment="1">
      <alignment vertical="center" shrinkToFit="1"/>
    </xf>
    <xf numFmtId="0" fontId="24" fillId="0" borderId="0" xfId="0" applyFont="1" applyBorder="1" applyAlignment="1">
      <alignment vertical="center" shrinkToFit="1"/>
    </xf>
    <xf numFmtId="0" fontId="19" fillId="0" borderId="0" xfId="0" applyFont="1" applyBorder="1" applyAlignment="1">
      <alignment vertical="center" shrinkToFit="1"/>
    </xf>
    <xf numFmtId="38" fontId="24" fillId="0" borderId="32" xfId="0" applyNumberFormat="1" applyFont="1" applyBorder="1" applyAlignment="1">
      <alignment vertical="center" shrinkToFit="1"/>
    </xf>
    <xf numFmtId="0" fontId="18" fillId="0" borderId="0" xfId="0" applyFont="1" applyBorder="1" applyAlignment="1">
      <alignment vertical="center" shrinkToFit="1"/>
    </xf>
    <xf numFmtId="38" fontId="24" fillId="0" borderId="34" xfId="0" applyNumberFormat="1" applyFont="1" applyBorder="1" applyAlignment="1">
      <alignment vertical="center" shrinkToFit="1"/>
    </xf>
    <xf numFmtId="0" fontId="24" fillId="0" borderId="37" xfId="0" applyFont="1" applyBorder="1" applyAlignment="1">
      <alignment vertical="center" shrinkToFit="1"/>
    </xf>
    <xf numFmtId="0" fontId="24" fillId="10" borderId="0" xfId="0" applyFont="1" applyFill="1" applyBorder="1" applyAlignment="1">
      <alignment vertical="center" shrinkToFit="1"/>
    </xf>
    <xf numFmtId="0" fontId="19" fillId="15" borderId="36" xfId="0" applyFont="1" applyFill="1" applyBorder="1" applyAlignment="1">
      <alignment vertical="center" shrinkToFit="1"/>
    </xf>
    <xf numFmtId="0" fontId="19" fillId="15" borderId="31" xfId="0" applyFont="1" applyFill="1" applyBorder="1" applyAlignment="1">
      <alignment vertical="center" shrinkToFit="1"/>
    </xf>
    <xf numFmtId="0" fontId="24" fillId="15" borderId="33" xfId="0" applyFont="1" applyFill="1" applyBorder="1" applyAlignment="1">
      <alignment vertical="center" shrinkToFit="1"/>
    </xf>
    <xf numFmtId="0" fontId="19" fillId="15" borderId="0" xfId="0" applyFont="1" applyFill="1" applyBorder="1" applyAlignment="1">
      <alignment vertical="center" shrinkToFit="1"/>
    </xf>
    <xf numFmtId="0" fontId="19" fillId="15" borderId="33" xfId="0" applyFont="1" applyFill="1" applyBorder="1" applyAlignment="1">
      <alignment vertical="center" shrinkToFit="1"/>
    </xf>
    <xf numFmtId="0" fontId="18" fillId="15" borderId="0" xfId="0" applyFont="1" applyFill="1" applyBorder="1" applyAlignment="1">
      <alignment vertical="center" shrinkToFit="1"/>
    </xf>
    <xf numFmtId="0" fontId="18" fillId="15" borderId="33" xfId="0" applyFont="1" applyFill="1" applyBorder="1" applyAlignment="1">
      <alignment vertical="center" shrinkToFit="1"/>
    </xf>
    <xf numFmtId="0" fontId="24" fillId="15" borderId="35" xfId="0" applyFont="1" applyFill="1" applyBorder="1" applyAlignment="1">
      <alignment vertical="center" shrinkToFit="1"/>
    </xf>
    <xf numFmtId="38" fontId="24" fillId="0" borderId="32" xfId="1" applyFont="1" applyBorder="1" applyAlignment="1">
      <alignment vertical="center" shrinkToFit="1"/>
    </xf>
    <xf numFmtId="38" fontId="24" fillId="0" borderId="34" xfId="1" applyFont="1" applyBorder="1" applyAlignment="1">
      <alignment vertical="center" shrinkToFit="1"/>
    </xf>
    <xf numFmtId="38" fontId="24" fillId="0" borderId="0" xfId="0" applyNumberFormat="1" applyFont="1" applyBorder="1" applyAlignment="1">
      <alignment vertical="center" shrinkToFit="1"/>
    </xf>
    <xf numFmtId="38" fontId="24" fillId="0" borderId="37" xfId="0" applyNumberFormat="1" applyFont="1" applyBorder="1" applyAlignment="1">
      <alignment vertical="center" shrinkToFit="1"/>
    </xf>
    <xf numFmtId="38" fontId="24" fillId="0" borderId="0" xfId="1" applyFont="1" applyBorder="1" applyAlignment="1">
      <alignment vertical="center" shrinkToFit="1"/>
    </xf>
    <xf numFmtId="38" fontId="24" fillId="0" borderId="33" xfId="1" applyFont="1" applyBorder="1" applyAlignment="1">
      <alignment vertical="center" shrinkToFit="1"/>
    </xf>
    <xf numFmtId="38" fontId="24" fillId="0" borderId="35" xfId="1" applyFont="1" applyBorder="1" applyAlignment="1">
      <alignment vertical="center" shrinkToFit="1"/>
    </xf>
    <xf numFmtId="38" fontId="24" fillId="0" borderId="33" xfId="1" applyFont="1" applyBorder="1" applyAlignment="1">
      <alignment horizontal="center" vertical="center" shrinkToFit="1"/>
    </xf>
    <xf numFmtId="38" fontId="24" fillId="0" borderId="35" xfId="1" applyFont="1" applyBorder="1" applyAlignment="1">
      <alignment horizontal="center" vertical="center" shrinkToFit="1"/>
    </xf>
    <xf numFmtId="0" fontId="18" fillId="0" borderId="36" xfId="0" applyFont="1" applyBorder="1" applyAlignment="1">
      <alignment vertical="center" shrinkToFit="1"/>
    </xf>
    <xf numFmtId="0" fontId="24" fillId="0" borderId="36" xfId="0" applyFont="1" applyBorder="1" applyAlignment="1">
      <alignment vertical="center" shrinkToFit="1"/>
    </xf>
    <xf numFmtId="38" fontId="19" fillId="0" borderId="1" xfId="1" applyFont="1" applyFill="1" applyBorder="1" applyAlignment="1">
      <alignment horizontal="center" vertical="center" shrinkToFit="1"/>
    </xf>
    <xf numFmtId="38" fontId="29" fillId="0" borderId="1" xfId="1" applyFont="1" applyFill="1" applyBorder="1" applyAlignment="1">
      <alignment horizontal="center" vertical="center" shrinkToFit="1"/>
    </xf>
    <xf numFmtId="38" fontId="19" fillId="0" borderId="5" xfId="1" applyFont="1" applyFill="1" applyBorder="1" applyAlignment="1">
      <alignment horizontal="center" vertical="center" shrinkToFit="1"/>
    </xf>
    <xf numFmtId="38" fontId="24" fillId="0" borderId="1" xfId="1" applyFont="1" applyFill="1" applyBorder="1" applyAlignment="1">
      <alignment horizontal="center" vertical="center" shrinkToFit="1"/>
    </xf>
    <xf numFmtId="38" fontId="24" fillId="0" borderId="5" xfId="1" applyFont="1" applyFill="1" applyBorder="1" applyAlignment="1">
      <alignment horizontal="center" vertical="center" shrinkToFit="1"/>
    </xf>
    <xf numFmtId="38" fontId="19" fillId="0" borderId="21" xfId="1" applyFont="1" applyFill="1" applyBorder="1" applyAlignment="1">
      <alignment horizontal="center" vertical="center" shrinkToFit="1"/>
    </xf>
    <xf numFmtId="38" fontId="24" fillId="0" borderId="7" xfId="1" applyFont="1" applyFill="1" applyBorder="1" applyAlignment="1">
      <alignment horizontal="center" vertical="center" shrinkToFit="1"/>
    </xf>
    <xf numFmtId="38" fontId="24" fillId="0" borderId="14" xfId="1" applyFont="1" applyFill="1" applyBorder="1" applyAlignment="1">
      <alignment horizontal="center" vertical="center" shrinkToFit="1"/>
    </xf>
    <xf numFmtId="38" fontId="24" fillId="0" borderId="22" xfId="1" applyFont="1" applyFill="1" applyBorder="1" applyAlignment="1">
      <alignment horizontal="center" vertical="center" shrinkToFit="1"/>
    </xf>
    <xf numFmtId="38" fontId="18" fillId="0" borderId="23" xfId="1" applyFont="1" applyFill="1" applyBorder="1" applyAlignment="1">
      <alignment vertical="center" shrinkToFit="1"/>
    </xf>
    <xf numFmtId="38" fontId="18" fillId="0" borderId="24" xfId="1" applyFont="1" applyFill="1" applyBorder="1" applyAlignment="1">
      <alignment vertical="center" shrinkToFit="1"/>
    </xf>
    <xf numFmtId="38" fontId="18" fillId="0" borderId="25" xfId="1" applyFont="1" applyFill="1" applyBorder="1" applyAlignment="1">
      <alignment vertical="center" shrinkToFit="1"/>
    </xf>
    <xf numFmtId="38" fontId="24" fillId="8" borderId="1" xfId="1" applyFont="1" applyFill="1" applyBorder="1" applyAlignment="1">
      <alignment horizontal="center" vertical="center" shrinkToFit="1"/>
    </xf>
    <xf numFmtId="38" fontId="24" fillId="8" borderId="7" xfId="1" applyFont="1" applyFill="1" applyBorder="1" applyAlignment="1">
      <alignment horizontal="center" vertical="center" shrinkToFit="1"/>
    </xf>
    <xf numFmtId="180" fontId="26" fillId="10" borderId="5" xfId="1" applyNumberFormat="1" applyFont="1" applyFill="1" applyBorder="1" applyAlignment="1">
      <alignment horizontal="center" vertical="center" shrinkToFit="1"/>
    </xf>
    <xf numFmtId="38" fontId="26" fillId="10" borderId="18" xfId="1" applyFont="1" applyFill="1" applyBorder="1" applyAlignment="1">
      <alignment horizontal="center" vertical="center" shrinkToFit="1"/>
    </xf>
    <xf numFmtId="180" fontId="26" fillId="10" borderId="5" xfId="0" applyNumberFormat="1" applyFont="1" applyFill="1" applyBorder="1" applyAlignment="1">
      <alignment horizontal="center" vertical="center" shrinkToFit="1"/>
    </xf>
    <xf numFmtId="38" fontId="26" fillId="10" borderId="27" xfId="1" applyFont="1" applyFill="1" applyBorder="1" applyAlignment="1">
      <alignment horizontal="center" vertical="center" shrinkToFit="1"/>
    </xf>
    <xf numFmtId="38" fontId="24" fillId="15" borderId="0" xfId="1" applyFont="1" applyFill="1" applyBorder="1" applyAlignment="1">
      <alignment vertical="center" shrinkToFit="1"/>
    </xf>
    <xf numFmtId="38" fontId="24" fillId="15" borderId="33" xfId="1" applyFont="1" applyFill="1" applyBorder="1" applyAlignment="1">
      <alignment vertical="center" shrinkToFit="1"/>
    </xf>
    <xf numFmtId="38" fontId="24" fillId="15" borderId="37" xfId="1" applyFont="1" applyFill="1" applyBorder="1" applyAlignment="1">
      <alignment vertical="center" shrinkToFit="1"/>
    </xf>
    <xf numFmtId="38" fontId="24" fillId="0" borderId="37" xfId="1" applyFont="1" applyBorder="1" applyAlignment="1">
      <alignment vertical="center" shrinkToFit="1"/>
    </xf>
    <xf numFmtId="0" fontId="32" fillId="0" borderId="0" xfId="0" applyFont="1" applyAlignment="1">
      <alignment shrinkToFit="1"/>
    </xf>
    <xf numFmtId="0" fontId="32" fillId="0" borderId="0" xfId="0" applyFont="1" applyAlignment="1">
      <alignment vertical="center" shrinkToFit="1"/>
    </xf>
    <xf numFmtId="181" fontId="24" fillId="8" borderId="7" xfId="0" applyNumberFormat="1" applyFont="1" applyFill="1" applyBorder="1" applyAlignment="1" applyProtection="1">
      <alignment horizontal="center" vertical="center" shrinkToFit="1"/>
      <protection locked="0"/>
    </xf>
    <xf numFmtId="179" fontId="24" fillId="8" borderId="1" xfId="0" applyNumberFormat="1" applyFont="1" applyFill="1" applyBorder="1" applyAlignment="1" applyProtection="1">
      <alignment horizontal="center" vertical="center" shrinkToFit="1"/>
      <protection locked="0"/>
    </xf>
    <xf numFmtId="38" fontId="24" fillId="8" borderId="7" xfId="1" applyFont="1" applyFill="1" applyBorder="1" applyAlignment="1" applyProtection="1">
      <alignment horizontal="center" vertical="center" shrinkToFit="1"/>
      <protection locked="0"/>
    </xf>
    <xf numFmtId="38" fontId="24" fillId="8" borderId="1" xfId="1" applyFont="1" applyFill="1" applyBorder="1" applyAlignment="1" applyProtection="1">
      <alignment horizontal="center" vertical="center" shrinkToFit="1"/>
      <protection locked="0"/>
    </xf>
    <xf numFmtId="38" fontId="19" fillId="0" borderId="1" xfId="1" applyFont="1" applyFill="1" applyBorder="1" applyAlignment="1" applyProtection="1">
      <alignment horizontal="center" vertical="center" shrinkToFit="1"/>
      <protection locked="0"/>
    </xf>
    <xf numFmtId="0" fontId="24" fillId="0" borderId="33" xfId="0" applyFont="1" applyBorder="1" applyAlignment="1" applyProtection="1">
      <alignment vertical="center" shrinkToFit="1"/>
      <protection locked="0"/>
    </xf>
    <xf numFmtId="0" fontId="24" fillId="0" borderId="0" xfId="0" applyFont="1" applyBorder="1" applyAlignment="1" applyProtection="1">
      <alignment vertical="center" shrinkToFit="1"/>
      <protection locked="0"/>
    </xf>
    <xf numFmtId="0" fontId="24" fillId="0" borderId="37" xfId="0" applyFont="1" applyBorder="1" applyAlignment="1" applyProtection="1">
      <alignment vertical="center" shrinkToFit="1"/>
      <protection locked="0"/>
    </xf>
    <xf numFmtId="38" fontId="18" fillId="0" borderId="37" xfId="1" applyFont="1" applyBorder="1" applyAlignment="1">
      <alignment vertical="center" shrinkToFit="1"/>
    </xf>
    <xf numFmtId="0" fontId="6" fillId="0" borderId="37" xfId="0" applyFont="1" applyBorder="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lignment vertical="center"/>
    </xf>
    <xf numFmtId="0" fontId="19" fillId="0" borderId="0"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Alignment="1">
      <alignment vertical="center"/>
    </xf>
    <xf numFmtId="0" fontId="19" fillId="0" borderId="0" xfId="0" applyFont="1" applyBorder="1" applyAlignment="1">
      <alignment horizontal="center" vertical="center" wrapText="1"/>
    </xf>
    <xf numFmtId="0" fontId="34" fillId="0" borderId="0" xfId="0" applyFont="1" applyAlignment="1">
      <alignment vertical="top" textRotation="255"/>
    </xf>
    <xf numFmtId="0" fontId="19" fillId="0" borderId="0" xfId="0" applyFont="1" applyBorder="1" applyAlignment="1">
      <alignment horizontal="right" vertical="center"/>
    </xf>
    <xf numFmtId="0" fontId="18" fillId="0" borderId="9" xfId="0" applyFont="1" applyBorder="1" applyAlignment="1">
      <alignment vertical="center"/>
    </xf>
    <xf numFmtId="0" fontId="18" fillId="0" borderId="2" xfId="0" applyFont="1" applyBorder="1" applyAlignment="1">
      <alignment vertical="center" wrapText="1"/>
    </xf>
    <xf numFmtId="0" fontId="18" fillId="0" borderId="9" xfId="0" applyFont="1" applyBorder="1" applyAlignment="1">
      <alignment vertical="center" wrapText="1"/>
    </xf>
    <xf numFmtId="0" fontId="23" fillId="0" borderId="0" xfId="0" applyFont="1">
      <alignment vertical="center"/>
    </xf>
    <xf numFmtId="0" fontId="19" fillId="0" borderId="0" xfId="0" applyFont="1" applyAlignment="1">
      <alignment vertical="center" wrapText="1"/>
    </xf>
    <xf numFmtId="0" fontId="19" fillId="0" borderId="14" xfId="0" applyFont="1" applyBorder="1">
      <alignment vertical="center"/>
    </xf>
    <xf numFmtId="0" fontId="18" fillId="0" borderId="6" xfId="0" applyFont="1" applyBorder="1">
      <alignment vertical="center"/>
    </xf>
    <xf numFmtId="0" fontId="18" fillId="0" borderId="3" xfId="0" applyFont="1" applyBorder="1" applyAlignment="1">
      <alignment vertical="center"/>
    </xf>
    <xf numFmtId="0" fontId="23" fillId="0" borderId="4" xfId="0" applyFont="1" applyBorder="1">
      <alignment vertical="center"/>
    </xf>
    <xf numFmtId="0" fontId="36" fillId="0" borderId="6" xfId="0" applyFont="1" applyBorder="1" applyAlignment="1">
      <alignment horizontal="right" vertical="center"/>
    </xf>
    <xf numFmtId="38" fontId="19" fillId="0" borderId="0" xfId="0" applyNumberFormat="1" applyFont="1">
      <alignment vertical="center"/>
    </xf>
    <xf numFmtId="0" fontId="23" fillId="0" borderId="0" xfId="0" applyFont="1" applyAlignment="1">
      <alignment horizontal="center" vertical="center"/>
    </xf>
    <xf numFmtId="0" fontId="19" fillId="0" borderId="0" xfId="0" applyFont="1" applyAlignment="1">
      <alignment vertical="center" wrapText="1"/>
    </xf>
    <xf numFmtId="0" fontId="19" fillId="0" borderId="0" xfId="0" applyFont="1">
      <alignment vertical="center"/>
    </xf>
    <xf numFmtId="0" fontId="18" fillId="0" borderId="0" xfId="0" applyFont="1">
      <alignment vertical="center"/>
    </xf>
    <xf numFmtId="0" fontId="19" fillId="0" borderId="0" xfId="0" applyFont="1" applyBorder="1" applyAlignment="1">
      <alignment vertical="center" wrapText="1"/>
    </xf>
    <xf numFmtId="0" fontId="18" fillId="0" borderId="0" xfId="0" applyFont="1" applyBorder="1">
      <alignment vertical="center"/>
    </xf>
    <xf numFmtId="0" fontId="23" fillId="0" borderId="0" xfId="0" applyFont="1" applyBorder="1" applyAlignment="1">
      <alignment vertical="top"/>
    </xf>
    <xf numFmtId="0" fontId="19" fillId="0" borderId="4" xfId="0" applyFont="1" applyBorder="1" applyAlignment="1">
      <alignment vertical="center"/>
    </xf>
    <xf numFmtId="0" fontId="18" fillId="0" borderId="0" xfId="0" applyFont="1" applyBorder="1" applyAlignment="1">
      <alignment horizontal="right" vertical="top"/>
    </xf>
    <xf numFmtId="0" fontId="18" fillId="0" borderId="14" xfId="0" applyFont="1" applyBorder="1">
      <alignment vertical="center"/>
    </xf>
    <xf numFmtId="0" fontId="18" fillId="0" borderId="4" xfId="0" applyFont="1" applyBorder="1">
      <alignment vertical="center"/>
    </xf>
    <xf numFmtId="0" fontId="18" fillId="0" borderId="0" xfId="0" applyFont="1" applyBorder="1" applyAlignment="1">
      <alignment vertical="center" wrapText="1"/>
    </xf>
    <xf numFmtId="38" fontId="23" fillId="0" borderId="0" xfId="1" applyFont="1" applyBorder="1" applyAlignment="1">
      <alignment vertical="center"/>
    </xf>
    <xf numFmtId="0" fontId="18" fillId="0" borderId="0" xfId="0" applyFont="1" applyBorder="1" applyAlignment="1">
      <alignment horizontal="right" vertical="center"/>
    </xf>
    <xf numFmtId="0" fontId="23" fillId="0" borderId="0" xfId="0" applyFont="1" applyBorder="1" applyAlignment="1">
      <alignment vertical="center" wrapText="1"/>
    </xf>
    <xf numFmtId="38" fontId="23" fillId="0" borderId="0" xfId="1" applyFont="1" applyBorder="1" applyAlignment="1">
      <alignment vertical="center" wrapText="1"/>
    </xf>
    <xf numFmtId="10" fontId="23" fillId="0" borderId="0" xfId="3" applyNumberFormat="1" applyFont="1" applyBorder="1" applyAlignment="1">
      <alignment vertical="center" wrapText="1"/>
    </xf>
    <xf numFmtId="0" fontId="23" fillId="0" borderId="0" xfId="0" applyFont="1" applyBorder="1" applyAlignment="1">
      <alignment vertical="center" textRotation="255" wrapText="1"/>
    </xf>
    <xf numFmtId="0" fontId="18" fillId="0" borderId="0" xfId="0" applyFont="1" applyBorder="1" applyAlignment="1">
      <alignment vertical="center"/>
    </xf>
    <xf numFmtId="0" fontId="23" fillId="0" borderId="0" xfId="0" applyFont="1" applyBorder="1" applyAlignment="1">
      <alignment vertical="center"/>
    </xf>
    <xf numFmtId="0" fontId="19" fillId="0" borderId="0" xfId="0" applyFont="1" applyAlignment="1">
      <alignment vertical="center"/>
    </xf>
    <xf numFmtId="0" fontId="29" fillId="0" borderId="1" xfId="0" applyFont="1" applyBorder="1" applyAlignment="1">
      <alignment horizontal="center" vertical="center"/>
    </xf>
    <xf numFmtId="0" fontId="24" fillId="0" borderId="0" xfId="0" applyFont="1" applyAlignment="1">
      <alignment vertical="center"/>
    </xf>
    <xf numFmtId="0" fontId="29" fillId="0" borderId="2" xfId="0" applyFont="1" applyBorder="1" applyAlignment="1">
      <alignment vertical="center"/>
    </xf>
    <xf numFmtId="0" fontId="19" fillId="0" borderId="1" xfId="0" applyFont="1" applyBorder="1" applyAlignment="1">
      <alignment horizontal="center" vertical="center" shrinkToFit="1"/>
    </xf>
    <xf numFmtId="0" fontId="19" fillId="0" borderId="11" xfId="0" applyFont="1" applyBorder="1" applyAlignment="1">
      <alignment horizontal="center" vertical="center" shrinkToFit="1"/>
    </xf>
    <xf numFmtId="0" fontId="18" fillId="0" borderId="0" xfId="0" applyFont="1">
      <alignment vertical="center"/>
    </xf>
    <xf numFmtId="0" fontId="18" fillId="0" borderId="0" xfId="0" applyFont="1" applyBorder="1" applyAlignment="1">
      <alignment vertical="center"/>
    </xf>
    <xf numFmtId="0" fontId="18" fillId="0" borderId="9" xfId="0" applyFont="1" applyBorder="1" applyAlignment="1">
      <alignment vertical="center"/>
    </xf>
    <xf numFmtId="0" fontId="18" fillId="0" borderId="43" xfId="0" applyFont="1" applyBorder="1">
      <alignment vertical="center"/>
    </xf>
    <xf numFmtId="0" fontId="18" fillId="0" borderId="44" xfId="0" applyFont="1" applyBorder="1">
      <alignment vertical="center"/>
    </xf>
    <xf numFmtId="0" fontId="18" fillId="0" borderId="45" xfId="0" applyFont="1" applyBorder="1">
      <alignment vertical="center"/>
    </xf>
    <xf numFmtId="0" fontId="24" fillId="0" borderId="33" xfId="0" applyFont="1" applyBorder="1" applyAlignment="1">
      <alignment horizontal="center" vertical="center" shrinkToFit="1"/>
    </xf>
    <xf numFmtId="0" fontId="24" fillId="0" borderId="35" xfId="0" applyFont="1" applyBorder="1" applyAlignment="1">
      <alignment horizontal="center" vertical="center" shrinkToFit="1"/>
    </xf>
    <xf numFmtId="0" fontId="19" fillId="0" borderId="33" xfId="0" applyFont="1" applyBorder="1" applyAlignment="1">
      <alignment horizontal="center" vertical="center" shrinkToFit="1"/>
    </xf>
    <xf numFmtId="0" fontId="19" fillId="0" borderId="28" xfId="0" applyFont="1" applyBorder="1" applyAlignment="1">
      <alignment horizontal="center" vertical="center" shrinkToFit="1"/>
    </xf>
    <xf numFmtId="0" fontId="24" fillId="0" borderId="27" xfId="0" applyFont="1" applyBorder="1" applyAlignment="1">
      <alignment horizontal="center" vertical="center" shrinkToFit="1"/>
    </xf>
    <xf numFmtId="0" fontId="23" fillId="0" borderId="1"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vertical="center"/>
    </xf>
    <xf numFmtId="0" fontId="29" fillId="0" borderId="2" xfId="0" applyFont="1" applyBorder="1" applyAlignment="1">
      <alignment vertical="center"/>
    </xf>
    <xf numFmtId="0" fontId="18" fillId="0" borderId="0" xfId="0" applyFont="1" applyBorder="1" applyAlignment="1">
      <alignment horizontal="center" vertical="center"/>
    </xf>
    <xf numFmtId="0" fontId="19" fillId="0" borderId="4" xfId="0" applyFont="1" applyBorder="1" applyAlignment="1">
      <alignment vertical="center"/>
    </xf>
    <xf numFmtId="0" fontId="18" fillId="0" borderId="9" xfId="0" applyFont="1" applyBorder="1" applyAlignment="1">
      <alignment vertical="center"/>
    </xf>
    <xf numFmtId="0" fontId="19" fillId="0" borderId="30"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31" xfId="0" applyFont="1" applyBorder="1" applyAlignment="1">
      <alignment horizontal="center" vertical="center" shrinkToFit="1"/>
    </xf>
    <xf numFmtId="0" fontId="24" fillId="0" borderId="34" xfId="0" applyFont="1" applyBorder="1" applyAlignment="1">
      <alignment horizontal="center" vertical="center" shrinkToFit="1"/>
    </xf>
    <xf numFmtId="14" fontId="24" fillId="0" borderId="37" xfId="0" applyNumberFormat="1" applyFont="1" applyBorder="1" applyAlignment="1">
      <alignment horizontal="center" vertical="center" shrinkToFit="1"/>
    </xf>
    <xf numFmtId="14" fontId="24" fillId="0" borderId="35" xfId="0" applyNumberFormat="1" applyFont="1" applyBorder="1" applyAlignment="1">
      <alignment horizontal="center" vertical="center" shrinkToFit="1"/>
    </xf>
    <xf numFmtId="38" fontId="19" fillId="0" borderId="1" xfId="1" applyFont="1" applyBorder="1" applyAlignment="1">
      <alignment horizontal="center" vertical="center" wrapText="1" shrinkToFit="1"/>
    </xf>
    <xf numFmtId="38" fontId="18" fillId="0" borderId="0" xfId="1" applyFont="1" applyAlignment="1">
      <alignment horizontal="center" vertical="center" wrapText="1" shrinkToFit="1"/>
    </xf>
    <xf numFmtId="0" fontId="39" fillId="0" borderId="1" xfId="0" applyFont="1" applyBorder="1" applyAlignment="1">
      <alignment horizontal="center" vertical="center"/>
    </xf>
    <xf numFmtId="0" fontId="33" fillId="0" borderId="9" xfId="0" applyFont="1" applyBorder="1" applyAlignment="1">
      <alignment vertical="center" shrinkToFit="1"/>
    </xf>
    <xf numFmtId="0" fontId="46" fillId="0" borderId="9" xfId="0" applyFont="1" applyBorder="1" applyAlignment="1">
      <alignment vertical="center" shrinkToFit="1"/>
    </xf>
    <xf numFmtId="0" fontId="19" fillId="0" borderId="1" xfId="0" applyFont="1" applyBorder="1" applyAlignment="1">
      <alignment horizontal="center" vertical="center" shrinkToFit="1"/>
    </xf>
    <xf numFmtId="0" fontId="19" fillId="0" borderId="0" xfId="0" applyFont="1">
      <alignment vertical="center"/>
    </xf>
    <xf numFmtId="0" fontId="18" fillId="0" borderId="0" xfId="0" applyFont="1" applyBorder="1" applyAlignment="1">
      <alignment horizontal="right" vertical="center"/>
    </xf>
    <xf numFmtId="0" fontId="18" fillId="0" borderId="0" xfId="0" applyFont="1" applyAlignment="1">
      <alignment vertical="center"/>
    </xf>
    <xf numFmtId="0" fontId="18" fillId="0" borderId="0" xfId="0" applyFont="1" applyBorder="1" applyAlignment="1">
      <alignment vertical="center"/>
    </xf>
    <xf numFmtId="0" fontId="4" fillId="0" borderId="0" xfId="0" applyFont="1" applyProtection="1">
      <alignment vertical="center"/>
    </xf>
    <xf numFmtId="0" fontId="4" fillId="0" borderId="48" xfId="0" applyFont="1" applyBorder="1" applyAlignment="1" applyProtection="1">
      <alignment horizontal="center" vertical="center"/>
    </xf>
    <xf numFmtId="0" fontId="5" fillId="2" borderId="1" xfId="0" applyFont="1" applyFill="1" applyBorder="1" applyAlignment="1" applyProtection="1">
      <alignment horizontal="center" vertical="center" wrapText="1"/>
    </xf>
    <xf numFmtId="38" fontId="4" fillId="0" borderId="1" xfId="1" applyFont="1" applyBorder="1" applyProtection="1">
      <alignment vertical="center"/>
    </xf>
    <xf numFmtId="0" fontId="4" fillId="0" borderId="1" xfId="0" applyFont="1" applyBorder="1" applyAlignment="1" applyProtection="1">
      <alignment horizontal="center" vertical="center"/>
    </xf>
    <xf numFmtId="0" fontId="5" fillId="2" borderId="1" xfId="0" applyFont="1" applyFill="1" applyBorder="1" applyAlignment="1" applyProtection="1">
      <alignment horizontal="center" vertical="center"/>
    </xf>
    <xf numFmtId="176" fontId="4" fillId="0" borderId="1" xfId="0" applyNumberFormat="1" applyFont="1" applyBorder="1" applyProtection="1">
      <alignment vertical="center"/>
    </xf>
    <xf numFmtId="0" fontId="5" fillId="3" borderId="1" xfId="0" applyFont="1" applyFill="1" applyBorder="1" applyAlignment="1" applyProtection="1">
      <alignment horizontal="center" vertical="center" wrapText="1"/>
    </xf>
    <xf numFmtId="0" fontId="4" fillId="0" borderId="53" xfId="0" applyFont="1" applyBorder="1" applyAlignment="1" applyProtection="1">
      <alignment horizontal="center" vertical="center"/>
    </xf>
    <xf numFmtId="0" fontId="5" fillId="3" borderId="1" xfId="0" applyFont="1" applyFill="1" applyBorder="1" applyAlignment="1" applyProtection="1">
      <alignment horizontal="center" vertical="center"/>
    </xf>
    <xf numFmtId="0" fontId="4" fillId="0" borderId="47" xfId="0" applyFont="1" applyBorder="1" applyProtection="1">
      <alignment vertical="center"/>
    </xf>
    <xf numFmtId="0" fontId="4" fillId="0" borderId="49" xfId="0" applyFont="1" applyBorder="1" applyAlignment="1" applyProtection="1">
      <alignment horizontal="center" vertical="center" wrapText="1"/>
    </xf>
    <xf numFmtId="0" fontId="4" fillId="0" borderId="0" xfId="0" applyFont="1" applyAlignment="1" applyProtection="1">
      <alignment horizontal="center" vertical="center"/>
    </xf>
    <xf numFmtId="0" fontId="23" fillId="0" borderId="50" xfId="0" applyFont="1" applyBorder="1" applyAlignment="1" applyProtection="1">
      <alignment horizontal="center" vertical="center"/>
    </xf>
    <xf numFmtId="0" fontId="4" fillId="18" borderId="51" xfId="0" applyFont="1" applyFill="1" applyBorder="1" applyAlignment="1" applyProtection="1">
      <alignment horizontal="center" vertical="center"/>
    </xf>
    <xf numFmtId="0" fontId="23" fillId="0" borderId="52" xfId="0" applyFont="1" applyBorder="1" applyAlignment="1" applyProtection="1">
      <alignment horizontal="center" vertical="center"/>
    </xf>
    <xf numFmtId="0" fontId="4" fillId="18" borderId="54" xfId="0" applyFont="1" applyFill="1" applyBorder="1" applyAlignment="1" applyProtection="1">
      <alignment horizontal="center" vertical="center"/>
    </xf>
    <xf numFmtId="38" fontId="4" fillId="2" borderId="49" xfId="1"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38" fontId="4" fillId="3" borderId="51" xfId="1" applyFont="1" applyFill="1" applyBorder="1" applyAlignment="1" applyProtection="1">
      <alignment horizontal="center" vertical="center" wrapText="1"/>
      <protection locked="0"/>
    </xf>
    <xf numFmtId="0" fontId="4" fillId="3" borderId="54" xfId="0" applyFont="1" applyFill="1" applyBorder="1" applyAlignment="1" applyProtection="1">
      <alignment horizontal="center" vertical="center" wrapText="1"/>
      <protection locked="0"/>
    </xf>
    <xf numFmtId="38" fontId="4" fillId="18" borderId="1" xfId="1" applyFont="1" applyFill="1" applyBorder="1" applyProtection="1">
      <alignment vertical="center"/>
      <protection locked="0"/>
    </xf>
    <xf numFmtId="38" fontId="4" fillId="18" borderId="53" xfId="1" applyFont="1" applyFill="1" applyBorder="1" applyProtection="1">
      <alignment vertical="center"/>
      <protection locked="0"/>
    </xf>
    <xf numFmtId="0" fontId="4" fillId="0" borderId="0" xfId="0" applyFont="1" applyAlignment="1" applyProtection="1">
      <alignment horizontal="center" vertical="center"/>
      <protection locked="0"/>
    </xf>
    <xf numFmtId="0" fontId="29" fillId="0" borderId="1" xfId="0" applyFont="1" applyBorder="1" applyAlignment="1">
      <alignment horizontal="center" vertical="center" shrinkToFit="1"/>
    </xf>
    <xf numFmtId="0" fontId="29" fillId="0" borderId="0" xfId="0" applyFont="1" applyBorder="1" applyAlignment="1">
      <alignment vertical="center"/>
    </xf>
    <xf numFmtId="0" fontId="18" fillId="0" borderId="0" xfId="0" applyFont="1" applyBorder="1" applyAlignment="1">
      <alignment vertical="center"/>
    </xf>
    <xf numFmtId="0" fontId="46" fillId="0" borderId="0" xfId="0" applyFont="1" applyBorder="1" applyAlignment="1">
      <alignment vertical="center" wrapText="1" shrinkToFit="1"/>
    </xf>
    <xf numFmtId="38" fontId="24" fillId="0" borderId="7" xfId="1" applyFont="1" applyFill="1" applyBorder="1" applyAlignment="1" applyProtection="1">
      <alignment horizontal="center" vertical="center" shrinkToFit="1"/>
      <protection locked="0"/>
    </xf>
    <xf numFmtId="38" fontId="18" fillId="0" borderId="0" xfId="1" applyFont="1" applyFill="1" applyBorder="1" applyAlignment="1">
      <alignment vertical="center" wrapText="1" shrinkToFit="1"/>
    </xf>
    <xf numFmtId="38" fontId="18" fillId="0" borderId="9" xfId="1" applyFont="1" applyFill="1" applyBorder="1" applyAlignment="1">
      <alignment vertical="center" shrinkToFit="1"/>
    </xf>
    <xf numFmtId="38" fontId="18" fillId="0" borderId="0" xfId="1" applyFont="1" applyFill="1" applyBorder="1" applyAlignment="1">
      <alignment vertical="center" shrinkToFit="1"/>
    </xf>
    <xf numFmtId="38" fontId="18" fillId="0" borderId="37" xfId="1" applyFont="1" applyFill="1" applyBorder="1" applyAlignment="1">
      <alignment vertical="center" shrinkToFit="1"/>
    </xf>
    <xf numFmtId="38" fontId="24" fillId="0" borderId="1" xfId="1" applyFont="1" applyFill="1" applyBorder="1" applyAlignment="1" applyProtection="1">
      <alignment horizontal="center" vertical="center" shrinkToFit="1"/>
      <protection locked="0"/>
    </xf>
    <xf numFmtId="0" fontId="19" fillId="0" borderId="0" xfId="0" applyFont="1" applyAlignment="1">
      <alignment horizontal="center" vertical="center"/>
    </xf>
    <xf numFmtId="0" fontId="24" fillId="0" borderId="0" xfId="0" applyFont="1" applyBorder="1" applyAlignment="1">
      <alignment vertical="center" wrapText="1"/>
    </xf>
    <xf numFmtId="0" fontId="8" fillId="17" borderId="1" xfId="0" quotePrefix="1" applyFont="1" applyFill="1" applyBorder="1" applyAlignment="1" applyProtection="1">
      <alignment horizontal="center" vertical="center"/>
      <protection locked="0"/>
    </xf>
    <xf numFmtId="0" fontId="8" fillId="13" borderId="1" xfId="0" applyFont="1" applyFill="1" applyBorder="1" applyAlignment="1" applyProtection="1">
      <alignment horizontal="center" vertical="center"/>
      <protection locked="0"/>
    </xf>
    <xf numFmtId="0" fontId="19" fillId="0" borderId="0" xfId="0" applyFont="1">
      <alignment vertical="center"/>
    </xf>
    <xf numFmtId="0" fontId="51"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Border="1" applyAlignment="1">
      <alignment vertical="center"/>
    </xf>
    <xf numFmtId="0" fontId="23" fillId="0" borderId="0" xfId="0" applyFont="1" applyBorder="1" applyAlignment="1">
      <alignment vertical="center"/>
    </xf>
    <xf numFmtId="0" fontId="53" fillId="0" borderId="0" xfId="0" applyFont="1" applyAlignment="1">
      <alignment vertical="center" wrapText="1"/>
    </xf>
    <xf numFmtId="0" fontId="19" fillId="0" borderId="0" xfId="0" applyFont="1">
      <alignment vertical="center"/>
    </xf>
    <xf numFmtId="0" fontId="55" fillId="0" borderId="0" xfId="0" applyFont="1" applyAlignment="1">
      <alignment vertical="center"/>
    </xf>
    <xf numFmtId="0" fontId="23" fillId="0" borderId="0" xfId="0" applyFont="1" applyBorder="1" applyAlignment="1">
      <alignment vertical="center" textRotation="255"/>
    </xf>
    <xf numFmtId="183" fontId="24" fillId="0" borderId="0" xfId="0" applyNumberFormat="1" applyFont="1" applyBorder="1" applyAlignment="1">
      <alignment vertical="center" shrinkToFit="1"/>
    </xf>
    <xf numFmtId="183" fontId="24" fillId="0" borderId="0" xfId="0" applyNumberFormat="1" applyFont="1" applyBorder="1" applyAlignment="1">
      <alignment vertical="center"/>
    </xf>
    <xf numFmtId="184" fontId="24" fillId="0" borderId="0" xfId="0" applyNumberFormat="1" applyFont="1" applyBorder="1" applyAlignment="1">
      <alignment vertical="center"/>
    </xf>
    <xf numFmtId="38" fontId="19" fillId="9" borderId="1" xfId="1" applyFont="1" applyFill="1" applyBorder="1" applyAlignment="1" applyProtection="1">
      <alignment horizontal="center" vertical="center" shrinkToFit="1"/>
      <protection locked="0"/>
    </xf>
    <xf numFmtId="0" fontId="18" fillId="0" borderId="0" xfId="0" applyFont="1" applyBorder="1" applyProtection="1">
      <alignment vertical="center"/>
    </xf>
    <xf numFmtId="0" fontId="18" fillId="0" borderId="0" xfId="0" applyFont="1" applyProtection="1">
      <alignment vertical="center"/>
    </xf>
    <xf numFmtId="0" fontId="18"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8" fillId="0" borderId="0" xfId="0" applyFont="1" applyAlignment="1" applyProtection="1">
      <alignment horizontal="center" vertical="center"/>
    </xf>
    <xf numFmtId="0" fontId="23" fillId="0" borderId="33" xfId="0" applyFont="1" applyBorder="1" applyAlignment="1" applyProtection="1">
      <alignment horizontal="center" vertical="center"/>
    </xf>
    <xf numFmtId="0" fontId="34" fillId="0" borderId="0" xfId="0" applyFont="1" applyBorder="1" applyProtection="1">
      <alignment vertical="center"/>
    </xf>
    <xf numFmtId="0" fontId="61" fillId="22" borderId="70" xfId="0" applyFont="1" applyFill="1" applyBorder="1" applyAlignment="1" applyProtection="1">
      <alignment horizontal="center" vertical="center" textRotation="255"/>
    </xf>
    <xf numFmtId="0" fontId="18" fillId="22" borderId="70" xfId="0" applyFont="1" applyFill="1" applyBorder="1" applyAlignment="1" applyProtection="1">
      <alignment horizontal="center" vertical="center"/>
    </xf>
    <xf numFmtId="38" fontId="23" fillId="22" borderId="74" xfId="1" applyFont="1" applyFill="1" applyBorder="1" applyProtection="1">
      <alignment vertical="center"/>
    </xf>
    <xf numFmtId="0" fontId="18" fillId="22" borderId="70" xfId="0" applyFont="1" applyFill="1" applyBorder="1" applyProtection="1">
      <alignment vertical="center"/>
    </xf>
    <xf numFmtId="0" fontId="23" fillId="22" borderId="74" xfId="0" applyFont="1" applyFill="1" applyBorder="1" applyProtection="1">
      <alignment vertical="center"/>
    </xf>
    <xf numFmtId="0" fontId="18" fillId="0" borderId="70" xfId="0" applyFont="1" applyBorder="1" applyAlignment="1" applyProtection="1">
      <alignment horizontal="center" vertical="center"/>
    </xf>
    <xf numFmtId="0" fontId="18" fillId="10" borderId="70" xfId="0" applyFont="1" applyFill="1" applyBorder="1" applyAlignment="1" applyProtection="1">
      <alignment horizontal="center" vertical="center"/>
    </xf>
    <xf numFmtId="0" fontId="18" fillId="11" borderId="70" xfId="0" applyFont="1" applyFill="1" applyBorder="1" applyAlignment="1" applyProtection="1">
      <alignment horizontal="center" vertical="center"/>
    </xf>
    <xf numFmtId="0" fontId="18" fillId="13" borderId="74" xfId="0" applyFont="1" applyFill="1" applyBorder="1" applyAlignment="1" applyProtection="1">
      <alignment horizontal="center" vertical="center"/>
    </xf>
    <xf numFmtId="0" fontId="61" fillId="22" borderId="60" xfId="0" applyFont="1" applyFill="1" applyBorder="1" applyAlignment="1" applyProtection="1">
      <alignment horizontal="center" vertical="center" textRotation="255"/>
    </xf>
    <xf numFmtId="0" fontId="18" fillId="22" borderId="60" xfId="0" applyFont="1" applyFill="1" applyBorder="1" applyAlignment="1" applyProtection="1">
      <alignment horizontal="center" vertical="center"/>
    </xf>
    <xf numFmtId="38" fontId="23" fillId="22" borderId="77" xfId="1" applyFont="1" applyFill="1" applyBorder="1" applyProtection="1">
      <alignment vertical="center"/>
    </xf>
    <xf numFmtId="0" fontId="18" fillId="22" borderId="60" xfId="0" applyFont="1" applyFill="1" applyBorder="1" applyProtection="1">
      <alignment vertical="center"/>
    </xf>
    <xf numFmtId="0" fontId="23" fillId="22" borderId="77" xfId="0" applyFont="1" applyFill="1" applyBorder="1" applyProtection="1">
      <alignment vertical="center"/>
    </xf>
    <xf numFmtId="38" fontId="18" fillId="0" borderId="60" xfId="0" applyNumberFormat="1" applyFont="1" applyBorder="1" applyAlignment="1" applyProtection="1">
      <alignment horizontal="center" vertical="center"/>
    </xf>
    <xf numFmtId="38" fontId="18" fillId="10" borderId="60" xfId="1" applyFont="1" applyFill="1" applyBorder="1" applyAlignment="1" applyProtection="1">
      <alignment horizontal="center" vertical="center"/>
    </xf>
    <xf numFmtId="0" fontId="18" fillId="11" borderId="60" xfId="0" applyFont="1" applyFill="1" applyBorder="1" applyAlignment="1" applyProtection="1">
      <alignment horizontal="center" vertical="center"/>
    </xf>
    <xf numFmtId="38" fontId="18" fillId="11" borderId="60" xfId="1" applyFont="1" applyFill="1" applyBorder="1" applyAlignment="1" applyProtection="1">
      <alignment horizontal="center" vertical="center"/>
    </xf>
    <xf numFmtId="38" fontId="18" fillId="13" borderId="77" xfId="1" applyFont="1" applyFill="1" applyBorder="1" applyAlignment="1" applyProtection="1">
      <alignment horizontal="center" vertical="center"/>
    </xf>
    <xf numFmtId="0" fontId="18" fillId="0" borderId="60" xfId="0" applyFont="1" applyFill="1" applyBorder="1" applyAlignment="1" applyProtection="1">
      <alignment horizontal="center" vertical="center"/>
    </xf>
    <xf numFmtId="0" fontId="18" fillId="10" borderId="60" xfId="0" applyFont="1" applyFill="1" applyBorder="1" applyAlignment="1" applyProtection="1">
      <alignment horizontal="center" vertical="center"/>
    </xf>
    <xf numFmtId="0" fontId="18" fillId="13" borderId="77" xfId="0" applyFont="1" applyFill="1" applyBorder="1" applyAlignment="1" applyProtection="1">
      <alignment horizontal="center" vertical="center"/>
    </xf>
    <xf numFmtId="38" fontId="18" fillId="10" borderId="81" xfId="1" applyFont="1" applyFill="1" applyBorder="1" applyAlignment="1" applyProtection="1">
      <alignment horizontal="center" vertical="center"/>
    </xf>
    <xf numFmtId="0" fontId="18" fillId="22" borderId="81" xfId="0" applyFont="1" applyFill="1" applyBorder="1" applyAlignment="1" applyProtection="1">
      <alignment horizontal="center" vertical="center"/>
    </xf>
    <xf numFmtId="0" fontId="18" fillId="11" borderId="81" xfId="0" applyFont="1" applyFill="1" applyBorder="1" applyAlignment="1" applyProtection="1">
      <alignment horizontal="center" vertical="center"/>
    </xf>
    <xf numFmtId="38" fontId="18" fillId="11" borderId="81" xfId="1" applyFont="1" applyFill="1" applyBorder="1" applyAlignment="1" applyProtection="1">
      <alignment horizontal="center" vertical="center"/>
    </xf>
    <xf numFmtId="38" fontId="18" fillId="13" borderId="82" xfId="1" applyFont="1" applyFill="1" applyBorder="1" applyAlignment="1" applyProtection="1">
      <alignment horizontal="center" vertical="center"/>
    </xf>
    <xf numFmtId="0" fontId="61" fillId="0" borderId="60" xfId="0" applyFont="1" applyFill="1" applyBorder="1" applyAlignment="1" applyProtection="1">
      <alignment horizontal="center" vertical="center" textRotation="255"/>
    </xf>
    <xf numFmtId="0" fontId="18" fillId="22" borderId="77" xfId="0" applyFont="1" applyFill="1" applyBorder="1" applyAlignment="1" applyProtection="1">
      <alignment horizontal="center" vertical="center"/>
    </xf>
    <xf numFmtId="0" fontId="18" fillId="22" borderId="82" xfId="0" applyFont="1" applyFill="1" applyBorder="1" applyAlignment="1" applyProtection="1">
      <alignment horizontal="center" vertical="center"/>
    </xf>
    <xf numFmtId="0" fontId="18" fillId="22" borderId="67" xfId="0" applyFont="1" applyFill="1" applyBorder="1" applyAlignment="1" applyProtection="1">
      <alignment horizontal="center" vertical="center"/>
    </xf>
    <xf numFmtId="38" fontId="23" fillId="22" borderId="84" xfId="1" applyFont="1" applyFill="1" applyBorder="1" applyProtection="1">
      <alignment vertical="center"/>
    </xf>
    <xf numFmtId="0" fontId="18" fillId="22" borderId="81" xfId="0" applyFont="1" applyFill="1" applyBorder="1" applyProtection="1">
      <alignment vertical="center"/>
    </xf>
    <xf numFmtId="38" fontId="23" fillId="22" borderId="82" xfId="1" applyFont="1" applyFill="1" applyBorder="1" applyProtection="1">
      <alignment vertical="center"/>
    </xf>
    <xf numFmtId="0" fontId="23" fillId="22" borderId="82" xfId="0" applyFont="1" applyFill="1" applyBorder="1" applyProtection="1">
      <alignment vertical="center"/>
    </xf>
    <xf numFmtId="0" fontId="18" fillId="14" borderId="70" xfId="0" applyFont="1" applyFill="1" applyBorder="1" applyAlignment="1" applyProtection="1">
      <alignment horizontal="center" vertical="center"/>
    </xf>
    <xf numFmtId="0" fontId="18" fillId="0" borderId="74" xfId="0" applyFont="1" applyBorder="1" applyAlignment="1" applyProtection="1">
      <alignment horizontal="center" vertical="center"/>
    </xf>
    <xf numFmtId="49" fontId="18" fillId="0" borderId="70" xfId="0" applyNumberFormat="1" applyFont="1" applyBorder="1" applyAlignment="1" applyProtection="1">
      <alignment horizontal="center" vertical="center"/>
    </xf>
    <xf numFmtId="0" fontId="19" fillId="0" borderId="70" xfId="0" applyFont="1" applyBorder="1" applyAlignment="1" applyProtection="1">
      <alignment horizontal="center" vertical="center"/>
    </xf>
    <xf numFmtId="0" fontId="61" fillId="0" borderId="60" xfId="0" applyFont="1" applyBorder="1" applyAlignment="1" applyProtection="1">
      <alignment horizontal="center" vertical="center"/>
    </xf>
    <xf numFmtId="0" fontId="18" fillId="0" borderId="60" xfId="0" applyFont="1" applyBorder="1" applyAlignment="1" applyProtection="1">
      <alignment horizontal="center" vertical="center"/>
    </xf>
    <xf numFmtId="38" fontId="18" fillId="14" borderId="60" xfId="1" applyFont="1" applyFill="1" applyBorder="1" applyAlignment="1" applyProtection="1">
      <alignment horizontal="center" vertical="center"/>
    </xf>
    <xf numFmtId="38" fontId="18" fillId="0" borderId="60" xfId="1" applyFont="1" applyBorder="1" applyAlignment="1" applyProtection="1">
      <alignment horizontal="center" vertical="center"/>
    </xf>
    <xf numFmtId="0" fontId="18" fillId="0" borderId="77" xfId="0" applyFont="1" applyBorder="1" applyAlignment="1" applyProtection="1">
      <alignment horizontal="center" vertical="center"/>
    </xf>
    <xf numFmtId="49" fontId="18" fillId="0" borderId="60" xfId="0" applyNumberFormat="1" applyFont="1" applyBorder="1" applyAlignment="1" applyProtection="1">
      <alignment horizontal="center" vertical="center"/>
    </xf>
    <xf numFmtId="0" fontId="19" fillId="0" borderId="60" xfId="0" applyFont="1" applyBorder="1" applyAlignment="1" applyProtection="1">
      <alignment horizontal="center" vertical="center"/>
    </xf>
    <xf numFmtId="0" fontId="29" fillId="10" borderId="60" xfId="0" applyFont="1" applyFill="1" applyBorder="1" applyAlignment="1" applyProtection="1">
      <alignment horizontal="center" vertical="center"/>
    </xf>
    <xf numFmtId="0" fontId="34" fillId="22" borderId="69" xfId="0" applyFont="1" applyFill="1" applyBorder="1" applyAlignment="1" applyProtection="1">
      <alignment horizontal="center" vertical="center"/>
    </xf>
    <xf numFmtId="0" fontId="34" fillId="22" borderId="74" xfId="0" applyFont="1" applyFill="1" applyBorder="1" applyAlignment="1" applyProtection="1">
      <alignment horizontal="center" vertical="center"/>
    </xf>
    <xf numFmtId="0" fontId="29" fillId="0" borderId="97" xfId="0" applyFont="1" applyBorder="1" applyAlignment="1" applyProtection="1">
      <alignment horizontal="center" vertical="center"/>
    </xf>
    <xf numFmtId="49" fontId="18" fillId="22" borderId="60" xfId="0" applyNumberFormat="1" applyFont="1" applyFill="1" applyBorder="1" applyAlignment="1" applyProtection="1">
      <alignment horizontal="center" vertical="center"/>
    </xf>
    <xf numFmtId="38" fontId="23" fillId="13" borderId="77" xfId="1" applyFont="1" applyFill="1" applyBorder="1" applyProtection="1">
      <alignment vertical="center"/>
    </xf>
    <xf numFmtId="0" fontId="19" fillId="22" borderId="76" xfId="0" applyFont="1" applyFill="1" applyBorder="1" applyAlignment="1" applyProtection="1">
      <alignment horizontal="center" vertical="center"/>
    </xf>
    <xf numFmtId="0" fontId="19" fillId="22" borderId="77" xfId="0" applyFont="1" applyFill="1" applyBorder="1" applyAlignment="1" applyProtection="1">
      <alignment horizontal="center" vertical="center"/>
    </xf>
    <xf numFmtId="0" fontId="18" fillId="14" borderId="60" xfId="0" applyFont="1" applyFill="1" applyBorder="1" applyAlignment="1" applyProtection="1">
      <alignment horizontal="center" vertical="center"/>
    </xf>
    <xf numFmtId="0" fontId="19" fillId="22" borderId="80" xfId="0" applyFont="1" applyFill="1" applyBorder="1" applyAlignment="1" applyProtection="1">
      <alignment horizontal="center" vertical="center"/>
    </xf>
    <xf numFmtId="0" fontId="19" fillId="22" borderId="82" xfId="0" applyFont="1" applyFill="1" applyBorder="1" applyAlignment="1" applyProtection="1">
      <alignment horizontal="center" vertical="center"/>
    </xf>
    <xf numFmtId="38" fontId="18" fillId="14" borderId="81" xfId="1" applyFont="1" applyFill="1" applyBorder="1" applyAlignment="1" applyProtection="1">
      <alignment horizontal="center" vertical="center"/>
    </xf>
    <xf numFmtId="49" fontId="18" fillId="0" borderId="67" xfId="0" applyNumberFormat="1" applyFont="1" applyBorder="1" applyAlignment="1" applyProtection="1">
      <alignment horizontal="center" vertical="center"/>
    </xf>
    <xf numFmtId="0" fontId="61" fillId="22" borderId="81" xfId="0" applyFont="1" applyFill="1" applyBorder="1" applyAlignment="1" applyProtection="1">
      <alignment vertical="center" textRotation="255"/>
    </xf>
    <xf numFmtId="49" fontId="18" fillId="0" borderId="93" xfId="0" applyNumberFormat="1" applyFont="1" applyFill="1" applyBorder="1" applyAlignment="1" applyProtection="1">
      <alignment horizontal="center" vertical="center"/>
    </xf>
    <xf numFmtId="38" fontId="23" fillId="13" borderId="94" xfId="1" applyFont="1" applyFill="1" applyBorder="1" applyProtection="1">
      <alignment vertical="center"/>
    </xf>
    <xf numFmtId="38" fontId="23" fillId="8" borderId="77" xfId="1" applyFont="1" applyFill="1" applyBorder="1" applyProtection="1">
      <alignment vertical="center"/>
      <protection locked="0"/>
    </xf>
    <xf numFmtId="38" fontId="23" fillId="8" borderId="74" xfId="1" applyFont="1" applyFill="1" applyBorder="1" applyProtection="1">
      <alignment vertical="center"/>
      <protection locked="0"/>
    </xf>
    <xf numFmtId="38" fontId="23" fillId="8" borderId="84" xfId="1" applyFont="1" applyFill="1" applyBorder="1" applyProtection="1">
      <alignment vertical="center"/>
      <protection locked="0"/>
    </xf>
    <xf numFmtId="38" fontId="23" fillId="8" borderId="98" xfId="1" applyFont="1" applyFill="1" applyBorder="1" applyAlignment="1" applyProtection="1">
      <alignment horizontal="center" vertical="center"/>
      <protection locked="0"/>
    </xf>
    <xf numFmtId="38" fontId="23" fillId="8" borderId="27" xfId="1" applyFont="1" applyFill="1" applyBorder="1" applyAlignment="1" applyProtection="1">
      <alignment horizontal="center" vertical="center"/>
      <protection locked="0"/>
    </xf>
    <xf numFmtId="0" fontId="23" fillId="0" borderId="0" xfId="0" applyFont="1" applyProtection="1">
      <alignment vertical="center"/>
    </xf>
    <xf numFmtId="0" fontId="19" fillId="0" borderId="0" xfId="0" applyFont="1" applyProtection="1">
      <alignment vertical="center"/>
    </xf>
    <xf numFmtId="0" fontId="19" fillId="0" borderId="0" xfId="0" applyFont="1" applyAlignment="1" applyProtection="1">
      <alignment vertical="center"/>
    </xf>
    <xf numFmtId="0" fontId="67" fillId="0" borderId="0" xfId="0" applyFont="1" applyAlignment="1" applyProtection="1">
      <alignment vertical="center"/>
    </xf>
    <xf numFmtId="0" fontId="23" fillId="0" borderId="0" xfId="0" applyFont="1" applyBorder="1" applyProtection="1">
      <alignment vertical="center"/>
    </xf>
    <xf numFmtId="0" fontId="23" fillId="0" borderId="0" xfId="0" applyFont="1" applyAlignment="1" applyProtection="1">
      <alignment vertical="center"/>
    </xf>
    <xf numFmtId="0" fontId="23" fillId="0" borderId="0" xfId="0" applyFont="1" applyBorder="1" applyAlignment="1" applyProtection="1">
      <alignment vertical="center"/>
    </xf>
    <xf numFmtId="38" fontId="19" fillId="0" borderId="0" xfId="1" applyFont="1" applyBorder="1" applyAlignment="1" applyProtection="1">
      <alignment vertical="center"/>
    </xf>
    <xf numFmtId="0" fontId="19" fillId="0" borderId="0" xfId="0" applyFont="1" applyBorder="1" applyAlignment="1" applyProtection="1">
      <alignment vertical="center"/>
    </xf>
    <xf numFmtId="0" fontId="23" fillId="0" borderId="0" xfId="0" applyFont="1" applyFill="1" applyProtection="1">
      <alignment vertical="center"/>
    </xf>
    <xf numFmtId="183" fontId="19" fillId="0" borderId="0" xfId="0" applyNumberFormat="1" applyFont="1" applyBorder="1" applyAlignment="1" applyProtection="1">
      <alignment vertical="center"/>
    </xf>
    <xf numFmtId="0" fontId="18" fillId="0" borderId="81" xfId="0" applyFont="1" applyFill="1" applyBorder="1" applyAlignment="1" applyProtection="1">
      <alignment horizontal="center" vertical="center"/>
      <protection locked="0"/>
    </xf>
    <xf numFmtId="0" fontId="29" fillId="0" borderId="0" xfId="0" applyFont="1" applyProtection="1">
      <alignment vertical="center"/>
    </xf>
    <xf numFmtId="0" fontId="23" fillId="0" borderId="0" xfId="0" applyFont="1" applyAlignment="1" applyProtection="1">
      <alignment horizontal="center" vertical="center"/>
    </xf>
    <xf numFmtId="0" fontId="46" fillId="0" borderId="0" xfId="0" applyFont="1" applyBorder="1" applyAlignment="1" applyProtection="1"/>
    <xf numFmtId="0" fontId="46" fillId="0" borderId="9" xfId="0" applyFont="1" applyBorder="1" applyAlignment="1" applyProtection="1"/>
    <xf numFmtId="0" fontId="24" fillId="0" borderId="0" xfId="0" applyFont="1" applyBorder="1" applyAlignment="1" applyProtection="1"/>
    <xf numFmtId="0" fontId="46" fillId="0" borderId="0" xfId="0" applyFont="1" applyAlignment="1" applyProtection="1"/>
    <xf numFmtId="0" fontId="23" fillId="22" borderId="0" xfId="0" applyFont="1" applyFill="1" applyProtection="1">
      <alignment vertical="center"/>
    </xf>
    <xf numFmtId="0" fontId="23" fillId="22" borderId="0" xfId="0" applyFont="1" applyFill="1" applyBorder="1" applyAlignment="1" applyProtection="1">
      <alignment vertical="center" wrapText="1"/>
    </xf>
    <xf numFmtId="0" fontId="23" fillId="22" borderId="0" xfId="0" applyFont="1" applyFill="1" applyBorder="1" applyProtection="1">
      <alignment vertical="center"/>
    </xf>
    <xf numFmtId="0" fontId="18" fillId="22" borderId="0" xfId="0" applyFont="1" applyFill="1" applyProtection="1">
      <alignment vertical="center"/>
    </xf>
    <xf numFmtId="0" fontId="18" fillId="22" borderId="0" xfId="0" applyFont="1" applyFill="1" applyAlignment="1" applyProtection="1">
      <alignment horizontal="center" vertical="center"/>
    </xf>
    <xf numFmtId="0" fontId="28" fillId="22" borderId="0" xfId="0" applyFont="1" applyFill="1" applyAlignment="1" applyProtection="1">
      <alignment vertical="center"/>
    </xf>
    <xf numFmtId="0" fontId="23" fillId="22" borderId="0" xfId="0" applyFont="1" applyFill="1" applyBorder="1" applyAlignment="1" applyProtection="1">
      <alignment vertical="center"/>
    </xf>
    <xf numFmtId="0" fontId="24" fillId="22" borderId="0" xfId="0" applyFont="1" applyFill="1" applyBorder="1" applyAlignment="1" applyProtection="1">
      <alignment vertical="center" shrinkToFit="1"/>
    </xf>
    <xf numFmtId="0" fontId="23" fillId="0" borderId="0" xfId="0" applyFont="1" applyAlignment="1">
      <alignment horizontal="center" vertical="center"/>
    </xf>
    <xf numFmtId="0" fontId="19" fillId="0" borderId="0" xfId="0" applyFont="1">
      <alignment vertical="center"/>
    </xf>
    <xf numFmtId="0" fontId="18" fillId="0" borderId="0" xfId="0" applyFont="1" applyBorder="1" applyAlignment="1">
      <alignment horizontal="right" vertical="center"/>
    </xf>
    <xf numFmtId="0" fontId="18" fillId="0" borderId="0" xfId="0" applyFont="1" applyBorder="1" applyAlignment="1">
      <alignment vertical="center"/>
    </xf>
    <xf numFmtId="0" fontId="18" fillId="0" borderId="9" xfId="0" applyFont="1" applyBorder="1" applyAlignment="1">
      <alignment vertical="center"/>
    </xf>
    <xf numFmtId="0" fontId="19" fillId="0" borderId="0" xfId="0" applyFont="1" applyAlignment="1">
      <alignment vertical="center" wrapText="1"/>
    </xf>
    <xf numFmtId="0" fontId="19" fillId="0" borderId="0" xfId="0" applyFont="1" applyAlignment="1">
      <alignment vertical="center"/>
    </xf>
    <xf numFmtId="0" fontId="18" fillId="0" borderId="0" xfId="0" applyFont="1" applyAlignment="1">
      <alignment vertical="center"/>
    </xf>
    <xf numFmtId="0" fontId="18" fillId="0" borderId="0" xfId="0" applyFont="1" applyBorder="1" applyAlignment="1" applyProtection="1">
      <alignment vertical="center"/>
    </xf>
    <xf numFmtId="0" fontId="18" fillId="0" borderId="0" xfId="0" applyFont="1" applyBorder="1" applyAlignment="1">
      <alignment vertical="center"/>
    </xf>
    <xf numFmtId="0" fontId="41" fillId="0" borderId="9" xfId="0" applyFont="1" applyBorder="1" applyAlignment="1" applyProtection="1">
      <alignment vertical="center"/>
    </xf>
    <xf numFmtId="0" fontId="18" fillId="0" borderId="1" xfId="0" applyFont="1" applyBorder="1" applyAlignment="1">
      <alignment horizontal="center" vertical="center"/>
    </xf>
    <xf numFmtId="0" fontId="28" fillId="0" borderId="0" xfId="0" applyFont="1" applyAlignment="1" applyProtection="1">
      <alignment vertical="center"/>
    </xf>
    <xf numFmtId="0" fontId="42" fillId="0" borderId="0" xfId="0" applyFont="1" applyAlignment="1" applyProtection="1">
      <alignment vertical="center"/>
    </xf>
    <xf numFmtId="0" fontId="29" fillId="0" borderId="0" xfId="0" applyFont="1" applyBorder="1" applyAlignment="1" applyProtection="1">
      <alignment vertical="center"/>
    </xf>
    <xf numFmtId="0" fontId="73" fillId="0" borderId="0" xfId="0" applyFont="1" applyAlignment="1" applyProtection="1">
      <alignment vertical="center"/>
    </xf>
    <xf numFmtId="0" fontId="59" fillId="0" borderId="0" xfId="0" applyFont="1" applyAlignment="1">
      <alignment horizontal="center" vertical="center"/>
    </xf>
    <xf numFmtId="0" fontId="23" fillId="0" borderId="42" xfId="0" applyFont="1" applyBorder="1" applyProtection="1">
      <alignment vertical="center"/>
    </xf>
    <xf numFmtId="0" fontId="23" fillId="0" borderId="43" xfId="0" applyFont="1" applyBorder="1" applyProtection="1">
      <alignment vertical="center"/>
    </xf>
    <xf numFmtId="0" fontId="28" fillId="0" borderId="0" xfId="0" applyFont="1" applyBorder="1" applyAlignment="1" applyProtection="1">
      <alignment vertical="center"/>
    </xf>
    <xf numFmtId="0" fontId="19" fillId="0" borderId="51" xfId="0" applyFont="1" applyBorder="1" applyAlignment="1">
      <alignment horizontal="center" vertical="center"/>
    </xf>
    <xf numFmtId="0" fontId="18" fillId="0" borderId="53" xfId="0" applyFont="1" applyBorder="1" applyAlignment="1">
      <alignment horizontal="center" vertical="center"/>
    </xf>
    <xf numFmtId="0" fontId="39" fillId="0" borderId="53" xfId="0" applyFont="1" applyBorder="1" applyAlignment="1">
      <alignment horizontal="center" vertical="center"/>
    </xf>
    <xf numFmtId="0" fontId="19" fillId="0" borderId="54" xfId="0" applyFont="1" applyBorder="1" applyAlignment="1">
      <alignment horizontal="center" vertical="center"/>
    </xf>
    <xf numFmtId="0" fontId="23" fillId="0" borderId="0" xfId="0" applyFont="1" applyAlignment="1" applyProtection="1">
      <alignment vertical="center" wrapText="1"/>
    </xf>
    <xf numFmtId="185" fontId="26" fillId="0" borderId="0" xfId="0" applyNumberFormat="1" applyFont="1" applyAlignment="1" applyProtection="1">
      <alignment vertical="center"/>
    </xf>
    <xf numFmtId="0" fontId="18" fillId="0" borderId="0" xfId="0" applyFont="1" applyAlignment="1" applyProtection="1">
      <alignment vertical="center"/>
    </xf>
    <xf numFmtId="0" fontId="24" fillId="0" borderId="0" xfId="0" applyFont="1" applyAlignment="1">
      <alignment horizontal="left" vertical="center"/>
    </xf>
    <xf numFmtId="0" fontId="29" fillId="0" borderId="0" xfId="0" applyFont="1" applyAlignment="1" applyProtection="1">
      <alignment vertical="center"/>
    </xf>
    <xf numFmtId="0" fontId="65" fillId="0" borderId="0" xfId="0" applyFont="1" applyAlignment="1" applyProtection="1">
      <alignment vertical="center"/>
    </xf>
    <xf numFmtId="0" fontId="65" fillId="0" borderId="0" xfId="0" applyFont="1">
      <alignment vertical="center"/>
    </xf>
    <xf numFmtId="0" fontId="29" fillId="0" borderId="1" xfId="0" applyFont="1" applyBorder="1" applyAlignment="1" applyProtection="1">
      <alignment horizontal="center" vertical="center"/>
    </xf>
    <xf numFmtId="0" fontId="34" fillId="0" borderId="0" xfId="0" applyFont="1" applyBorder="1" applyAlignment="1" applyProtection="1">
      <alignment vertical="center"/>
    </xf>
    <xf numFmtId="0" fontId="9" fillId="5" borderId="1" xfId="2" applyFont="1" applyFill="1" applyBorder="1" applyAlignment="1" applyProtection="1">
      <alignment horizontal="right" vertical="center"/>
      <protection locked="0"/>
    </xf>
    <xf numFmtId="38" fontId="9" fillId="5" borderId="1" xfId="1" applyFont="1" applyFill="1" applyBorder="1" applyAlignment="1" applyProtection="1">
      <alignment horizontal="right" vertical="center"/>
      <protection locked="0"/>
    </xf>
    <xf numFmtId="0" fontId="18" fillId="0" borderId="38" xfId="0" applyFont="1" applyBorder="1">
      <alignment vertical="center"/>
    </xf>
    <xf numFmtId="0" fontId="28" fillId="0" borderId="40" xfId="0" applyFont="1" applyBorder="1" applyAlignment="1" applyProtection="1">
      <alignment vertical="center"/>
    </xf>
    <xf numFmtId="0" fontId="18" fillId="0" borderId="41" xfId="0" applyFont="1" applyBorder="1">
      <alignment vertical="center"/>
    </xf>
    <xf numFmtId="0" fontId="28" fillId="0" borderId="42" xfId="0" applyFont="1" applyBorder="1" applyAlignment="1" applyProtection="1">
      <alignment vertical="center"/>
    </xf>
    <xf numFmtId="0" fontId="18" fillId="0" borderId="42" xfId="0" applyFont="1" applyBorder="1">
      <alignment vertical="center"/>
    </xf>
    <xf numFmtId="0" fontId="18" fillId="0" borderId="0" xfId="0" applyFont="1" applyFill="1" applyProtection="1">
      <alignment vertical="center"/>
    </xf>
    <xf numFmtId="0" fontId="23" fillId="16" borderId="0" xfId="0" applyFont="1" applyFill="1" applyProtection="1">
      <alignment vertical="center"/>
    </xf>
    <xf numFmtId="0" fontId="18" fillId="16" borderId="0" xfId="0" applyFont="1" applyFill="1" applyBorder="1" applyAlignment="1" applyProtection="1">
      <alignment vertical="center"/>
    </xf>
    <xf numFmtId="0" fontId="42" fillId="16" borderId="0" xfId="0" applyFont="1" applyFill="1" applyBorder="1" applyAlignment="1" applyProtection="1">
      <alignment vertical="center"/>
    </xf>
    <xf numFmtId="0" fontId="19" fillId="16" borderId="0" xfId="0" applyFont="1" applyFill="1" applyBorder="1" applyAlignment="1" applyProtection="1">
      <alignment vertical="center"/>
    </xf>
    <xf numFmtId="0" fontId="28" fillId="16" borderId="0" xfId="0" applyFont="1" applyFill="1" applyBorder="1" applyAlignment="1" applyProtection="1">
      <alignment vertical="center"/>
    </xf>
    <xf numFmtId="0" fontId="18" fillId="16" borderId="0" xfId="0" applyFont="1" applyFill="1" applyBorder="1" applyProtection="1">
      <alignment vertical="center"/>
    </xf>
    <xf numFmtId="0" fontId="18" fillId="16" borderId="0" xfId="0" applyFont="1" applyFill="1" applyProtection="1">
      <alignment vertical="center"/>
    </xf>
    <xf numFmtId="0" fontId="29" fillId="16" borderId="0" xfId="0" applyFont="1" applyFill="1" applyProtection="1">
      <alignment vertical="center"/>
    </xf>
    <xf numFmtId="0" fontId="46" fillId="16" borderId="0" xfId="0" applyFont="1" applyFill="1" applyAlignment="1" applyProtection="1"/>
    <xf numFmtId="0" fontId="6" fillId="17" borderId="1" xfId="0" applyFont="1" applyFill="1" applyBorder="1" applyAlignment="1" applyProtection="1">
      <alignment horizontal="center" vertical="center"/>
    </xf>
    <xf numFmtId="0" fontId="0" fillId="14" borderId="0" xfId="0" applyFill="1" applyProtection="1">
      <alignment vertical="center"/>
    </xf>
    <xf numFmtId="0" fontId="6" fillId="13" borderId="1" xfId="0" applyFont="1" applyFill="1" applyBorder="1" applyAlignment="1" applyProtection="1">
      <alignment horizontal="center" vertical="center"/>
    </xf>
    <xf numFmtId="0" fontId="6" fillId="8" borderId="1" xfId="0" applyFont="1" applyFill="1" applyBorder="1" applyProtection="1">
      <alignment vertical="center"/>
    </xf>
    <xf numFmtId="0" fontId="9" fillId="5" borderId="1" xfId="2" applyFont="1" applyFill="1" applyBorder="1" applyAlignment="1" applyProtection="1">
      <alignment horizontal="right" vertical="center"/>
    </xf>
    <xf numFmtId="38" fontId="9" fillId="5" borderId="1" xfId="1" applyFont="1" applyFill="1" applyBorder="1" applyAlignment="1" applyProtection="1">
      <alignment horizontal="right" vertical="center"/>
    </xf>
    <xf numFmtId="0" fontId="6" fillId="0" borderId="0" xfId="0" applyFont="1" applyProtection="1">
      <alignment vertical="center"/>
    </xf>
    <xf numFmtId="0" fontId="6" fillId="0" borderId="0" xfId="0" applyFont="1" applyAlignment="1" applyProtection="1">
      <alignment horizontal="right" vertical="center"/>
    </xf>
    <xf numFmtId="0" fontId="39" fillId="10" borderId="60" xfId="0" applyFont="1" applyFill="1" applyBorder="1" applyAlignment="1" applyProtection="1">
      <alignment horizontal="center" vertical="center"/>
    </xf>
    <xf numFmtId="0" fontId="23" fillId="0" borderId="44" xfId="0" applyFont="1" applyBorder="1" applyProtection="1">
      <alignment vertical="center"/>
    </xf>
    <xf numFmtId="0" fontId="23" fillId="0" borderId="38" xfId="0" applyFont="1" applyBorder="1" applyProtection="1">
      <alignment vertical="center"/>
    </xf>
    <xf numFmtId="0" fontId="23" fillId="0" borderId="39" xfId="0" applyFont="1" applyBorder="1" applyProtection="1">
      <alignment vertical="center"/>
    </xf>
    <xf numFmtId="0" fontId="23" fillId="0" borderId="40" xfId="0" applyFont="1" applyBorder="1" applyProtection="1">
      <alignment vertical="center"/>
    </xf>
    <xf numFmtId="0" fontId="29" fillId="11" borderId="60" xfId="0" applyFont="1" applyFill="1" applyBorder="1" applyAlignment="1" applyProtection="1">
      <alignment horizontal="center" vertical="center"/>
    </xf>
    <xf numFmtId="0" fontId="18" fillId="10" borderId="61" xfId="0" applyFont="1" applyFill="1" applyBorder="1" applyAlignment="1" applyProtection="1">
      <alignment horizontal="center" vertical="center"/>
    </xf>
    <xf numFmtId="0" fontId="18" fillId="0" borderId="67" xfId="0" applyFont="1" applyBorder="1" applyAlignment="1" applyProtection="1">
      <alignment horizontal="center" vertical="center"/>
    </xf>
    <xf numFmtId="0" fontId="23" fillId="0" borderId="42" xfId="0" applyFont="1" applyBorder="1" applyAlignment="1" applyProtection="1">
      <alignment vertical="center"/>
    </xf>
    <xf numFmtId="0" fontId="18" fillId="22" borderId="81" xfId="0" applyFont="1" applyFill="1" applyBorder="1" applyAlignment="1" applyProtection="1">
      <alignment horizontal="center" vertical="center"/>
    </xf>
    <xf numFmtId="0" fontId="18" fillId="22" borderId="60" xfId="0" applyFont="1" applyFill="1" applyBorder="1" applyAlignment="1" applyProtection="1">
      <alignment horizontal="center" vertical="center"/>
    </xf>
    <xf numFmtId="0" fontId="39" fillId="22" borderId="81" xfId="0" applyFont="1" applyFill="1" applyBorder="1" applyAlignment="1" applyProtection="1">
      <alignment horizontal="center" vertical="center"/>
    </xf>
    <xf numFmtId="0" fontId="18" fillId="0" borderId="0" xfId="0" applyFont="1" applyFill="1" applyAlignment="1" applyProtection="1">
      <alignment vertical="center"/>
    </xf>
    <xf numFmtId="0" fontId="23" fillId="12" borderId="69" xfId="0" applyFont="1" applyFill="1" applyBorder="1" applyAlignment="1" applyProtection="1">
      <alignment horizontal="center" vertical="center" wrapText="1"/>
    </xf>
    <xf numFmtId="0" fontId="23" fillId="12" borderId="76" xfId="0" applyFont="1" applyFill="1" applyBorder="1" applyAlignment="1" applyProtection="1">
      <alignment horizontal="center" vertical="center"/>
    </xf>
    <xf numFmtId="0" fontId="23" fillId="12" borderId="80" xfId="0" applyFont="1" applyFill="1" applyBorder="1" applyAlignment="1" applyProtection="1">
      <alignment horizontal="center" vertical="center"/>
    </xf>
    <xf numFmtId="0" fontId="18" fillId="12" borderId="69" xfId="0" applyFont="1" applyFill="1" applyBorder="1" applyAlignment="1" applyProtection="1">
      <alignment horizontal="center" vertical="center" wrapText="1"/>
    </xf>
    <xf numFmtId="0" fontId="18" fillId="12" borderId="76" xfId="0" applyFont="1" applyFill="1" applyBorder="1" applyAlignment="1" applyProtection="1">
      <alignment horizontal="center" vertical="center"/>
    </xf>
    <xf numFmtId="0" fontId="18" fillId="12" borderId="80" xfId="0" applyFont="1" applyFill="1" applyBorder="1" applyAlignment="1" applyProtection="1">
      <alignment horizontal="center" vertical="center"/>
    </xf>
    <xf numFmtId="0" fontId="66" fillId="0" borderId="0" xfId="0" applyFont="1" applyProtection="1">
      <alignment vertical="center"/>
    </xf>
    <xf numFmtId="0" fontId="63" fillId="0" borderId="0" xfId="0" applyFont="1" applyProtection="1">
      <alignment vertical="center"/>
    </xf>
    <xf numFmtId="0" fontId="34" fillId="22" borderId="72" xfId="0" applyFont="1" applyFill="1" applyBorder="1" applyAlignment="1" applyProtection="1">
      <alignment horizontal="center" vertical="center"/>
    </xf>
    <xf numFmtId="0" fontId="34" fillId="22" borderId="99" xfId="0" applyFont="1" applyFill="1" applyBorder="1" applyAlignment="1" applyProtection="1">
      <alignment horizontal="center" vertical="center"/>
    </xf>
    <xf numFmtId="0" fontId="19" fillId="22" borderId="62" xfId="0" applyFont="1" applyFill="1" applyBorder="1" applyAlignment="1" applyProtection="1">
      <alignment horizontal="center" vertical="center"/>
    </xf>
    <xf numFmtId="0" fontId="19" fillId="22" borderId="100" xfId="0" applyFont="1" applyFill="1" applyBorder="1" applyAlignment="1" applyProtection="1">
      <alignment horizontal="center" vertical="center"/>
    </xf>
    <xf numFmtId="0" fontId="19" fillId="22" borderId="87" xfId="0" applyFont="1" applyFill="1" applyBorder="1" applyAlignment="1" applyProtection="1">
      <alignment horizontal="center" vertical="center"/>
    </xf>
    <xf numFmtId="0" fontId="19" fillId="22" borderId="101" xfId="0" applyFont="1" applyFill="1" applyBorder="1" applyAlignment="1" applyProtection="1">
      <alignment horizontal="center" vertical="center"/>
    </xf>
    <xf numFmtId="0" fontId="61" fillId="22" borderId="71" xfId="0" applyFont="1" applyFill="1" applyBorder="1" applyAlignment="1" applyProtection="1">
      <alignment horizontal="center" vertical="center"/>
    </xf>
    <xf numFmtId="0" fontId="61" fillId="22" borderId="73" xfId="0" applyFont="1" applyFill="1" applyBorder="1" applyAlignment="1" applyProtection="1">
      <alignment horizontal="center" vertical="center"/>
    </xf>
    <xf numFmtId="0" fontId="19" fillId="22" borderId="61" xfId="0" applyFont="1" applyFill="1" applyBorder="1" applyAlignment="1" applyProtection="1">
      <alignment horizontal="center" vertical="center"/>
    </xf>
    <xf numFmtId="0" fontId="19" fillId="22" borderId="63" xfId="0" applyFont="1" applyFill="1" applyBorder="1" applyAlignment="1" applyProtection="1">
      <alignment horizontal="center" vertical="center"/>
    </xf>
    <xf numFmtId="0" fontId="19" fillId="22" borderId="86" xfId="0" applyFont="1" applyFill="1" applyBorder="1" applyAlignment="1" applyProtection="1">
      <alignment horizontal="center" vertical="center"/>
    </xf>
    <xf numFmtId="0" fontId="19" fillId="22" borderId="88" xfId="0" applyFont="1" applyFill="1" applyBorder="1" applyAlignment="1" applyProtection="1">
      <alignment horizontal="center" vertical="center"/>
    </xf>
    <xf numFmtId="0" fontId="18" fillId="22" borderId="86" xfId="0" applyFont="1" applyFill="1" applyBorder="1" applyProtection="1">
      <alignment vertical="center"/>
    </xf>
    <xf numFmtId="0" fontId="18" fillId="22" borderId="101" xfId="0" applyFont="1" applyFill="1" applyBorder="1" applyProtection="1">
      <alignment vertical="center"/>
    </xf>
    <xf numFmtId="38" fontId="23" fillId="8" borderId="71" xfId="1" applyFont="1" applyFill="1" applyBorder="1" applyProtection="1">
      <alignment vertical="center"/>
      <protection locked="0"/>
    </xf>
    <xf numFmtId="38" fontId="23" fillId="8" borderId="99" xfId="1" applyFont="1" applyFill="1" applyBorder="1" applyProtection="1">
      <alignment vertical="center"/>
      <protection locked="0"/>
    </xf>
    <xf numFmtId="0" fontId="23" fillId="22" borderId="61" xfId="0" applyFont="1" applyFill="1" applyBorder="1" applyProtection="1">
      <alignment vertical="center"/>
    </xf>
    <xf numFmtId="0" fontId="23" fillId="22" borderId="100" xfId="0" applyFont="1" applyFill="1" applyBorder="1" applyProtection="1">
      <alignment vertical="center"/>
    </xf>
    <xf numFmtId="38" fontId="23" fillId="8" borderId="61" xfId="1" applyFont="1" applyFill="1" applyBorder="1" applyProtection="1">
      <alignment vertical="center"/>
      <protection locked="0"/>
    </xf>
    <xf numFmtId="38" fontId="23" fillId="8" borderId="100" xfId="1" applyFont="1" applyFill="1" applyBorder="1" applyProtection="1">
      <alignment vertical="center"/>
      <protection locked="0"/>
    </xf>
    <xf numFmtId="0" fontId="18" fillId="0" borderId="0" xfId="0" applyFont="1" applyBorder="1" applyAlignment="1" applyProtection="1"/>
    <xf numFmtId="0" fontId="39" fillId="0" borderId="61" xfId="0" applyFont="1" applyBorder="1" applyAlignment="1" applyProtection="1">
      <alignment horizontal="center" vertical="center" wrapText="1"/>
    </xf>
    <xf numFmtId="0" fontId="39" fillId="0" borderId="62" xfId="0" applyFont="1" applyBorder="1" applyAlignment="1" applyProtection="1">
      <alignment horizontal="center" vertical="center" wrapText="1"/>
    </xf>
    <xf numFmtId="0" fontId="39" fillId="0" borderId="63" xfId="0" applyFont="1" applyBorder="1" applyAlignment="1" applyProtection="1">
      <alignment horizontal="center" vertical="center" wrapText="1"/>
    </xf>
    <xf numFmtId="0" fontId="18" fillId="22" borderId="61" xfId="0" applyFont="1" applyFill="1" applyBorder="1" applyAlignment="1" applyProtection="1">
      <alignment horizontal="center" vertical="center"/>
    </xf>
    <xf numFmtId="0" fontId="18" fillId="22" borderId="62" xfId="0" applyFont="1" applyFill="1" applyBorder="1" applyAlignment="1" applyProtection="1">
      <alignment horizontal="center" vertical="center"/>
    </xf>
    <xf numFmtId="0" fontId="18" fillId="22" borderId="63" xfId="0" applyFont="1" applyFill="1" applyBorder="1" applyAlignment="1" applyProtection="1">
      <alignment horizontal="center" vertical="center"/>
    </xf>
    <xf numFmtId="0" fontId="18" fillId="22" borderId="86" xfId="0" applyFont="1" applyFill="1" applyBorder="1" applyAlignment="1" applyProtection="1">
      <alignment horizontal="center" vertical="center"/>
    </xf>
    <xf numFmtId="0" fontId="18" fillId="22" borderId="87" xfId="0" applyFont="1" applyFill="1" applyBorder="1" applyAlignment="1" applyProtection="1">
      <alignment horizontal="center" vertical="center"/>
    </xf>
    <xf numFmtId="0" fontId="18" fillId="22" borderId="88" xfId="0" applyFont="1" applyFill="1" applyBorder="1" applyAlignment="1" applyProtection="1">
      <alignment horizontal="center" vertical="center"/>
    </xf>
    <xf numFmtId="0" fontId="18" fillId="0" borderId="0" xfId="0" applyFont="1" applyAlignment="1" applyProtection="1">
      <alignment vertical="center"/>
    </xf>
    <xf numFmtId="0" fontId="26" fillId="0" borderId="0" xfId="0" applyFont="1" applyBorder="1" applyAlignment="1" applyProtection="1">
      <alignment horizontal="right" vertical="center"/>
    </xf>
    <xf numFmtId="0" fontId="18" fillId="0" borderId="0" xfId="0" applyFont="1" applyBorder="1" applyAlignment="1" applyProtection="1">
      <alignment horizontal="center" vertical="center" wrapText="1"/>
    </xf>
    <xf numFmtId="0" fontId="18" fillId="22" borderId="71" xfId="0" applyFont="1" applyFill="1" applyBorder="1" applyAlignment="1" applyProtection="1">
      <alignment horizontal="center" vertical="center"/>
    </xf>
    <xf numFmtId="0" fontId="18" fillId="22" borderId="72" xfId="0" applyFont="1" applyFill="1" applyBorder="1" applyAlignment="1" applyProtection="1">
      <alignment horizontal="center" vertical="center"/>
    </xf>
    <xf numFmtId="0" fontId="18" fillId="22" borderId="73" xfId="0" applyFont="1" applyFill="1" applyBorder="1" applyAlignment="1" applyProtection="1">
      <alignment horizontal="center" vertical="center"/>
    </xf>
    <xf numFmtId="0" fontId="26" fillId="0" borderId="0" xfId="0" applyFont="1" applyBorder="1" applyAlignment="1" applyProtection="1">
      <alignment horizontal="left" vertical="center"/>
    </xf>
    <xf numFmtId="0" fontId="34" fillId="0" borderId="37" xfId="0" applyFont="1" applyBorder="1" applyProtection="1">
      <alignment vertical="center"/>
    </xf>
    <xf numFmtId="0" fontId="60" fillId="21" borderId="69" xfId="0" applyFont="1" applyFill="1" applyBorder="1" applyAlignment="1" applyProtection="1">
      <alignment horizontal="center" vertical="center" textRotation="255"/>
    </xf>
    <xf numFmtId="0" fontId="60" fillId="21" borderId="76" xfId="0" applyFont="1" applyFill="1" applyBorder="1" applyAlignment="1" applyProtection="1">
      <alignment horizontal="center" vertical="center" textRotation="255"/>
    </xf>
    <xf numFmtId="0" fontId="60" fillId="21" borderId="83" xfId="0" applyFont="1" applyFill="1" applyBorder="1" applyAlignment="1" applyProtection="1">
      <alignment horizontal="center" vertical="center" textRotation="255"/>
    </xf>
    <xf numFmtId="0" fontId="19" fillId="22" borderId="70" xfId="0" applyFont="1" applyFill="1" applyBorder="1" applyAlignment="1" applyProtection="1">
      <alignment horizontal="center" vertical="center" textRotation="255"/>
    </xf>
    <xf numFmtId="0" fontId="19" fillId="22" borderId="60" xfId="0" applyFont="1" applyFill="1" applyBorder="1" applyAlignment="1" applyProtection="1">
      <alignment horizontal="center" vertical="center" textRotation="255"/>
    </xf>
    <xf numFmtId="0" fontId="19" fillId="22" borderId="71" xfId="0" applyFont="1" applyFill="1" applyBorder="1" applyAlignment="1" applyProtection="1">
      <alignment horizontal="center" vertical="center"/>
    </xf>
    <xf numFmtId="0" fontId="19" fillId="22" borderId="72" xfId="0" applyFont="1" applyFill="1" applyBorder="1" applyAlignment="1" applyProtection="1">
      <alignment horizontal="center" vertical="center"/>
    </xf>
    <xf numFmtId="0" fontId="19" fillId="22" borderId="73" xfId="0" applyFont="1" applyFill="1" applyBorder="1" applyAlignment="1" applyProtection="1">
      <alignment horizontal="center" vertical="center"/>
    </xf>
    <xf numFmtId="0" fontId="18" fillId="22" borderId="61" xfId="0" applyFont="1" applyFill="1" applyBorder="1" applyProtection="1">
      <alignment vertical="center"/>
    </xf>
    <xf numFmtId="0" fontId="18" fillId="22" borderId="62" xfId="0" applyFont="1" applyFill="1" applyBorder="1" applyProtection="1">
      <alignment vertical="center"/>
    </xf>
    <xf numFmtId="0" fontId="18" fillId="22" borderId="63" xfId="0" applyFont="1" applyFill="1" applyBorder="1" applyProtection="1">
      <alignment vertical="center"/>
    </xf>
    <xf numFmtId="0" fontId="18" fillId="22" borderId="100" xfId="0" applyFont="1" applyFill="1" applyBorder="1" applyProtection="1">
      <alignment vertical="center"/>
    </xf>
    <xf numFmtId="0" fontId="62" fillId="0" borderId="0" xfId="0" applyFont="1" applyBorder="1" applyAlignment="1" applyProtection="1">
      <alignment horizontal="center" vertical="center"/>
    </xf>
    <xf numFmtId="0" fontId="18" fillId="22" borderId="71" xfId="0" applyFont="1" applyFill="1" applyBorder="1" applyProtection="1">
      <alignment vertical="center"/>
    </xf>
    <xf numFmtId="0" fontId="18" fillId="22" borderId="99" xfId="0" applyFont="1" applyFill="1" applyBorder="1" applyProtection="1">
      <alignment vertical="center"/>
    </xf>
    <xf numFmtId="0" fontId="19" fillId="0" borderId="55" xfId="0" applyFont="1" applyBorder="1" applyAlignment="1" applyProtection="1">
      <alignment horizontal="center" vertical="center"/>
    </xf>
    <xf numFmtId="0" fontId="19" fillId="0" borderId="56" xfId="0" applyFont="1" applyBorder="1" applyAlignment="1" applyProtection="1">
      <alignment horizontal="center" vertical="center"/>
    </xf>
    <xf numFmtId="0" fontId="24" fillId="8" borderId="66" xfId="0" applyFont="1" applyFill="1" applyBorder="1" applyAlignment="1" applyProtection="1">
      <alignment horizontal="center" vertical="center"/>
      <protection locked="0"/>
    </xf>
    <xf numFmtId="0" fontId="24" fillId="8" borderId="57" xfId="0" applyFont="1" applyFill="1" applyBorder="1" applyAlignment="1" applyProtection="1">
      <alignment horizontal="center" vertical="center"/>
      <protection locked="0"/>
    </xf>
    <xf numFmtId="0" fontId="23" fillId="0" borderId="55" xfId="0" applyFont="1" applyBorder="1" applyAlignment="1" applyProtection="1">
      <alignment horizontal="center" vertical="center"/>
    </xf>
    <xf numFmtId="0" fontId="23" fillId="0" borderId="56" xfId="0" applyFont="1" applyBorder="1" applyAlignment="1" applyProtection="1">
      <alignment horizontal="center" vertical="center"/>
    </xf>
    <xf numFmtId="178" fontId="26" fillId="8" borderId="66" xfId="1" applyNumberFormat="1" applyFont="1" applyFill="1" applyBorder="1" applyAlignment="1" applyProtection="1">
      <alignment horizontal="center" vertical="center"/>
      <protection locked="0"/>
    </xf>
    <xf numFmtId="178" fontId="26" fillId="8" borderId="56" xfId="1" applyNumberFormat="1" applyFont="1" applyFill="1" applyBorder="1" applyAlignment="1" applyProtection="1">
      <alignment horizontal="center" vertical="center"/>
      <protection locked="0"/>
    </xf>
    <xf numFmtId="178" fontId="26" fillId="8" borderId="57" xfId="1" applyNumberFormat="1" applyFont="1" applyFill="1" applyBorder="1" applyAlignment="1" applyProtection="1">
      <alignment horizontal="center" vertical="center"/>
      <protection locked="0"/>
    </xf>
    <xf numFmtId="0" fontId="19" fillId="22" borderId="60" xfId="0" applyFont="1" applyFill="1" applyBorder="1" applyAlignment="1" applyProtection="1">
      <alignment horizontal="center" vertical="center"/>
    </xf>
    <xf numFmtId="0" fontId="60" fillId="21" borderId="75" xfId="0" applyFont="1" applyFill="1" applyBorder="1" applyAlignment="1" applyProtection="1">
      <alignment vertical="center" textRotation="255"/>
    </xf>
    <xf numFmtId="0" fontId="60" fillId="21" borderId="78" xfId="0" applyFont="1" applyFill="1" applyBorder="1" applyAlignment="1" applyProtection="1">
      <alignment vertical="center" textRotation="255"/>
    </xf>
    <xf numFmtId="0" fontId="60" fillId="21" borderId="85" xfId="0" applyFont="1" applyFill="1" applyBorder="1" applyAlignment="1" applyProtection="1">
      <alignment vertical="center" textRotation="255"/>
    </xf>
    <xf numFmtId="0" fontId="18" fillId="22" borderId="72" xfId="0" applyFont="1" applyFill="1" applyBorder="1" applyProtection="1">
      <alignment vertical="center"/>
    </xf>
    <xf numFmtId="0" fontId="18" fillId="22" borderId="73" xfId="0" applyFont="1" applyFill="1" applyBorder="1" applyProtection="1">
      <alignment vertical="center"/>
    </xf>
    <xf numFmtId="0" fontId="60" fillId="21" borderId="80" xfId="0" applyFont="1" applyFill="1" applyBorder="1" applyAlignment="1" applyProtection="1">
      <alignment horizontal="center" vertical="center" textRotation="255"/>
    </xf>
    <xf numFmtId="0" fontId="18" fillId="22" borderId="70" xfId="0" applyFont="1" applyFill="1" applyBorder="1" applyAlignment="1" applyProtection="1">
      <alignment horizontal="center" vertical="center" textRotation="255"/>
    </xf>
    <xf numFmtId="0" fontId="18" fillId="22" borderId="60" xfId="0" applyFont="1" applyFill="1" applyBorder="1" applyAlignment="1" applyProtection="1">
      <alignment horizontal="center" vertical="center" textRotation="255"/>
    </xf>
    <xf numFmtId="0" fontId="19" fillId="22" borderId="67" xfId="0" applyFont="1" applyFill="1" applyBorder="1" applyAlignment="1" applyProtection="1">
      <alignment horizontal="center" vertical="center"/>
    </xf>
    <xf numFmtId="0" fontId="18" fillId="22" borderId="87" xfId="0" applyFont="1" applyFill="1" applyBorder="1" applyProtection="1">
      <alignment vertical="center"/>
    </xf>
    <xf numFmtId="0" fontId="18" fillId="22" borderId="88" xfId="0" applyFont="1" applyFill="1" applyBorder="1" applyProtection="1">
      <alignment vertical="center"/>
    </xf>
    <xf numFmtId="0" fontId="39" fillId="0" borderId="71" xfId="0" applyFont="1" applyBorder="1" applyAlignment="1" applyProtection="1">
      <alignment horizontal="center" vertical="center" wrapText="1"/>
    </xf>
    <xf numFmtId="0" fontId="39" fillId="0" borderId="72" xfId="0" applyFont="1" applyBorder="1" applyAlignment="1" applyProtection="1">
      <alignment horizontal="center" vertical="center" wrapText="1"/>
    </xf>
    <xf numFmtId="0" fontId="39" fillId="0" borderId="73" xfId="0" applyFont="1" applyBorder="1" applyAlignment="1" applyProtection="1">
      <alignment horizontal="center" vertical="center" wrapText="1"/>
    </xf>
    <xf numFmtId="0" fontId="39" fillId="22" borderId="61" xfId="0" applyFont="1" applyFill="1" applyBorder="1" applyAlignment="1" applyProtection="1">
      <alignment horizontal="center" vertical="center" wrapText="1"/>
    </xf>
    <xf numFmtId="0" fontId="39" fillId="22" borderId="62" xfId="0" applyFont="1" applyFill="1" applyBorder="1" applyAlignment="1" applyProtection="1">
      <alignment horizontal="center" vertical="center" wrapText="1"/>
    </xf>
    <xf numFmtId="0" fontId="39" fillId="22" borderId="63" xfId="0" applyFont="1" applyFill="1" applyBorder="1" applyAlignment="1" applyProtection="1">
      <alignment horizontal="center" vertical="center" wrapText="1"/>
    </xf>
    <xf numFmtId="0" fontId="29" fillId="22" borderId="60" xfId="0" applyFont="1" applyFill="1" applyBorder="1" applyAlignment="1" applyProtection="1">
      <alignment horizontal="center" vertical="center"/>
    </xf>
    <xf numFmtId="0" fontId="60" fillId="21" borderId="69" xfId="0" applyFont="1" applyFill="1" applyBorder="1" applyAlignment="1" applyProtection="1">
      <alignment vertical="center" textRotation="255"/>
    </xf>
    <xf numFmtId="0" fontId="60" fillId="21" borderId="76" xfId="0" applyFont="1" applyFill="1" applyBorder="1" applyAlignment="1" applyProtection="1">
      <alignment vertical="center" textRotation="255"/>
    </xf>
    <xf numFmtId="0" fontId="60" fillId="21" borderId="80" xfId="0" applyFont="1" applyFill="1" applyBorder="1" applyAlignment="1" applyProtection="1">
      <alignment vertical="center" textRotation="255"/>
    </xf>
    <xf numFmtId="0" fontId="39" fillId="22" borderId="86" xfId="0" applyFont="1" applyFill="1" applyBorder="1" applyAlignment="1" applyProtection="1">
      <alignment horizontal="center" vertical="center" wrapText="1"/>
    </xf>
    <xf numFmtId="0" fontId="39" fillId="22" borderId="87" xfId="0" applyFont="1" applyFill="1" applyBorder="1" applyAlignment="1" applyProtection="1">
      <alignment horizontal="center" vertical="center" wrapText="1"/>
    </xf>
    <xf numFmtId="0" fontId="39" fillId="22" borderId="88" xfId="0" applyFont="1" applyFill="1" applyBorder="1" applyAlignment="1" applyProtection="1">
      <alignment horizontal="center" vertical="center" wrapText="1"/>
    </xf>
    <xf numFmtId="0" fontId="39" fillId="0" borderId="60" xfId="0" applyFont="1" applyBorder="1" applyAlignment="1" applyProtection="1">
      <alignment horizontal="center" vertical="center" textRotation="255"/>
    </xf>
    <xf numFmtId="0" fontId="39" fillId="0" borderId="81" xfId="0" applyFont="1" applyBorder="1" applyAlignment="1" applyProtection="1">
      <alignment horizontal="center" vertical="center" textRotation="255"/>
    </xf>
    <xf numFmtId="0" fontId="18" fillId="0" borderId="70" xfId="0" applyFont="1" applyBorder="1" applyAlignment="1" applyProtection="1">
      <alignment horizontal="center" vertical="center" textRotation="255"/>
    </xf>
    <xf numFmtId="0" fontId="18" fillId="0" borderId="60" xfId="0" applyFont="1" applyBorder="1" applyAlignment="1" applyProtection="1">
      <alignment horizontal="center" vertical="center" textRotation="255"/>
    </xf>
    <xf numFmtId="0" fontId="18" fillId="22" borderId="81" xfId="0" applyFont="1" applyFill="1" applyBorder="1" applyAlignment="1" applyProtection="1">
      <alignment horizontal="center" vertical="center"/>
    </xf>
    <xf numFmtId="0" fontId="18" fillId="22" borderId="60" xfId="0" applyFont="1" applyFill="1" applyBorder="1" applyAlignment="1" applyProtection="1">
      <alignment horizontal="center" vertical="center"/>
    </xf>
    <xf numFmtId="0" fontId="23" fillId="0" borderId="61" xfId="0" applyFont="1" applyFill="1" applyBorder="1" applyAlignment="1" applyProtection="1">
      <alignment horizontal="center" vertical="center"/>
    </xf>
    <xf numFmtId="0" fontId="23" fillId="0" borderId="62" xfId="0" applyFont="1" applyFill="1" applyBorder="1" applyAlignment="1" applyProtection="1">
      <alignment horizontal="center" vertical="center"/>
    </xf>
    <xf numFmtId="0" fontId="23" fillId="0" borderId="63" xfId="0" applyFont="1" applyFill="1" applyBorder="1" applyAlignment="1" applyProtection="1">
      <alignment horizontal="center" vertical="center"/>
    </xf>
    <xf numFmtId="0" fontId="23" fillId="8" borderId="61" xfId="0" applyFont="1" applyFill="1" applyBorder="1" applyAlignment="1" applyProtection="1">
      <alignment horizontal="center" vertical="center"/>
      <protection locked="0"/>
    </xf>
    <xf numFmtId="0" fontId="23" fillId="8" borderId="63" xfId="0" applyFont="1" applyFill="1" applyBorder="1" applyAlignment="1" applyProtection="1">
      <alignment horizontal="center" vertical="center"/>
      <protection locked="0"/>
    </xf>
    <xf numFmtId="0" fontId="60" fillId="21" borderId="91" xfId="0" applyFont="1" applyFill="1" applyBorder="1" applyAlignment="1" applyProtection="1">
      <alignment horizontal="center" vertical="center" textRotation="255"/>
    </xf>
    <xf numFmtId="0" fontId="23" fillId="0" borderId="89" xfId="0" applyFont="1" applyBorder="1" applyAlignment="1" applyProtection="1">
      <alignment horizontal="center" vertical="center" textRotation="255"/>
    </xf>
    <xf numFmtId="0" fontId="23" fillId="0" borderId="79" xfId="0" applyFont="1" applyBorder="1" applyAlignment="1" applyProtection="1">
      <alignment horizontal="center" vertical="center" textRotation="255"/>
    </xf>
    <xf numFmtId="0" fontId="23" fillId="0" borderId="71" xfId="0" applyFont="1" applyBorder="1" applyAlignment="1" applyProtection="1">
      <alignment horizontal="center" vertical="center"/>
    </xf>
    <xf numFmtId="0" fontId="23" fillId="0" borderId="72" xfId="0" applyFont="1" applyBorder="1" applyAlignment="1" applyProtection="1">
      <alignment horizontal="center" vertical="center"/>
    </xf>
    <xf numFmtId="0" fontId="23" fillId="0" borderId="73" xfId="0" applyFont="1" applyBorder="1" applyAlignment="1" applyProtection="1">
      <alignment horizontal="center" vertical="center"/>
    </xf>
    <xf numFmtId="0" fontId="39" fillId="0" borderId="75" xfId="0" applyFont="1" applyBorder="1" applyAlignment="1" applyProtection="1">
      <alignment vertical="center" textRotation="255"/>
    </xf>
    <xf numFmtId="0" fontId="39" fillId="0" borderId="85" xfId="0" applyFont="1" applyBorder="1" applyAlignment="1" applyProtection="1">
      <alignment vertical="center" textRotation="255"/>
    </xf>
    <xf numFmtId="0" fontId="39" fillId="22" borderId="67" xfId="0" applyFont="1" applyFill="1" applyBorder="1" applyAlignment="1" applyProtection="1">
      <alignment horizontal="center" vertical="center" textRotation="255"/>
    </xf>
    <xf numFmtId="0" fontId="39" fillId="22" borderId="79" xfId="0" applyFont="1" applyFill="1" applyBorder="1" applyAlignment="1" applyProtection="1">
      <alignment horizontal="center" vertical="center" textRotation="255"/>
    </xf>
    <xf numFmtId="0" fontId="23" fillId="0" borderId="60" xfId="0" applyFont="1" applyBorder="1" applyAlignment="1" applyProtection="1">
      <alignment horizontal="center" vertical="center"/>
    </xf>
    <xf numFmtId="0" fontId="18" fillId="22" borderId="90" xfId="0" applyFont="1" applyFill="1" applyBorder="1" applyAlignment="1" applyProtection="1">
      <alignment vertical="center"/>
    </xf>
    <xf numFmtId="0" fontId="18" fillId="22" borderId="36" xfId="0" applyFont="1" applyFill="1" applyBorder="1" applyAlignment="1" applyProtection="1">
      <alignment vertical="center"/>
    </xf>
    <xf numFmtId="0" fontId="18" fillId="22" borderId="64" xfId="0" applyFont="1" applyFill="1" applyBorder="1" applyAlignment="1" applyProtection="1">
      <alignment vertical="center"/>
    </xf>
    <xf numFmtId="0" fontId="18" fillId="22" borderId="65" xfId="0" applyFont="1" applyFill="1" applyBorder="1" applyAlignment="1" applyProtection="1">
      <alignment vertical="center"/>
    </xf>
    <xf numFmtId="0" fontId="24" fillId="0" borderId="95" xfId="0" applyFont="1" applyBorder="1" applyAlignment="1" applyProtection="1">
      <alignment horizontal="center" vertical="center"/>
    </xf>
    <xf numFmtId="0" fontId="24" fillId="0" borderId="96" xfId="0" applyFont="1" applyBorder="1" applyAlignment="1" applyProtection="1">
      <alignment horizontal="center" vertical="center"/>
    </xf>
    <xf numFmtId="0" fontId="24" fillId="0" borderId="66" xfId="0" applyFont="1" applyBorder="1" applyAlignment="1" applyProtection="1">
      <alignment horizontal="center" vertical="center"/>
    </xf>
    <xf numFmtId="183" fontId="26" fillId="12" borderId="55" xfId="1" applyNumberFormat="1" applyFont="1" applyFill="1" applyBorder="1" applyAlignment="1" applyProtection="1">
      <alignment horizontal="center" vertical="center"/>
    </xf>
    <xf numFmtId="183" fontId="26" fillId="12" borderId="56" xfId="1" applyNumberFormat="1" applyFont="1" applyFill="1" applyBorder="1" applyAlignment="1" applyProtection="1">
      <alignment horizontal="center" vertical="center"/>
    </xf>
    <xf numFmtId="183" fontId="26" fillId="12" borderId="57" xfId="1" applyNumberFormat="1" applyFont="1" applyFill="1" applyBorder="1" applyAlignment="1" applyProtection="1">
      <alignment horizontal="center" vertical="center"/>
    </xf>
    <xf numFmtId="0" fontId="65" fillId="0" borderId="60" xfId="0" applyFont="1" applyBorder="1" applyAlignment="1" applyProtection="1">
      <alignment horizontal="center" vertical="center"/>
    </xf>
    <xf numFmtId="0" fontId="23" fillId="22" borderId="61" xfId="0" applyFont="1" applyFill="1" applyBorder="1" applyAlignment="1" applyProtection="1">
      <alignment horizontal="center" vertical="center"/>
    </xf>
    <xf numFmtId="0" fontId="23" fillId="22" borderId="63" xfId="0" applyFont="1" applyFill="1" applyBorder="1" applyAlignment="1" applyProtection="1">
      <alignment horizontal="center" vertical="center"/>
    </xf>
    <xf numFmtId="0" fontId="18" fillId="0" borderId="60" xfId="0" applyFont="1" applyBorder="1" applyAlignment="1" applyProtection="1">
      <alignment horizontal="center" vertical="center"/>
    </xf>
    <xf numFmtId="0" fontId="19" fillId="0" borderId="70" xfId="0" applyFont="1" applyBorder="1" applyAlignment="1" applyProtection="1">
      <alignment horizontal="center" vertical="center" textRotation="255"/>
    </xf>
    <xf numFmtId="0" fontId="19" fillId="0" borderId="60" xfId="0" applyFont="1" applyBorder="1" applyAlignment="1" applyProtection="1">
      <alignment horizontal="center" vertical="center" textRotation="255"/>
    </xf>
    <xf numFmtId="0" fontId="23" fillId="0" borderId="61" xfId="0" applyFont="1" applyBorder="1" applyAlignment="1" applyProtection="1">
      <alignment horizontal="center" vertical="center"/>
    </xf>
    <xf numFmtId="0" fontId="23" fillId="0" borderId="62" xfId="0" applyFont="1" applyBorder="1" applyAlignment="1" applyProtection="1">
      <alignment horizontal="center" vertical="center"/>
    </xf>
    <xf numFmtId="0" fontId="23" fillId="0" borderId="63" xfId="0" applyFont="1" applyBorder="1" applyAlignment="1" applyProtection="1">
      <alignment horizontal="center" vertical="center"/>
    </xf>
    <xf numFmtId="0" fontId="19" fillId="0" borderId="37" xfId="0" applyFont="1" applyBorder="1" applyProtection="1">
      <alignment vertical="center"/>
    </xf>
    <xf numFmtId="0" fontId="26" fillId="0" borderId="0" xfId="0" applyFont="1" applyBorder="1" applyAlignment="1" applyProtection="1">
      <alignment vertical="center"/>
    </xf>
    <xf numFmtId="0" fontId="39" fillId="0" borderId="67" xfId="0" applyFont="1" applyBorder="1" applyAlignment="1" applyProtection="1">
      <alignment horizontal="center" vertical="center" wrapText="1"/>
    </xf>
    <xf numFmtId="0" fontId="39" fillId="0" borderId="67" xfId="0" applyFont="1" applyBorder="1" applyAlignment="1" applyProtection="1">
      <alignment horizontal="center" vertical="center"/>
    </xf>
    <xf numFmtId="0" fontId="18" fillId="22" borderId="86" xfId="0" applyFont="1" applyFill="1" applyBorder="1" applyAlignment="1" applyProtection="1">
      <alignment vertical="center"/>
    </xf>
    <xf numFmtId="0" fontId="18" fillId="22" borderId="87" xfId="0" applyFont="1" applyFill="1" applyBorder="1" applyAlignment="1" applyProtection="1">
      <alignment vertical="center"/>
    </xf>
    <xf numFmtId="0" fontId="18" fillId="22" borderId="88" xfId="0" applyFont="1" applyFill="1" applyBorder="1" applyAlignment="1" applyProtection="1">
      <alignment vertical="center"/>
    </xf>
    <xf numFmtId="0" fontId="39" fillId="0" borderId="92" xfId="0" applyFont="1" applyFill="1" applyBorder="1" applyAlignment="1" applyProtection="1">
      <alignment horizontal="center" vertical="center" wrapText="1"/>
    </xf>
    <xf numFmtId="0" fontId="39" fillId="0" borderId="93" xfId="0" applyFont="1" applyFill="1" applyBorder="1" applyAlignment="1" applyProtection="1">
      <alignment horizontal="center" vertical="center"/>
    </xf>
    <xf numFmtId="0" fontId="64" fillId="0" borderId="64" xfId="0" applyFont="1" applyFill="1" applyBorder="1" applyAlignment="1" applyProtection="1">
      <alignment horizontal="center" vertical="center"/>
    </xf>
    <xf numFmtId="0" fontId="64" fillId="0" borderId="65" xfId="0" applyFont="1" applyFill="1" applyBorder="1" applyAlignment="1" applyProtection="1">
      <alignment horizontal="center" vertical="center"/>
    </xf>
    <xf numFmtId="0" fontId="19" fillId="0" borderId="60" xfId="0" applyFont="1" applyBorder="1" applyAlignment="1" applyProtection="1">
      <alignment horizontal="center" vertical="center"/>
    </xf>
    <xf numFmtId="0" fontId="29" fillId="22" borderId="61" xfId="0" applyFont="1" applyFill="1" applyBorder="1" applyAlignment="1" applyProtection="1">
      <alignment horizontal="center" vertical="center"/>
    </xf>
    <xf numFmtId="0" fontId="29" fillId="22" borderId="62" xfId="0" applyFont="1" applyFill="1" applyBorder="1" applyAlignment="1" applyProtection="1">
      <alignment horizontal="center" vertical="center"/>
    </xf>
    <xf numFmtId="0" fontId="29" fillId="22" borderId="63" xfId="0" applyFont="1" applyFill="1" applyBorder="1" applyAlignment="1" applyProtection="1">
      <alignment horizontal="center" vertical="center"/>
    </xf>
    <xf numFmtId="0" fontId="23" fillId="0" borderId="67" xfId="0" applyFont="1" applyBorder="1" applyAlignment="1" applyProtection="1">
      <alignment horizontal="center" vertical="center" textRotation="255"/>
    </xf>
    <xf numFmtId="0" fontId="23" fillId="0" borderId="68" xfId="0" applyFont="1" applyBorder="1" applyAlignment="1" applyProtection="1">
      <alignment horizontal="center" vertical="center" textRotation="255"/>
    </xf>
    <xf numFmtId="0" fontId="23" fillId="22" borderId="62" xfId="0" applyFont="1" applyFill="1" applyBorder="1" applyAlignment="1" applyProtection="1">
      <alignment horizontal="center" vertical="center"/>
    </xf>
    <xf numFmtId="0" fontId="34" fillId="22" borderId="60" xfId="0" applyFont="1" applyFill="1" applyBorder="1" applyAlignment="1" applyProtection="1">
      <alignment horizontal="center" vertical="center"/>
    </xf>
    <xf numFmtId="0" fontId="23" fillId="0" borderId="67" xfId="0" applyFont="1" applyFill="1" applyBorder="1" applyAlignment="1" applyProtection="1">
      <alignment horizontal="center" vertical="center" textRotation="255"/>
    </xf>
    <xf numFmtId="0" fontId="23" fillId="0" borderId="68" xfId="0" applyFont="1" applyFill="1" applyBorder="1" applyAlignment="1" applyProtection="1">
      <alignment horizontal="center" vertical="center" textRotation="255"/>
    </xf>
    <xf numFmtId="0" fontId="23" fillId="0" borderId="79" xfId="0" applyFont="1" applyFill="1" applyBorder="1" applyAlignment="1" applyProtection="1">
      <alignment horizontal="center" vertical="center" textRotation="255"/>
    </xf>
    <xf numFmtId="0" fontId="63" fillId="0" borderId="0" xfId="0" applyFont="1" applyAlignment="1" applyProtection="1">
      <alignment vertical="center" shrinkToFit="1"/>
    </xf>
    <xf numFmtId="0" fontId="79" fillId="0" borderId="0" xfId="0" applyFont="1" applyAlignment="1" applyProtection="1">
      <alignment vertical="center" shrinkToFit="1"/>
    </xf>
    <xf numFmtId="0" fontId="19" fillId="0" borderId="1" xfId="0" applyFont="1" applyBorder="1" applyAlignment="1" applyProtection="1">
      <alignment horizontal="center" vertical="center"/>
    </xf>
    <xf numFmtId="0" fontId="19" fillId="0" borderId="1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38" fontId="19" fillId="0" borderId="1" xfId="0" applyNumberFormat="1" applyFont="1" applyBorder="1" applyAlignment="1" applyProtection="1">
      <alignment horizontal="center" vertical="center"/>
    </xf>
    <xf numFmtId="38" fontId="29" fillId="0" borderId="1" xfId="1" applyFont="1" applyBorder="1" applyAlignment="1" applyProtection="1">
      <alignment horizontal="center" vertical="center"/>
    </xf>
    <xf numFmtId="38" fontId="18" fillId="0" borderId="1" xfId="1" applyFont="1" applyBorder="1" applyAlignment="1" applyProtection="1">
      <alignment horizontal="center" vertical="center"/>
    </xf>
    <xf numFmtId="38" fontId="29" fillId="11" borderId="1" xfId="1" applyFont="1" applyFill="1" applyBorder="1" applyAlignment="1" applyProtection="1">
      <alignment horizontal="center" vertical="center"/>
    </xf>
    <xf numFmtId="38" fontId="23" fillId="0" borderId="1" xfId="1" applyFont="1" applyBorder="1" applyAlignment="1" applyProtection="1">
      <alignment horizontal="center" vertical="center"/>
    </xf>
    <xf numFmtId="0" fontId="23" fillId="0" borderId="1" xfId="0" applyFont="1" applyBorder="1" applyAlignment="1" applyProtection="1">
      <alignment horizontal="center" vertical="center"/>
    </xf>
    <xf numFmtId="38" fontId="29" fillId="13" borderId="1" xfId="1" applyFont="1" applyFill="1" applyBorder="1" applyAlignment="1" applyProtection="1">
      <alignment horizontal="center" vertical="center"/>
    </xf>
    <xf numFmtId="38" fontId="29" fillId="10" borderId="1" xfId="1" applyFont="1" applyFill="1" applyBorder="1" applyAlignment="1" applyProtection="1">
      <alignment horizontal="center" vertical="center"/>
    </xf>
    <xf numFmtId="38" fontId="19" fillId="13" borderId="1" xfId="1" applyFont="1" applyFill="1" applyBorder="1" applyAlignment="1" applyProtection="1">
      <alignment horizontal="center" vertical="center"/>
    </xf>
    <xf numFmtId="0" fontId="18" fillId="0" borderId="1" xfId="0" applyFont="1" applyBorder="1" applyAlignment="1" applyProtection="1">
      <alignment horizontal="center" vertical="center" wrapText="1"/>
    </xf>
    <xf numFmtId="0" fontId="23" fillId="0" borderId="1" xfId="0" applyFont="1" applyBorder="1" applyProtection="1">
      <alignment vertical="center"/>
    </xf>
    <xf numFmtId="38" fontId="34" fillId="11" borderId="1" xfId="1" applyFont="1" applyFill="1" applyBorder="1" applyAlignment="1" applyProtection="1">
      <alignment horizontal="center" vertical="center"/>
    </xf>
    <xf numFmtId="38" fontId="18" fillId="0" borderId="4" xfId="1" applyFont="1" applyFill="1" applyBorder="1" applyAlignment="1" applyProtection="1">
      <alignment horizontal="left" vertical="center"/>
    </xf>
    <xf numFmtId="38" fontId="18" fillId="0" borderId="0" xfId="1" applyFont="1" applyFill="1" applyBorder="1" applyAlignment="1" applyProtection="1">
      <alignment horizontal="left" vertical="center"/>
    </xf>
    <xf numFmtId="38" fontId="18" fillId="0" borderId="9" xfId="1" applyFont="1" applyFill="1" applyBorder="1" applyAlignment="1" applyProtection="1">
      <alignment horizontal="left" vertical="center"/>
    </xf>
    <xf numFmtId="0" fontId="28" fillId="0" borderId="4"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28" fillId="0" borderId="9" xfId="0" applyFont="1" applyFill="1" applyBorder="1" applyAlignment="1" applyProtection="1">
      <alignment vertical="center" wrapText="1"/>
    </xf>
    <xf numFmtId="10" fontId="28" fillId="0" borderId="4" xfId="3" applyNumberFormat="1" applyFont="1" applyFill="1" applyBorder="1" applyAlignment="1" applyProtection="1">
      <alignment horizontal="center" vertical="center" wrapText="1"/>
    </xf>
    <xf numFmtId="10" fontId="28" fillId="0" borderId="0" xfId="3" applyNumberFormat="1" applyFont="1" applyFill="1" applyBorder="1" applyAlignment="1" applyProtection="1">
      <alignment horizontal="center" vertical="center" wrapText="1"/>
    </xf>
    <xf numFmtId="10" fontId="28" fillId="0" borderId="9" xfId="3" applyNumberFormat="1" applyFont="1" applyFill="1" applyBorder="1" applyAlignment="1" applyProtection="1">
      <alignment horizontal="center" vertical="center" wrapText="1"/>
    </xf>
    <xf numFmtId="38" fontId="28" fillId="0" borderId="4" xfId="1" applyFont="1" applyFill="1" applyBorder="1" applyAlignment="1" applyProtection="1">
      <alignment vertical="center"/>
    </xf>
    <xf numFmtId="38" fontId="28" fillId="0" borderId="0" xfId="1" applyFont="1" applyFill="1" applyBorder="1" applyAlignment="1" applyProtection="1">
      <alignment vertical="center"/>
    </xf>
    <xf numFmtId="38" fontId="28" fillId="0" borderId="9" xfId="1" applyFont="1" applyFill="1" applyBorder="1" applyAlignment="1" applyProtection="1">
      <alignment vertical="center"/>
    </xf>
    <xf numFmtId="38" fontId="18" fillId="0" borderId="6" xfId="1" applyFont="1" applyFill="1" applyBorder="1" applyAlignment="1" applyProtection="1">
      <alignment horizontal="left" vertical="center"/>
    </xf>
    <xf numFmtId="38" fontId="18" fillId="0" borderId="10" xfId="1" applyFont="1" applyFill="1" applyBorder="1" applyAlignment="1" applyProtection="1">
      <alignment horizontal="left" vertical="center"/>
    </xf>
    <xf numFmtId="38" fontId="18" fillId="0" borderId="16" xfId="1" applyFont="1" applyFill="1" applyBorder="1" applyAlignment="1" applyProtection="1">
      <alignment horizontal="left" vertical="center"/>
    </xf>
    <xf numFmtId="38" fontId="28" fillId="0" borderId="4" xfId="1" applyFont="1" applyFill="1" applyBorder="1" applyAlignment="1" applyProtection="1">
      <alignment horizontal="center" vertical="center" wrapText="1"/>
    </xf>
    <xf numFmtId="38" fontId="28" fillId="0" borderId="0" xfId="1" applyFont="1" applyFill="1" applyBorder="1" applyAlignment="1" applyProtection="1">
      <alignment horizontal="center" vertical="center" wrapText="1"/>
    </xf>
    <xf numFmtId="38" fontId="28" fillId="0" borderId="9" xfId="1" applyFont="1" applyFill="1" applyBorder="1" applyAlignment="1" applyProtection="1">
      <alignment horizontal="center" vertical="center" wrapText="1"/>
    </xf>
    <xf numFmtId="38" fontId="19" fillId="0" borderId="1" xfId="1" applyFont="1" applyBorder="1" applyAlignment="1" applyProtection="1">
      <alignment horizontal="center" vertical="center"/>
    </xf>
    <xf numFmtId="38" fontId="19" fillId="13" borderId="1" xfId="1" applyFont="1" applyFill="1" applyBorder="1" applyAlignment="1" applyProtection="1">
      <alignment horizontal="center" vertical="center" wrapText="1"/>
    </xf>
    <xf numFmtId="0" fontId="28" fillId="0" borderId="14" xfId="0" applyFont="1" applyFill="1" applyBorder="1" applyAlignment="1" applyProtection="1">
      <alignment horizontal="right" vertical="center" wrapText="1"/>
    </xf>
    <xf numFmtId="0" fontId="28" fillId="0" borderId="4" xfId="0" applyFont="1" applyFill="1" applyBorder="1" applyAlignment="1" applyProtection="1">
      <alignment horizontal="right" vertical="center" wrapText="1"/>
    </xf>
    <xf numFmtId="0" fontId="28" fillId="0" borderId="12" xfId="0" applyFont="1" applyFill="1" applyBorder="1" applyAlignment="1" applyProtection="1">
      <alignment horizontal="right" vertical="center" wrapText="1"/>
    </xf>
    <xf numFmtId="0" fontId="28" fillId="0" borderId="0" xfId="0" applyFont="1" applyFill="1" applyBorder="1" applyAlignment="1" applyProtection="1">
      <alignment horizontal="right" vertical="center" wrapText="1"/>
    </xf>
    <xf numFmtId="0" fontId="28" fillId="0" borderId="15" xfId="0" applyFont="1" applyFill="1" applyBorder="1" applyAlignment="1" applyProtection="1">
      <alignment horizontal="right" vertical="center" wrapText="1"/>
    </xf>
    <xf numFmtId="0" fontId="28" fillId="0" borderId="9" xfId="0" applyFont="1" applyFill="1" applyBorder="1" applyAlignment="1" applyProtection="1">
      <alignment horizontal="right" vertical="center" wrapText="1"/>
    </xf>
    <xf numFmtId="0" fontId="19" fillId="0" borderId="4"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9" xfId="0" applyFont="1" applyFill="1" applyBorder="1" applyAlignment="1" applyProtection="1">
      <alignment horizontal="left" vertical="center" wrapText="1"/>
    </xf>
    <xf numFmtId="38" fontId="38" fillId="0" borderId="12" xfId="1" applyFont="1" applyFill="1" applyBorder="1" applyAlignment="1" applyProtection="1">
      <alignment horizontal="center" vertical="center" wrapText="1"/>
    </xf>
    <xf numFmtId="38" fontId="38" fillId="0" borderId="0" xfId="1" applyFont="1" applyFill="1" applyBorder="1" applyAlignment="1" applyProtection="1">
      <alignment horizontal="center" vertical="center" wrapText="1"/>
    </xf>
    <xf numFmtId="38" fontId="38" fillId="0" borderId="15" xfId="1" applyFont="1" applyFill="1" applyBorder="1" applyAlignment="1" applyProtection="1">
      <alignment horizontal="center" vertical="center" wrapText="1"/>
    </xf>
    <xf numFmtId="38" fontId="38" fillId="0" borderId="9" xfId="1" applyFont="1" applyFill="1" applyBorder="1" applyAlignment="1" applyProtection="1">
      <alignment horizontal="center" vertical="center" wrapText="1"/>
    </xf>
    <xf numFmtId="0" fontId="41" fillId="0" borderId="0" xfId="0" applyFont="1" applyFill="1" applyBorder="1" applyAlignment="1" applyProtection="1">
      <alignment horizontal="right" vertical="center"/>
    </xf>
    <xf numFmtId="0" fontId="23" fillId="0" borderId="1" xfId="0" applyFont="1" applyFill="1" applyBorder="1" applyAlignment="1" applyProtection="1">
      <alignment vertical="center" textRotation="255" wrapText="1"/>
    </xf>
    <xf numFmtId="0" fontId="19" fillId="0" borderId="0" xfId="0" applyFont="1" applyFill="1" applyBorder="1" applyAlignment="1" applyProtection="1">
      <alignment vertical="center"/>
    </xf>
    <xf numFmtId="38" fontId="28" fillId="0" borderId="14" xfId="1" applyFont="1" applyFill="1" applyBorder="1" applyAlignment="1" applyProtection="1">
      <alignment vertical="center"/>
    </xf>
    <xf numFmtId="38" fontId="28" fillId="0" borderId="12" xfId="1" applyFont="1" applyFill="1" applyBorder="1" applyAlignment="1" applyProtection="1">
      <alignment vertical="center"/>
    </xf>
    <xf numFmtId="38" fontId="28" fillId="0" borderId="15" xfId="1" applyFont="1" applyFill="1" applyBorder="1" applyAlignment="1" applyProtection="1">
      <alignment vertical="center"/>
    </xf>
    <xf numFmtId="0" fontId="28" fillId="0" borderId="14" xfId="0" applyFont="1" applyFill="1" applyBorder="1" applyAlignment="1" applyProtection="1">
      <alignment horizontal="center" vertical="center" wrapText="1"/>
    </xf>
    <xf numFmtId="0" fontId="28" fillId="0" borderId="4" xfId="0" applyFont="1" applyFill="1" applyBorder="1" applyAlignment="1" applyProtection="1">
      <alignment horizontal="center" vertical="center" wrapText="1"/>
    </xf>
    <xf numFmtId="0" fontId="28" fillId="0" borderId="6"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wrapText="1"/>
    </xf>
    <xf numFmtId="0" fontId="28" fillId="0" borderId="9"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18" fillId="0" borderId="0" xfId="0" applyFont="1" applyAlignment="1" applyProtection="1">
      <alignment horizontal="right" vertical="center"/>
    </xf>
    <xf numFmtId="0" fontId="42" fillId="0" borderId="0" xfId="0" applyFont="1" applyProtection="1">
      <alignment vertical="center"/>
    </xf>
    <xf numFmtId="0" fontId="19" fillId="0" borderId="0" xfId="0" applyFont="1" applyAlignment="1" applyProtection="1">
      <alignment horizontal="right" vertical="center"/>
    </xf>
    <xf numFmtId="0" fontId="28" fillId="0" borderId="0" xfId="0" applyFont="1" applyProtection="1">
      <alignment vertical="center"/>
    </xf>
    <xf numFmtId="38" fontId="38" fillId="0" borderId="14" xfId="1" applyFont="1" applyFill="1" applyBorder="1" applyAlignment="1" applyProtection="1">
      <alignment horizontal="center" vertical="center" wrapText="1"/>
    </xf>
    <xf numFmtId="38" fontId="38" fillId="0" borderId="4" xfId="1" applyFont="1" applyFill="1" applyBorder="1" applyAlignment="1" applyProtection="1">
      <alignment horizontal="center" vertical="center" wrapText="1"/>
    </xf>
    <xf numFmtId="0" fontId="41" fillId="0" borderId="0" xfId="0" applyFont="1" applyBorder="1" applyAlignment="1" applyProtection="1">
      <alignment horizontal="right" vertical="center"/>
    </xf>
    <xf numFmtId="0" fontId="18" fillId="0" borderId="0" xfId="0" applyFont="1" applyBorder="1" applyAlignment="1" applyProtection="1">
      <alignment vertical="center"/>
    </xf>
    <xf numFmtId="0" fontId="18" fillId="0" borderId="1" xfId="0" applyFont="1" applyBorder="1" applyAlignment="1" applyProtection="1">
      <alignment horizontal="center" vertical="center"/>
    </xf>
    <xf numFmtId="0" fontId="19" fillId="0" borderId="48" xfId="0" applyFont="1" applyBorder="1" applyAlignment="1" applyProtection="1">
      <alignment horizontal="center" vertical="center" shrinkToFit="1"/>
    </xf>
    <xf numFmtId="0" fontId="19" fillId="0" borderId="1" xfId="0" applyFont="1" applyBorder="1" applyAlignment="1" applyProtection="1">
      <alignment horizontal="center" vertical="center" shrinkToFit="1"/>
    </xf>
    <xf numFmtId="0" fontId="19" fillId="0" borderId="49" xfId="0" applyFont="1" applyBorder="1" applyAlignment="1" applyProtection="1">
      <alignment horizontal="center" vertical="center" shrinkToFit="1"/>
    </xf>
    <xf numFmtId="0" fontId="19" fillId="0" borderId="51" xfId="0" applyFont="1" applyBorder="1" applyAlignment="1" applyProtection="1">
      <alignment horizontal="center" vertical="center" shrinkToFit="1"/>
    </xf>
    <xf numFmtId="0" fontId="24" fillId="0" borderId="50" xfId="0" applyFont="1" applyBorder="1" applyAlignment="1" applyProtection="1">
      <alignment horizontal="center" vertical="center" shrinkToFit="1"/>
    </xf>
    <xf numFmtId="0" fontId="24" fillId="0" borderId="1" xfId="0" applyFont="1" applyBorder="1" applyAlignment="1" applyProtection="1">
      <alignment horizontal="center" vertical="center" shrinkToFit="1"/>
    </xf>
    <xf numFmtId="0" fontId="24" fillId="0" borderId="52" xfId="0" applyFont="1" applyBorder="1" applyAlignment="1" applyProtection="1">
      <alignment horizontal="center" vertical="center" shrinkToFit="1"/>
    </xf>
    <xf numFmtId="0" fontId="24" fillId="0" borderId="53" xfId="0" applyFont="1" applyBorder="1" applyAlignment="1" applyProtection="1">
      <alignment horizontal="center" vertical="center" shrinkToFit="1"/>
    </xf>
    <xf numFmtId="14" fontId="24" fillId="0" borderId="1" xfId="0" applyNumberFormat="1" applyFont="1" applyBorder="1" applyAlignment="1" applyProtection="1">
      <alignment horizontal="center" vertical="center" shrinkToFit="1"/>
    </xf>
    <xf numFmtId="14" fontId="24" fillId="0" borderId="53" xfId="0" applyNumberFormat="1" applyFont="1" applyBorder="1" applyAlignment="1" applyProtection="1">
      <alignment horizontal="center" vertical="center" shrinkToFit="1"/>
    </xf>
    <xf numFmtId="14" fontId="24" fillId="0" borderId="51" xfId="0" applyNumberFormat="1" applyFont="1" applyBorder="1" applyAlignment="1" applyProtection="1">
      <alignment horizontal="center" vertical="center" shrinkToFit="1"/>
    </xf>
    <xf numFmtId="14" fontId="24" fillId="0" borderId="54" xfId="0" applyNumberFormat="1" applyFont="1" applyBorder="1" applyAlignment="1" applyProtection="1">
      <alignment horizontal="center" vertical="center" shrinkToFit="1"/>
    </xf>
    <xf numFmtId="0" fontId="19" fillId="0" borderId="47" xfId="0" applyFont="1" applyBorder="1" applyAlignment="1" applyProtection="1">
      <alignment horizontal="center" vertical="center" shrinkToFit="1"/>
    </xf>
    <xf numFmtId="0" fontId="19" fillId="0" borderId="50" xfId="0" applyFont="1" applyBorder="1" applyAlignment="1" applyProtection="1">
      <alignment horizontal="center" vertical="center" shrinkToFit="1"/>
    </xf>
    <xf numFmtId="0" fontId="29" fillId="0" borderId="0" xfId="0" applyFont="1" applyBorder="1" applyProtection="1">
      <alignment vertical="center"/>
    </xf>
    <xf numFmtId="0" fontId="29" fillId="0" borderId="0" xfId="0" applyFont="1" applyProtection="1">
      <alignment vertical="center"/>
    </xf>
    <xf numFmtId="0" fontId="41" fillId="0" borderId="0" xfId="0" applyFont="1" applyAlignment="1" applyProtection="1">
      <alignment horizontal="center" vertical="center"/>
    </xf>
    <xf numFmtId="0" fontId="41" fillId="0" borderId="9" xfId="0" applyFont="1" applyBorder="1" applyAlignment="1" applyProtection="1">
      <alignment horizontal="center" vertical="center"/>
    </xf>
    <xf numFmtId="0" fontId="19" fillId="0" borderId="50" xfId="0" applyFont="1" applyBorder="1" applyAlignment="1" applyProtection="1">
      <alignment horizontal="center" vertical="center" wrapText="1"/>
    </xf>
    <xf numFmtId="0" fontId="19" fillId="0" borderId="52" xfId="0" applyFont="1" applyBorder="1" applyAlignment="1" applyProtection="1">
      <alignment horizontal="center" vertical="center" wrapText="1"/>
    </xf>
    <xf numFmtId="0" fontId="19" fillId="0" borderId="53" xfId="0" applyFont="1" applyBorder="1" applyAlignment="1" applyProtection="1">
      <alignment horizontal="center" vertical="center" wrapText="1"/>
    </xf>
    <xf numFmtId="184" fontId="23" fillId="0" borderId="1" xfId="0" applyNumberFormat="1" applyFont="1" applyFill="1" applyBorder="1" applyAlignment="1" applyProtection="1">
      <alignment horizontal="center" vertical="center" wrapText="1"/>
    </xf>
    <xf numFmtId="184" fontId="23" fillId="0" borderId="53" xfId="0" applyNumberFormat="1" applyFont="1" applyFill="1" applyBorder="1" applyAlignment="1" applyProtection="1">
      <alignment horizontal="center" vertical="center" wrapText="1"/>
    </xf>
    <xf numFmtId="184" fontId="23" fillId="0" borderId="51" xfId="0" applyNumberFormat="1" applyFont="1" applyFill="1" applyBorder="1" applyAlignment="1" applyProtection="1">
      <alignment horizontal="center" vertical="center" wrapText="1"/>
    </xf>
    <xf numFmtId="184" fontId="23" fillId="0" borderId="54" xfId="0" applyNumberFormat="1" applyFont="1" applyFill="1" applyBorder="1" applyAlignment="1" applyProtection="1">
      <alignment horizontal="center" vertical="center" wrapText="1"/>
    </xf>
    <xf numFmtId="57" fontId="19" fillId="8" borderId="50" xfId="0" applyNumberFormat="1" applyFont="1" applyFill="1" applyBorder="1" applyAlignment="1" applyProtection="1">
      <alignment horizontal="center" vertical="center"/>
      <protection locked="0"/>
    </xf>
    <xf numFmtId="57" fontId="19" fillId="8" borderId="1" xfId="0" applyNumberFormat="1" applyFont="1" applyFill="1" applyBorder="1" applyAlignment="1" applyProtection="1">
      <alignment horizontal="center" vertical="center"/>
      <protection locked="0"/>
    </xf>
    <xf numFmtId="57" fontId="19" fillId="8" borderId="51" xfId="0" applyNumberFormat="1" applyFont="1" applyFill="1" applyBorder="1" applyAlignment="1" applyProtection="1">
      <alignment horizontal="center" vertical="center"/>
      <protection locked="0"/>
    </xf>
    <xf numFmtId="57" fontId="19" fillId="0" borderId="3" xfId="0" applyNumberFormat="1" applyFont="1" applyFill="1" applyBorder="1" applyAlignment="1" applyProtection="1">
      <alignment horizontal="center" vertical="center"/>
    </xf>
    <xf numFmtId="57" fontId="19" fillId="0" borderId="1" xfId="0" applyNumberFormat="1" applyFont="1" applyFill="1" applyBorder="1" applyAlignment="1" applyProtection="1">
      <alignment horizontal="center" vertical="center"/>
    </xf>
    <xf numFmtId="57" fontId="19" fillId="0" borderId="5" xfId="0" applyNumberFormat="1" applyFont="1" applyFill="1" applyBorder="1" applyAlignment="1" applyProtection="1">
      <alignment horizontal="center" vertical="center"/>
    </xf>
    <xf numFmtId="0" fontId="23" fillId="0" borderId="47" xfId="0" applyFont="1" applyBorder="1" applyAlignment="1" applyProtection="1">
      <alignment horizontal="center" vertical="center" wrapText="1"/>
    </xf>
    <xf numFmtId="0" fontId="23" fillId="0" borderId="48" xfId="0" applyFont="1" applyBorder="1" applyAlignment="1" applyProtection="1">
      <alignment horizontal="center" vertical="center" wrapText="1"/>
    </xf>
    <xf numFmtId="0" fontId="23" fillId="0" borderId="50"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48" xfId="0" applyFont="1" applyBorder="1" applyAlignment="1" applyProtection="1">
      <alignment horizontal="center" vertical="center"/>
    </xf>
    <xf numFmtId="0" fontId="23" fillId="0" borderId="49" xfId="0" applyFont="1" applyBorder="1" applyAlignment="1" applyProtection="1">
      <alignment horizontal="center" vertical="center"/>
    </xf>
    <xf numFmtId="0" fontId="23" fillId="0" borderId="51" xfId="0" applyFont="1" applyBorder="1" applyAlignment="1" applyProtection="1">
      <alignment horizontal="center" vertical="center"/>
    </xf>
    <xf numFmtId="183" fontId="23" fillId="0" borderId="1" xfId="0" applyNumberFormat="1" applyFont="1" applyFill="1" applyBorder="1" applyAlignment="1" applyProtection="1">
      <alignment horizontal="center" vertical="center" wrapText="1"/>
    </xf>
    <xf numFmtId="183" fontId="23" fillId="0" borderId="51" xfId="0" applyNumberFormat="1" applyFont="1" applyFill="1" applyBorder="1" applyAlignment="1" applyProtection="1">
      <alignment horizontal="center" vertical="center" wrapText="1"/>
    </xf>
    <xf numFmtId="38" fontId="19" fillId="8" borderId="1" xfId="1" applyFont="1" applyFill="1" applyBorder="1" applyAlignment="1" applyProtection="1">
      <alignment horizontal="center" vertical="center"/>
      <protection locked="0"/>
    </xf>
    <xf numFmtId="38" fontId="19" fillId="8" borderId="51" xfId="1" applyFont="1" applyFill="1" applyBorder="1" applyAlignment="1" applyProtection="1">
      <alignment horizontal="center" vertical="center"/>
      <protection locked="0"/>
    </xf>
    <xf numFmtId="38" fontId="19" fillId="8" borderId="50" xfId="1" applyFont="1" applyFill="1" applyBorder="1" applyAlignment="1" applyProtection="1">
      <alignment horizontal="center" vertical="center"/>
      <protection locked="0"/>
    </xf>
    <xf numFmtId="38" fontId="19" fillId="0" borderId="3" xfId="1" applyFont="1" applyFill="1" applyBorder="1" applyAlignment="1" applyProtection="1">
      <alignment horizontal="center" vertical="center"/>
    </xf>
    <xf numFmtId="38" fontId="19" fillId="0" borderId="1" xfId="1" applyFont="1" applyFill="1" applyBorder="1" applyAlignment="1" applyProtection="1">
      <alignment horizontal="center" vertical="center"/>
    </xf>
    <xf numFmtId="0" fontId="24" fillId="0" borderId="1" xfId="0" applyFont="1" applyBorder="1" applyAlignment="1" applyProtection="1">
      <alignment horizontal="center" vertical="center"/>
    </xf>
    <xf numFmtId="0" fontId="24" fillId="0" borderId="5" xfId="0" applyFont="1" applyBorder="1" applyAlignment="1" applyProtection="1">
      <alignment horizontal="center" vertical="center"/>
    </xf>
    <xf numFmtId="38" fontId="23" fillId="0" borderId="1" xfId="0" applyNumberFormat="1" applyFont="1" applyBorder="1" applyProtection="1">
      <alignment vertical="center"/>
    </xf>
    <xf numFmtId="0" fontId="18" fillId="0" borderId="3" xfId="0" applyFont="1" applyBorder="1" applyAlignment="1" applyProtection="1">
      <alignment horizontal="center" vertical="center" wrapText="1"/>
    </xf>
    <xf numFmtId="0" fontId="18" fillId="0" borderId="5" xfId="0" applyFont="1" applyBorder="1" applyAlignment="1" applyProtection="1">
      <alignment horizontal="center" vertical="center" wrapText="1"/>
    </xf>
    <xf numFmtId="0" fontId="72" fillId="0" borderId="47" xfId="0" applyFont="1" applyBorder="1" applyAlignment="1" applyProtection="1">
      <alignment horizontal="center" vertical="center"/>
    </xf>
    <xf numFmtId="0" fontId="72" fillId="0" borderId="48" xfId="0" applyFont="1" applyBorder="1" applyAlignment="1" applyProtection="1">
      <alignment horizontal="center" vertical="center"/>
    </xf>
    <xf numFmtId="0" fontId="72" fillId="0" borderId="49" xfId="0" applyFont="1" applyBorder="1" applyAlignment="1" applyProtection="1">
      <alignment horizontal="center" vertical="center"/>
    </xf>
    <xf numFmtId="0" fontId="72" fillId="0" borderId="50" xfId="0" applyFont="1" applyBorder="1" applyAlignment="1" applyProtection="1">
      <alignment horizontal="center" vertical="center"/>
    </xf>
    <xf numFmtId="0" fontId="72" fillId="0" borderId="1" xfId="0" applyFont="1" applyBorder="1" applyAlignment="1" applyProtection="1">
      <alignment horizontal="center" vertical="center"/>
    </xf>
    <xf numFmtId="0" fontId="72" fillId="0" borderId="51" xfId="0" applyFont="1" applyBorder="1" applyAlignment="1" applyProtection="1">
      <alignment horizontal="center" vertical="center"/>
    </xf>
    <xf numFmtId="0" fontId="59" fillId="0" borderId="3" xfId="0" applyFont="1" applyBorder="1" applyAlignment="1" applyProtection="1">
      <alignment horizontal="center" vertical="center" wrapText="1"/>
    </xf>
    <xf numFmtId="0" fontId="59" fillId="0" borderId="1" xfId="0" applyFont="1" applyBorder="1" applyAlignment="1" applyProtection="1">
      <alignment horizontal="center" vertical="center" wrapText="1"/>
    </xf>
    <xf numFmtId="0" fontId="23" fillId="0" borderId="1" xfId="0" applyFont="1" applyBorder="1" applyAlignment="1" applyProtection="1">
      <alignment vertical="center"/>
    </xf>
    <xf numFmtId="0" fontId="23" fillId="0" borderId="5" xfId="0" applyFont="1" applyBorder="1" applyAlignment="1" applyProtection="1">
      <alignment vertical="center"/>
    </xf>
    <xf numFmtId="0" fontId="19" fillId="0" borderId="51" xfId="0" applyFont="1" applyBorder="1" applyAlignment="1" applyProtection="1">
      <alignment horizontal="center" vertical="center" wrapText="1"/>
    </xf>
    <xf numFmtId="0" fontId="19" fillId="0" borderId="50" xfId="0" applyFont="1" applyBorder="1" applyAlignment="1" applyProtection="1">
      <alignment horizontal="center" vertical="center"/>
    </xf>
    <xf numFmtId="0" fontId="19" fillId="0" borderId="47" xfId="0" applyFont="1" applyBorder="1" applyAlignment="1" applyProtection="1">
      <alignment horizontal="center" vertical="center"/>
    </xf>
    <xf numFmtId="0" fontId="19" fillId="0" borderId="48" xfId="0" applyFont="1" applyBorder="1" applyAlignment="1" applyProtection="1">
      <alignment horizontal="center" vertical="center"/>
    </xf>
    <xf numFmtId="0" fontId="19" fillId="0" borderId="49" xfId="0" applyFont="1" applyBorder="1" applyAlignment="1" applyProtection="1">
      <alignment horizontal="center" vertical="center"/>
    </xf>
    <xf numFmtId="0" fontId="19" fillId="0" borderId="51" xfId="0" applyFont="1" applyBorder="1" applyAlignment="1" applyProtection="1">
      <alignment horizontal="center" vertical="center"/>
    </xf>
    <xf numFmtId="57" fontId="19" fillId="8" borderId="52" xfId="0" applyNumberFormat="1" applyFont="1" applyFill="1" applyBorder="1" applyAlignment="1" applyProtection="1">
      <alignment horizontal="center" vertical="center"/>
      <protection locked="0"/>
    </xf>
    <xf numFmtId="57" fontId="19" fillId="8" borderId="53" xfId="0" applyNumberFormat="1" applyFont="1" applyFill="1" applyBorder="1" applyAlignment="1" applyProtection="1">
      <alignment horizontal="center" vertical="center"/>
      <protection locked="0"/>
    </xf>
    <xf numFmtId="57" fontId="19" fillId="8" borderId="54" xfId="0" applyNumberFormat="1" applyFont="1" applyFill="1" applyBorder="1" applyAlignment="1" applyProtection="1">
      <alignment horizontal="center" vertical="center"/>
      <protection locked="0"/>
    </xf>
    <xf numFmtId="38" fontId="19" fillId="8" borderId="52" xfId="1" applyFont="1" applyFill="1" applyBorder="1" applyAlignment="1" applyProtection="1">
      <alignment horizontal="center" vertical="center"/>
      <protection locked="0"/>
    </xf>
    <xf numFmtId="38" fontId="19" fillId="8" borderId="53" xfId="1" applyFont="1" applyFill="1" applyBorder="1" applyAlignment="1" applyProtection="1">
      <alignment horizontal="center" vertical="center"/>
      <protection locked="0"/>
    </xf>
    <xf numFmtId="38" fontId="19" fillId="8" borderId="54" xfId="1" applyFont="1" applyFill="1" applyBorder="1" applyAlignment="1" applyProtection="1">
      <alignment horizontal="center" vertical="center"/>
      <protection locked="0"/>
    </xf>
    <xf numFmtId="0" fontId="19" fillId="0" borderId="11" xfId="0" applyFont="1" applyBorder="1" applyProtection="1">
      <alignment vertical="center"/>
    </xf>
    <xf numFmtId="0" fontId="19" fillId="0" borderId="1" xfId="0" applyFont="1" applyBorder="1" applyProtection="1">
      <alignment vertical="center"/>
    </xf>
    <xf numFmtId="0" fontId="24" fillId="0" borderId="11" xfId="0" applyFont="1" applyBorder="1" applyAlignment="1" applyProtection="1">
      <alignment horizontal="center" vertical="center"/>
    </xf>
    <xf numFmtId="0" fontId="24" fillId="0" borderId="15" xfId="0" applyFont="1" applyBorder="1" applyAlignment="1" applyProtection="1">
      <alignment horizontal="center" vertical="center"/>
    </xf>
    <xf numFmtId="0" fontId="57" fillId="0" borderId="0" xfId="0" applyFont="1" applyAlignment="1" applyProtection="1">
      <alignment horizontal="center" vertical="center" wrapText="1"/>
    </xf>
    <xf numFmtId="0" fontId="70" fillId="0" borderId="0" xfId="0" applyFont="1" applyProtection="1">
      <alignment vertical="center"/>
    </xf>
    <xf numFmtId="0" fontId="24" fillId="0" borderId="0" xfId="0" applyFont="1" applyProtection="1">
      <alignment vertical="center"/>
    </xf>
    <xf numFmtId="183" fontId="26" fillId="23" borderId="1" xfId="0" applyNumberFormat="1" applyFont="1" applyFill="1" applyBorder="1" applyAlignment="1" applyProtection="1">
      <alignment horizontal="center" vertical="center"/>
    </xf>
    <xf numFmtId="0" fontId="23"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46" fillId="0" borderId="0" xfId="0" applyFont="1" applyBorder="1" applyAlignment="1" applyProtection="1">
      <alignment horizontal="right"/>
    </xf>
    <xf numFmtId="0" fontId="24" fillId="0" borderId="0" xfId="0" applyFont="1" applyBorder="1" applyAlignment="1" applyProtection="1">
      <alignment horizontal="left"/>
    </xf>
    <xf numFmtId="0" fontId="46" fillId="0" borderId="0" xfId="0" applyFont="1" applyAlignment="1" applyProtection="1">
      <alignment horizontal="left"/>
    </xf>
    <xf numFmtId="0" fontId="23" fillId="0" borderId="14"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23" fillId="0" borderId="9"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9" fillId="0" borderId="11" xfId="0" applyFont="1" applyBorder="1" applyAlignment="1" applyProtection="1">
      <alignment horizontal="center" vertical="center" textRotation="255" wrapText="1"/>
    </xf>
    <xf numFmtId="0" fontId="29" fillId="0" borderId="11" xfId="0" applyFont="1" applyBorder="1" applyAlignment="1" applyProtection="1">
      <alignment horizontal="center" vertical="center" textRotation="255"/>
    </xf>
    <xf numFmtId="0" fontId="29" fillId="0" borderId="12" xfId="0" applyFont="1" applyBorder="1" applyAlignment="1" applyProtection="1">
      <alignment horizontal="center" vertical="center" textRotation="255" wrapText="1"/>
    </xf>
    <xf numFmtId="0" fontId="29" fillId="0" borderId="0" xfId="0" applyFont="1" applyBorder="1" applyAlignment="1" applyProtection="1">
      <alignment horizontal="center" vertical="center" textRotation="255" wrapText="1"/>
    </xf>
    <xf numFmtId="0" fontId="29" fillId="0" borderId="10" xfId="0" applyFont="1" applyBorder="1" applyAlignment="1" applyProtection="1">
      <alignment horizontal="center" vertical="center" textRotation="255" wrapText="1"/>
    </xf>
    <xf numFmtId="0" fontId="29" fillId="0" borderId="15" xfId="0" applyFont="1" applyBorder="1" applyAlignment="1" applyProtection="1">
      <alignment horizontal="center" vertical="center" textRotation="255" wrapText="1"/>
    </xf>
    <xf numFmtId="0" fontId="29" fillId="0" borderId="9" xfId="0" applyFont="1" applyBorder="1" applyAlignment="1" applyProtection="1">
      <alignment horizontal="center" vertical="center" textRotation="255" wrapText="1"/>
    </xf>
    <xf numFmtId="0" fontId="29" fillId="0" borderId="16" xfId="0" applyFont="1" applyBorder="1" applyAlignment="1" applyProtection="1">
      <alignment horizontal="center" vertical="center" textRotation="255" wrapText="1"/>
    </xf>
    <xf numFmtId="0" fontId="23" fillId="0" borderId="14"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10"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16" xfId="0" applyFont="1" applyBorder="1" applyAlignment="1" applyProtection="1">
      <alignment horizontal="center" vertical="center" wrapText="1"/>
    </xf>
    <xf numFmtId="0" fontId="29" fillId="0" borderId="1" xfId="0" applyFont="1" applyBorder="1" applyAlignment="1" applyProtection="1">
      <alignment horizontal="center" vertical="center" textRotation="255"/>
    </xf>
    <xf numFmtId="0" fontId="76" fillId="16" borderId="0" xfId="0" applyFont="1" applyFill="1" applyProtection="1">
      <alignment vertical="center"/>
    </xf>
    <xf numFmtId="0" fontId="72" fillId="16" borderId="0" xfId="0" applyFont="1" applyFill="1" applyAlignment="1" applyProtection="1">
      <alignment horizontal="right" vertical="center"/>
    </xf>
    <xf numFmtId="0" fontId="23" fillId="0" borderId="0" xfId="0" applyFont="1" applyAlignment="1" applyProtection="1">
      <alignment horizontal="right" vertical="center" wrapText="1"/>
    </xf>
    <xf numFmtId="185" fontId="26" fillId="0" borderId="0" xfId="0" applyNumberFormat="1" applyFont="1" applyAlignment="1" applyProtection="1">
      <alignment vertical="center"/>
    </xf>
    <xf numFmtId="0" fontId="46" fillId="0" borderId="0" xfId="0" applyFont="1" applyAlignment="1" applyProtection="1">
      <alignment horizontal="right"/>
    </xf>
    <xf numFmtId="0" fontId="24" fillId="0" borderId="0" xfId="0" applyFont="1" applyAlignment="1" applyProtection="1"/>
    <xf numFmtId="57" fontId="19" fillId="8" borderId="103" xfId="0" applyNumberFormat="1" applyFont="1" applyFill="1" applyBorder="1" applyAlignment="1" applyProtection="1">
      <alignment horizontal="center" vertical="center"/>
      <protection locked="0"/>
    </xf>
    <xf numFmtId="57" fontId="19" fillId="8" borderId="4" xfId="0" applyNumberFormat="1" applyFont="1" applyFill="1" applyBorder="1" applyAlignment="1" applyProtection="1">
      <alignment horizontal="center" vertical="center"/>
      <protection locked="0"/>
    </xf>
    <xf numFmtId="57" fontId="19" fillId="8" borderId="105" xfId="0" applyNumberFormat="1" applyFont="1" applyFill="1" applyBorder="1" applyAlignment="1" applyProtection="1">
      <alignment horizontal="center" vertical="center"/>
      <protection locked="0"/>
    </xf>
    <xf numFmtId="57" fontId="19" fillId="8" borderId="32" xfId="0" applyNumberFormat="1" applyFont="1" applyFill="1" applyBorder="1" applyAlignment="1" applyProtection="1">
      <alignment horizontal="center" vertical="center"/>
      <protection locked="0"/>
    </xf>
    <xf numFmtId="57" fontId="19" fillId="8" borderId="0" xfId="0" applyNumberFormat="1" applyFont="1" applyFill="1" applyBorder="1" applyAlignment="1" applyProtection="1">
      <alignment horizontal="center" vertical="center"/>
      <protection locked="0"/>
    </xf>
    <xf numFmtId="57" fontId="19" fillId="8" borderId="33" xfId="0" applyNumberFormat="1" applyFont="1" applyFill="1" applyBorder="1" applyAlignment="1" applyProtection="1">
      <alignment horizontal="center" vertical="center"/>
      <protection locked="0"/>
    </xf>
    <xf numFmtId="57" fontId="19" fillId="8" borderId="106" xfId="0" applyNumberFormat="1" applyFont="1" applyFill="1" applyBorder="1" applyAlignment="1" applyProtection="1">
      <alignment horizontal="center" vertical="center"/>
      <protection locked="0"/>
    </xf>
    <xf numFmtId="57" fontId="19" fillId="8" borderId="9" xfId="0" applyNumberFormat="1" applyFont="1" applyFill="1" applyBorder="1" applyAlignment="1" applyProtection="1">
      <alignment horizontal="center" vertical="center"/>
      <protection locked="0"/>
    </xf>
    <xf numFmtId="57" fontId="19" fillId="8" borderId="107" xfId="0" applyNumberFormat="1" applyFont="1" applyFill="1" applyBorder="1" applyAlignment="1" applyProtection="1">
      <alignment horizontal="center" vertical="center"/>
      <protection locked="0"/>
    </xf>
    <xf numFmtId="0" fontId="70" fillId="16" borderId="0" xfId="0" applyFont="1" applyFill="1" applyProtection="1">
      <alignment vertical="center"/>
    </xf>
    <xf numFmtId="0" fontId="58" fillId="16" borderId="0" xfId="0" applyFont="1" applyFill="1" applyAlignment="1">
      <alignment horizontal="center" vertical="center"/>
    </xf>
    <xf numFmtId="0" fontId="23" fillId="0" borderId="44" xfId="0" applyFont="1" applyBorder="1" applyProtection="1">
      <alignment vertical="center"/>
    </xf>
    <xf numFmtId="0" fontId="23" fillId="0" borderId="45" xfId="0" applyFont="1" applyBorder="1" applyProtection="1">
      <alignment vertical="center"/>
    </xf>
    <xf numFmtId="0" fontId="26" fillId="0" borderId="0" xfId="0" applyFont="1" applyAlignment="1" applyProtection="1">
      <alignment horizontal="left" vertical="center"/>
    </xf>
    <xf numFmtId="0" fontId="24" fillId="16" borderId="0" xfId="0" applyFont="1" applyFill="1" applyProtection="1">
      <alignment vertical="center"/>
    </xf>
    <xf numFmtId="0" fontId="28" fillId="0" borderId="0" xfId="0" applyFont="1" applyBorder="1" applyAlignment="1">
      <alignment vertical="center" wrapText="1"/>
    </xf>
    <xf numFmtId="0" fontId="28" fillId="0" borderId="0" xfId="0" applyFont="1" applyBorder="1">
      <alignment vertical="center"/>
    </xf>
    <xf numFmtId="0" fontId="28" fillId="0" borderId="37" xfId="0" applyFont="1" applyBorder="1">
      <alignment vertical="center"/>
    </xf>
    <xf numFmtId="0" fontId="23" fillId="0" borderId="0" xfId="0" applyFont="1" applyBorder="1" applyAlignment="1">
      <alignment vertical="center" wrapText="1"/>
    </xf>
    <xf numFmtId="0" fontId="23" fillId="0" borderId="41" xfId="0" applyFont="1" applyBorder="1" applyAlignment="1" applyProtection="1">
      <alignment vertical="center" wrapText="1"/>
    </xf>
    <xf numFmtId="0" fontId="23" fillId="0" borderId="0" xfId="0" applyFont="1" applyBorder="1" applyAlignment="1" applyProtection="1">
      <alignment vertical="center" wrapText="1"/>
    </xf>
    <xf numFmtId="0" fontId="6" fillId="10" borderId="1" xfId="0" applyFont="1" applyFill="1" applyBorder="1" applyAlignment="1" applyProtection="1">
      <alignment horizontal="center" vertical="center" textRotation="255"/>
    </xf>
    <xf numFmtId="0" fontId="6" fillId="10" borderId="1" xfId="0" applyFont="1" applyFill="1" applyBorder="1" applyAlignment="1" applyProtection="1">
      <alignment horizontal="center" vertical="center"/>
    </xf>
    <xf numFmtId="0" fontId="6" fillId="8" borderId="1" xfId="0" applyFont="1" applyFill="1" applyBorder="1" applyAlignment="1" applyProtection="1">
      <alignment horizontal="center" vertical="center"/>
    </xf>
    <xf numFmtId="0" fontId="6" fillId="10" borderId="5" xfId="0" applyFont="1" applyFill="1" applyBorder="1" applyAlignment="1" applyProtection="1">
      <alignment horizontal="center" vertical="center"/>
    </xf>
    <xf numFmtId="0" fontId="6" fillId="10" borderId="3" xfId="0" applyFont="1" applyFill="1" applyBorder="1" applyAlignment="1" applyProtection="1">
      <alignment horizontal="center" vertical="center"/>
    </xf>
    <xf numFmtId="0" fontId="8" fillId="20" borderId="0" xfId="0" applyFont="1" applyFill="1" applyAlignment="1" applyProtection="1">
      <alignment horizontal="center" vertical="center"/>
    </xf>
    <xf numFmtId="0" fontId="8" fillId="20" borderId="10" xfId="0" applyFont="1" applyFill="1" applyBorder="1" applyAlignment="1" applyProtection="1">
      <alignment horizontal="center" vertical="center"/>
    </xf>
    <xf numFmtId="0" fontId="8" fillId="20" borderId="9" xfId="0" applyFont="1" applyFill="1" applyBorder="1" applyAlignment="1" applyProtection="1">
      <alignment horizontal="center" vertical="center"/>
    </xf>
    <xf numFmtId="0" fontId="8" fillId="20" borderId="16" xfId="0" applyFont="1" applyFill="1" applyBorder="1" applyAlignment="1" applyProtection="1">
      <alignment horizontal="center" vertical="center"/>
    </xf>
    <xf numFmtId="0" fontId="18" fillId="13" borderId="5" xfId="0" applyFont="1" applyFill="1" applyBorder="1" applyAlignment="1" applyProtection="1">
      <alignment horizontal="center" vertical="center"/>
    </xf>
    <xf numFmtId="0" fontId="18" fillId="13" borderId="3" xfId="0" applyFont="1" applyFill="1" applyBorder="1" applyAlignment="1" applyProtection="1">
      <alignment horizontal="center" vertical="center"/>
    </xf>
    <xf numFmtId="0" fontId="6" fillId="8" borderId="1" xfId="0" applyFont="1" applyFill="1" applyBorder="1" applyAlignment="1" applyProtection="1">
      <alignment horizontal="center" vertical="center" textRotation="255"/>
    </xf>
    <xf numFmtId="0" fontId="23" fillId="0" borderId="37" xfId="0" applyFont="1" applyBorder="1">
      <alignment vertical="center"/>
    </xf>
    <xf numFmtId="0" fontId="19" fillId="0" borderId="37" xfId="0" applyFont="1" applyBorder="1" applyAlignment="1">
      <alignment horizontal="righ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34" fillId="0" borderId="1" xfId="0" applyFont="1" applyBorder="1" applyAlignment="1">
      <alignment horizontal="center" vertical="center"/>
    </xf>
    <xf numFmtId="0" fontId="18" fillId="0" borderId="1" xfId="0" applyFont="1" applyBorder="1">
      <alignment vertical="center"/>
    </xf>
    <xf numFmtId="0" fontId="34" fillId="0" borderId="102" xfId="0" applyFont="1" applyBorder="1" applyAlignment="1">
      <alignment horizontal="center" vertical="center" wrapText="1"/>
    </xf>
    <xf numFmtId="0" fontId="34" fillId="0" borderId="11" xfId="0" applyFont="1" applyBorder="1" applyAlignment="1">
      <alignment horizontal="center" vertical="center"/>
    </xf>
    <xf numFmtId="0" fontId="34" fillId="0" borderId="49" xfId="0" applyFont="1" applyBorder="1" applyAlignment="1">
      <alignment horizontal="center" vertical="center" wrapText="1"/>
    </xf>
    <xf numFmtId="0" fontId="34" fillId="0" borderId="51" xfId="0" applyFont="1" applyBorder="1" applyAlignment="1">
      <alignment horizontal="center" vertical="center"/>
    </xf>
    <xf numFmtId="0" fontId="18" fillId="0" borderId="0" xfId="0" applyFont="1" applyBorder="1" applyAlignment="1">
      <alignment horizontal="center" vertical="center"/>
    </xf>
    <xf numFmtId="0" fontId="19" fillId="0" borderId="50" xfId="0" applyFont="1" applyBorder="1" applyAlignment="1">
      <alignment horizontal="center" vertical="center"/>
    </xf>
    <xf numFmtId="0" fontId="19" fillId="0" borderId="1" xfId="0" applyFont="1" applyBorder="1" applyAlignment="1">
      <alignment horizontal="center" vertical="center"/>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18" fillId="0" borderId="48" xfId="0" applyFont="1" applyBorder="1">
      <alignment vertical="center"/>
    </xf>
    <xf numFmtId="0" fontId="19" fillId="0" borderId="1" xfId="0" applyFont="1" applyBorder="1" applyAlignment="1">
      <alignment horizontal="center" vertical="center" textRotation="255"/>
    </xf>
    <xf numFmtId="0" fontId="19" fillId="0" borderId="53" xfId="0" applyFont="1" applyBorder="1" applyAlignment="1">
      <alignment horizontal="center" vertical="center" textRotation="255"/>
    </xf>
    <xf numFmtId="0" fontId="19" fillId="0" borderId="48" xfId="0" applyFont="1" applyBorder="1" applyAlignment="1">
      <alignment horizontal="center" vertical="center"/>
    </xf>
    <xf numFmtId="0" fontId="18" fillId="0" borderId="48" xfId="0" applyFont="1" applyBorder="1" applyAlignment="1">
      <alignment vertical="center"/>
    </xf>
    <xf numFmtId="0" fontId="29" fillId="0" borderId="1" xfId="0" applyFont="1" applyBorder="1" applyAlignment="1" applyProtection="1">
      <alignment horizontal="center" vertical="center"/>
    </xf>
    <xf numFmtId="0" fontId="19" fillId="0" borderId="103"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32" xfId="0" applyFont="1" applyBorder="1" applyAlignment="1">
      <alignment horizontal="center" vertical="center" textRotation="255"/>
    </xf>
    <xf numFmtId="0" fontId="19" fillId="0" borderId="10" xfId="0" applyFont="1" applyBorder="1" applyAlignment="1">
      <alignment horizontal="center" vertical="center" textRotation="255"/>
    </xf>
    <xf numFmtId="0" fontId="19" fillId="0" borderId="34" xfId="0" applyFont="1" applyBorder="1" applyAlignment="1">
      <alignment horizontal="center" vertical="center" textRotation="255"/>
    </xf>
    <xf numFmtId="0" fontId="19" fillId="0" borderId="104" xfId="0" applyFont="1" applyBorder="1" applyAlignment="1">
      <alignment horizontal="center" vertical="center" textRotation="255"/>
    </xf>
    <xf numFmtId="0" fontId="18" fillId="0" borderId="53" xfId="0" applyFont="1" applyBorder="1">
      <alignment vertical="center"/>
    </xf>
    <xf numFmtId="0" fontId="18" fillId="0" borderId="53" xfId="0" applyFont="1" applyBorder="1" applyAlignment="1">
      <alignment horizontal="center" vertical="center"/>
    </xf>
    <xf numFmtId="0" fontId="34" fillId="0" borderId="0" xfId="0" applyFont="1" applyBorder="1" applyAlignment="1">
      <alignment horizontal="center" wrapText="1"/>
    </xf>
    <xf numFmtId="0" fontId="34" fillId="0" borderId="0" xfId="0" applyFont="1" applyBorder="1" applyAlignment="1">
      <alignment wrapText="1"/>
    </xf>
    <xf numFmtId="0" fontId="39" fillId="0" borderId="39" xfId="0" applyFont="1" applyBorder="1" applyAlignment="1"/>
    <xf numFmtId="0" fontId="39" fillId="0" borderId="0" xfId="0" applyFont="1" applyBorder="1" applyAlignment="1"/>
    <xf numFmtId="0" fontId="29" fillId="0" borderId="0" xfId="0" applyFont="1" applyBorder="1" applyAlignment="1">
      <alignment horizontal="center" vertical="center"/>
    </xf>
    <xf numFmtId="0" fontId="29" fillId="0" borderId="14" xfId="0" applyFont="1" applyBorder="1" applyAlignment="1">
      <alignment horizontal="left" vertical="center" wrapText="1"/>
    </xf>
    <xf numFmtId="0" fontId="29" fillId="0" borderId="4" xfId="0" applyFont="1" applyBorder="1" applyAlignment="1">
      <alignment horizontal="left" vertical="center" wrapText="1"/>
    </xf>
    <xf numFmtId="0" fontId="29" fillId="0" borderId="6"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0" xfId="0" applyFont="1" applyBorder="1" applyAlignment="1">
      <alignment horizontal="left" vertical="center" wrapText="1"/>
    </xf>
    <xf numFmtId="0" fontId="29" fillId="0" borderId="15" xfId="0" applyFont="1" applyBorder="1" applyAlignment="1">
      <alignment horizontal="left" vertical="center" wrapText="1"/>
    </xf>
    <xf numFmtId="0" fontId="29" fillId="0" borderId="9" xfId="0" applyFont="1" applyBorder="1" applyAlignment="1">
      <alignment horizontal="left" vertical="center" wrapText="1"/>
    </xf>
    <xf numFmtId="0" fontId="29" fillId="0" borderId="16" xfId="0" applyFont="1" applyBorder="1" applyAlignment="1">
      <alignment horizontal="left" vertical="center" wrapText="1"/>
    </xf>
    <xf numFmtId="0" fontId="4" fillId="0" borderId="50" xfId="0" applyFont="1" applyBorder="1" applyAlignment="1" applyProtection="1">
      <alignment horizontal="center" vertical="center"/>
    </xf>
    <xf numFmtId="0" fontId="4" fillId="0" borderId="52" xfId="0" applyFont="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5" fillId="0" borderId="0" xfId="0" applyFont="1" applyAlignment="1" applyProtection="1">
      <alignment vertical="center" wrapText="1"/>
    </xf>
    <xf numFmtId="0" fontId="5" fillId="0" borderId="0" xfId="0" applyFont="1" applyProtection="1">
      <alignment vertical="center"/>
    </xf>
    <xf numFmtId="0" fontId="47" fillId="15" borderId="55" xfId="0" applyFont="1" applyFill="1" applyBorder="1" applyAlignment="1" applyProtection="1">
      <alignment horizontal="center" vertical="center"/>
    </xf>
    <xf numFmtId="0" fontId="47" fillId="15" borderId="56" xfId="0" applyFont="1" applyFill="1" applyBorder="1" applyAlignment="1" applyProtection="1">
      <alignment horizontal="center" vertical="center"/>
    </xf>
    <xf numFmtId="0" fontId="47" fillId="15" borderId="57" xfId="0" applyFont="1" applyFill="1" applyBorder="1" applyAlignment="1" applyProtection="1">
      <alignment horizontal="center" vertical="center"/>
    </xf>
    <xf numFmtId="0" fontId="47" fillId="16" borderId="55" xfId="0" applyFont="1" applyFill="1" applyBorder="1" applyAlignment="1" applyProtection="1">
      <alignment horizontal="center" vertical="center"/>
    </xf>
    <xf numFmtId="0" fontId="47" fillId="16" borderId="56" xfId="0" applyFont="1" applyFill="1" applyBorder="1" applyAlignment="1" applyProtection="1">
      <alignment horizontal="center" vertical="center"/>
    </xf>
    <xf numFmtId="0" fontId="47" fillId="16" borderId="57" xfId="0" applyFont="1" applyFill="1" applyBorder="1" applyAlignment="1" applyProtection="1">
      <alignment horizontal="center" vertical="center"/>
    </xf>
    <xf numFmtId="0" fontId="4" fillId="0" borderId="47" xfId="0" applyFont="1" applyBorder="1" applyAlignment="1" applyProtection="1">
      <alignment horizontal="center" vertical="center" wrapText="1"/>
    </xf>
    <xf numFmtId="0" fontId="4" fillId="0" borderId="50" xfId="0" applyFont="1" applyBorder="1" applyAlignment="1" applyProtection="1">
      <alignment horizontal="center" vertical="center" wrapText="1"/>
    </xf>
    <xf numFmtId="0" fontId="29" fillId="0" borderId="39" xfId="0" applyFont="1" applyBorder="1">
      <alignment vertical="center"/>
    </xf>
    <xf numFmtId="0" fontId="29" fillId="0" borderId="40" xfId="0" applyFont="1" applyBorder="1">
      <alignment vertical="center"/>
    </xf>
    <xf numFmtId="0" fontId="29" fillId="0" borderId="0" xfId="0" applyFont="1" applyBorder="1">
      <alignment vertical="center"/>
    </xf>
    <xf numFmtId="0" fontId="29" fillId="0" borderId="42" xfId="0" applyFont="1" applyBorder="1">
      <alignment vertical="center"/>
    </xf>
    <xf numFmtId="0" fontId="29" fillId="0" borderId="37" xfId="0" applyFont="1" applyBorder="1">
      <alignment vertical="center"/>
    </xf>
    <xf numFmtId="38" fontId="28" fillId="0" borderId="14" xfId="1" applyFont="1" applyBorder="1" applyAlignment="1">
      <alignment vertical="center"/>
    </xf>
    <xf numFmtId="38" fontId="28" fillId="0" borderId="4" xfId="1" applyFont="1" applyBorder="1" applyAlignment="1">
      <alignment vertical="center"/>
    </xf>
    <xf numFmtId="38" fontId="28" fillId="0" borderId="12" xfId="1" applyFont="1" applyBorder="1" applyAlignment="1">
      <alignment vertical="center"/>
    </xf>
    <xf numFmtId="38" fontId="28" fillId="0" borderId="0" xfId="1" applyFont="1" applyBorder="1" applyAlignment="1">
      <alignment vertical="center"/>
    </xf>
    <xf numFmtId="38" fontId="28" fillId="0" borderId="15" xfId="1" applyFont="1" applyBorder="1" applyAlignment="1">
      <alignment vertical="center"/>
    </xf>
    <xf numFmtId="38" fontId="28" fillId="0" borderId="9" xfId="1" applyFont="1" applyBorder="1" applyAlignment="1">
      <alignment vertical="center"/>
    </xf>
    <xf numFmtId="38" fontId="18" fillId="0" borderId="4" xfId="1" applyFont="1" applyBorder="1" applyAlignment="1">
      <alignment horizontal="left" vertical="center"/>
    </xf>
    <xf numFmtId="38" fontId="18" fillId="0" borderId="0" xfId="1" applyFont="1" applyBorder="1" applyAlignment="1">
      <alignment horizontal="left" vertical="center"/>
    </xf>
    <xf numFmtId="38" fontId="18" fillId="0" borderId="9" xfId="1" applyFont="1" applyBorder="1" applyAlignment="1">
      <alignment horizontal="left" vertical="center"/>
    </xf>
    <xf numFmtId="0" fontId="19" fillId="0" borderId="0" xfId="0" applyFont="1" applyBorder="1" applyAlignment="1">
      <alignment vertical="center"/>
    </xf>
    <xf numFmtId="0" fontId="28" fillId="0" borderId="14"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10" fontId="28" fillId="0" borderId="4" xfId="3" applyNumberFormat="1" applyFont="1" applyBorder="1" applyAlignment="1">
      <alignment horizontal="center" vertical="center" wrapText="1"/>
    </xf>
    <xf numFmtId="10" fontId="28" fillId="0" borderId="0" xfId="3" applyNumberFormat="1" applyFont="1" applyBorder="1" applyAlignment="1">
      <alignment horizontal="center" vertical="center" wrapText="1"/>
    </xf>
    <xf numFmtId="10" fontId="28" fillId="0" borderId="9" xfId="3" applyNumberFormat="1" applyFont="1" applyBorder="1" applyAlignment="1">
      <alignment horizontal="center" vertical="center" wrapText="1"/>
    </xf>
    <xf numFmtId="0" fontId="28" fillId="0" borderId="4" xfId="0" applyFont="1" applyBorder="1" applyAlignment="1">
      <alignment vertical="center" wrapText="1"/>
    </xf>
    <xf numFmtId="0" fontId="28" fillId="0" borderId="9" xfId="0" applyFont="1" applyBorder="1" applyAlignment="1">
      <alignment vertical="center" wrapText="1"/>
    </xf>
    <xf numFmtId="0" fontId="18" fillId="0" borderId="0" xfId="0" applyFont="1" applyBorder="1" applyAlignment="1">
      <alignment horizontal="right" vertical="center"/>
    </xf>
    <xf numFmtId="0" fontId="23" fillId="0" borderId="1" xfId="0" applyFont="1" applyBorder="1" applyAlignment="1">
      <alignment vertical="center" textRotation="255" wrapText="1"/>
    </xf>
    <xf numFmtId="0" fontId="28" fillId="0" borderId="14" xfId="0" applyFont="1" applyBorder="1" applyAlignment="1">
      <alignment horizontal="right" vertical="center" wrapText="1"/>
    </xf>
    <xf numFmtId="0" fontId="28" fillId="0" borderId="4" xfId="0" applyFont="1" applyBorder="1" applyAlignment="1">
      <alignment horizontal="right" vertical="center" wrapText="1"/>
    </xf>
    <xf numFmtId="0" fontId="28" fillId="0" borderId="12" xfId="0" applyFont="1" applyBorder="1" applyAlignment="1">
      <alignment horizontal="right" vertical="center" wrapText="1"/>
    </xf>
    <xf numFmtId="0" fontId="28" fillId="0" borderId="0" xfId="0" applyFont="1" applyBorder="1" applyAlignment="1">
      <alignment horizontal="right" vertical="center" wrapText="1"/>
    </xf>
    <xf numFmtId="0" fontId="28" fillId="0" borderId="15" xfId="0" applyFont="1" applyBorder="1" applyAlignment="1">
      <alignment horizontal="right" vertical="center" wrapText="1"/>
    </xf>
    <xf numFmtId="0" fontId="28" fillId="0" borderId="9" xfId="0" applyFont="1" applyBorder="1" applyAlignment="1">
      <alignment horizontal="right" vertical="center" wrapText="1"/>
    </xf>
    <xf numFmtId="0" fontId="19" fillId="0" borderId="4" xfId="0" applyFont="1" applyBorder="1" applyAlignment="1">
      <alignment horizontal="left" vertical="center" wrapText="1"/>
    </xf>
    <xf numFmtId="0" fontId="19" fillId="0" borderId="0" xfId="0" applyFont="1" applyBorder="1" applyAlignment="1">
      <alignment horizontal="left" vertical="center" wrapText="1"/>
    </xf>
    <xf numFmtId="0" fontId="19" fillId="0" borderId="9" xfId="0" applyFont="1" applyBorder="1" applyAlignment="1">
      <alignment horizontal="left" vertical="center" wrapText="1"/>
    </xf>
    <xf numFmtId="38" fontId="18" fillId="0" borderId="6" xfId="1" applyFont="1" applyBorder="1" applyAlignment="1">
      <alignment horizontal="left" vertical="center"/>
    </xf>
    <xf numFmtId="38" fontId="18" fillId="0" borderId="10" xfId="1" applyFont="1" applyBorder="1" applyAlignment="1">
      <alignment horizontal="left" vertical="center"/>
    </xf>
    <xf numFmtId="38" fontId="18" fillId="0" borderId="16" xfId="1" applyFont="1" applyBorder="1" applyAlignment="1">
      <alignment horizontal="left"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183" fontId="24" fillId="16" borderId="1" xfId="0" applyNumberFormat="1" applyFont="1" applyFill="1" applyBorder="1" applyAlignment="1">
      <alignment horizontal="center" vertical="center"/>
    </xf>
    <xf numFmtId="0" fontId="19" fillId="0" borderId="1" xfId="0" applyFont="1" applyBorder="1" applyAlignment="1">
      <alignment horizontal="center" vertical="center" wrapText="1"/>
    </xf>
    <xf numFmtId="0" fontId="40" fillId="0" borderId="4" xfId="0" applyFont="1" applyBorder="1" applyAlignment="1">
      <alignment horizontal="center" vertical="top"/>
    </xf>
    <xf numFmtId="0" fontId="40" fillId="0" borderId="0" xfId="0" applyFont="1" applyBorder="1" applyAlignment="1">
      <alignment horizontal="center" vertical="top"/>
    </xf>
    <xf numFmtId="38" fontId="38" fillId="0" borderId="14" xfId="1" applyFont="1" applyBorder="1" applyAlignment="1">
      <alignment horizontal="center" vertical="center" wrapText="1"/>
    </xf>
    <xf numFmtId="38" fontId="38" fillId="0" borderId="4" xfId="1" applyFont="1" applyBorder="1" applyAlignment="1">
      <alignment horizontal="center" vertical="center" wrapText="1"/>
    </xf>
    <xf numFmtId="38" fontId="38" fillId="0" borderId="12" xfId="1" applyFont="1" applyBorder="1" applyAlignment="1">
      <alignment horizontal="center" vertical="center" wrapText="1"/>
    </xf>
    <xf numFmtId="38" fontId="38" fillId="0" borderId="0" xfId="1" applyFont="1" applyBorder="1" applyAlignment="1">
      <alignment horizontal="center" vertical="center" wrapText="1"/>
    </xf>
    <xf numFmtId="38" fontId="38" fillId="0" borderId="15" xfId="1" applyFont="1" applyBorder="1" applyAlignment="1">
      <alignment horizontal="center" vertical="center" wrapText="1"/>
    </xf>
    <xf numFmtId="38" fontId="38" fillId="0" borderId="9" xfId="1" applyFont="1" applyBorder="1" applyAlignment="1">
      <alignment horizontal="center" vertical="center" wrapText="1"/>
    </xf>
    <xf numFmtId="38" fontId="28" fillId="0" borderId="4" xfId="1" applyFont="1" applyBorder="1" applyAlignment="1">
      <alignment horizontal="center" vertical="center" wrapText="1"/>
    </xf>
    <xf numFmtId="38" fontId="28" fillId="0" borderId="0" xfId="1" applyFont="1" applyBorder="1" applyAlignment="1">
      <alignment horizontal="center" vertical="center" wrapText="1"/>
    </xf>
    <xf numFmtId="38" fontId="28" fillId="0" borderId="9" xfId="1" applyFont="1" applyBorder="1" applyAlignment="1">
      <alignment horizontal="center" vertical="center" wrapText="1"/>
    </xf>
    <xf numFmtId="0" fontId="34" fillId="0" borderId="0" xfId="0" applyFont="1" applyBorder="1">
      <alignment vertical="center"/>
    </xf>
    <xf numFmtId="0" fontId="34" fillId="0" borderId="0" xfId="0" applyFont="1">
      <alignment vertical="center"/>
    </xf>
    <xf numFmtId="0" fontId="41" fillId="0" borderId="0" xfId="0" applyFont="1" applyAlignment="1">
      <alignment horizontal="center" vertical="center"/>
    </xf>
    <xf numFmtId="0" fontId="41" fillId="0" borderId="9" xfId="0" applyFont="1" applyBorder="1" applyAlignment="1">
      <alignment horizontal="center" vertical="center"/>
    </xf>
    <xf numFmtId="0" fontId="29" fillId="0" borderId="1" xfId="0" applyFont="1" applyBorder="1" applyAlignment="1">
      <alignment horizontal="center" vertical="center"/>
    </xf>
    <xf numFmtId="0" fontId="19" fillId="0" borderId="0" xfId="0" applyFont="1">
      <alignment vertical="center"/>
    </xf>
    <xf numFmtId="0" fontId="18" fillId="0" borderId="0" xfId="0" applyFont="1" applyAlignment="1">
      <alignment horizontal="right" vertical="center"/>
    </xf>
    <xf numFmtId="0" fontId="42" fillId="0" borderId="0" xfId="0" applyFont="1">
      <alignment vertical="center"/>
    </xf>
    <xf numFmtId="0" fontId="18" fillId="0" borderId="0" xfId="0" applyFont="1" applyAlignment="1">
      <alignment horizontal="center" vertical="center"/>
    </xf>
    <xf numFmtId="0" fontId="19" fillId="0" borderId="0" xfId="0" applyFont="1" applyAlignment="1">
      <alignment horizontal="right" vertical="center"/>
    </xf>
    <xf numFmtId="0" fontId="23" fillId="0" borderId="1" xfId="0" applyFont="1" applyBorder="1" applyAlignment="1">
      <alignment vertical="center" textRotation="255"/>
    </xf>
    <xf numFmtId="0" fontId="19" fillId="0" borderId="1" xfId="0" applyFont="1" applyBorder="1">
      <alignment vertical="center"/>
    </xf>
    <xf numFmtId="183" fontId="23" fillId="0" borderId="14" xfId="0" applyNumberFormat="1" applyFont="1" applyBorder="1" applyAlignment="1">
      <alignment horizontal="center" vertical="center"/>
    </xf>
    <xf numFmtId="183" fontId="23" fillId="0" borderId="4" xfId="0" applyNumberFormat="1" applyFont="1" applyBorder="1" applyAlignment="1">
      <alignment horizontal="center" vertical="center"/>
    </xf>
    <xf numFmtId="183" fontId="23" fillId="0" borderId="6" xfId="0" applyNumberFormat="1" applyFont="1" applyBorder="1" applyAlignment="1">
      <alignment horizontal="center" vertical="center"/>
    </xf>
    <xf numFmtId="183" fontId="23" fillId="0" borderId="12" xfId="0" applyNumberFormat="1" applyFont="1" applyBorder="1" applyAlignment="1">
      <alignment horizontal="center" vertical="center"/>
    </xf>
    <xf numFmtId="183" fontId="23" fillId="0" borderId="0" xfId="0" applyNumberFormat="1" applyFont="1" applyBorder="1" applyAlignment="1">
      <alignment horizontal="center" vertical="center"/>
    </xf>
    <xf numFmtId="183" fontId="23" fillId="0" borderId="10" xfId="0" applyNumberFormat="1" applyFont="1" applyBorder="1" applyAlignment="1">
      <alignment horizontal="center" vertical="center"/>
    </xf>
    <xf numFmtId="183" fontId="23" fillId="0" borderId="15" xfId="0" applyNumberFormat="1" applyFont="1" applyBorder="1" applyAlignment="1">
      <alignment horizontal="center" vertical="center"/>
    </xf>
    <xf numFmtId="183" fontId="23" fillId="0" borderId="9" xfId="0" applyNumberFormat="1" applyFont="1" applyBorder="1" applyAlignment="1">
      <alignment horizontal="center" vertical="center"/>
    </xf>
    <xf numFmtId="183" fontId="23" fillId="0" borderId="16" xfId="0" applyNumberFormat="1" applyFont="1" applyBorder="1" applyAlignment="1">
      <alignment horizontal="center" vertical="center"/>
    </xf>
    <xf numFmtId="0" fontId="37" fillId="0" borderId="0" xfId="0" applyFont="1" applyAlignment="1">
      <alignment horizontal="center" vertical="center"/>
    </xf>
    <xf numFmtId="184" fontId="23" fillId="0" borderId="14" xfId="0" applyNumberFormat="1" applyFont="1" applyBorder="1" applyAlignment="1">
      <alignment horizontal="center" vertical="center"/>
    </xf>
    <xf numFmtId="184" fontId="23" fillId="0" borderId="4" xfId="0" applyNumberFormat="1" applyFont="1" applyBorder="1" applyAlignment="1">
      <alignment horizontal="center" vertical="center"/>
    </xf>
    <xf numFmtId="184" fontId="23" fillId="0" borderId="6" xfId="0" applyNumberFormat="1" applyFont="1" applyBorder="1" applyAlignment="1">
      <alignment horizontal="center" vertical="center"/>
    </xf>
    <xf numFmtId="184" fontId="23" fillId="0" borderId="12" xfId="0" applyNumberFormat="1" applyFont="1" applyBorder="1" applyAlignment="1">
      <alignment horizontal="center" vertical="center"/>
    </xf>
    <xf numFmtId="184" fontId="23" fillId="0" borderId="0" xfId="0" applyNumberFormat="1" applyFont="1" applyBorder="1" applyAlignment="1">
      <alignment horizontal="center" vertical="center"/>
    </xf>
    <xf numFmtId="184" fontId="23" fillId="0" borderId="10" xfId="0" applyNumberFormat="1" applyFont="1" applyBorder="1" applyAlignment="1">
      <alignment horizontal="center" vertical="center"/>
    </xf>
    <xf numFmtId="184" fontId="23" fillId="0" borderId="15" xfId="0" applyNumberFormat="1" applyFont="1" applyBorder="1" applyAlignment="1">
      <alignment horizontal="center" vertical="center"/>
    </xf>
    <xf numFmtId="184" fontId="23" fillId="0" borderId="9" xfId="0" applyNumberFormat="1" applyFont="1" applyBorder="1" applyAlignment="1">
      <alignment horizontal="center" vertical="center"/>
    </xf>
    <xf numFmtId="184" fontId="23" fillId="0" borderId="16" xfId="0" applyNumberFormat="1" applyFont="1" applyBorder="1" applyAlignment="1">
      <alignment horizontal="center" vertical="center"/>
    </xf>
    <xf numFmtId="0" fontId="78" fillId="0" borderId="0" xfId="0" applyFont="1" applyAlignment="1">
      <alignment horizontal="center" vertical="center"/>
    </xf>
    <xf numFmtId="0" fontId="35"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xf>
    <xf numFmtId="0" fontId="18" fillId="0" borderId="41" xfId="0" applyFont="1" applyBorder="1" applyAlignment="1">
      <alignment horizontal="left" vertical="center"/>
    </xf>
    <xf numFmtId="0" fontId="18" fillId="0" borderId="0" xfId="0" applyFont="1" applyBorder="1" applyAlignment="1">
      <alignment horizontal="left" vertical="center"/>
    </xf>
    <xf numFmtId="0" fontId="23" fillId="0" borderId="0" xfId="0" applyFont="1" applyAlignment="1">
      <alignment horizontal="center" vertical="center"/>
    </xf>
    <xf numFmtId="0" fontId="29" fillId="0" borderId="0" xfId="0" applyFont="1" applyAlignment="1">
      <alignment vertical="center"/>
    </xf>
    <xf numFmtId="0" fontId="29" fillId="0" borderId="0" xfId="0" applyFont="1" applyBorder="1" applyAlignment="1">
      <alignment vertical="center"/>
    </xf>
    <xf numFmtId="0" fontId="24" fillId="8" borderId="5" xfId="0" applyFont="1" applyFill="1" applyBorder="1" applyAlignment="1" applyProtection="1">
      <alignment horizontal="center" vertical="center" shrinkToFit="1"/>
      <protection locked="0"/>
    </xf>
    <xf numFmtId="0" fontId="24" fillId="8" borderId="3" xfId="0" applyFont="1" applyFill="1" applyBorder="1" applyAlignment="1" applyProtection="1">
      <alignment horizontal="center" vertical="center" shrinkToFit="1"/>
      <protection locked="0"/>
    </xf>
    <xf numFmtId="0" fontId="28" fillId="0" borderId="14" xfId="0" applyFont="1" applyBorder="1" applyAlignment="1">
      <alignment horizontal="right" vertical="center" shrinkToFit="1"/>
    </xf>
    <xf numFmtId="0" fontId="28" fillId="0" borderId="4" xfId="0" applyFont="1" applyBorder="1" applyAlignment="1">
      <alignment horizontal="right" vertical="center" shrinkToFit="1"/>
    </xf>
    <xf numFmtId="0" fontId="28" fillId="0" borderId="15" xfId="0" applyFont="1" applyBorder="1" applyAlignment="1">
      <alignment horizontal="right" vertical="center" shrinkToFit="1"/>
    </xf>
    <xf numFmtId="0" fontId="28" fillId="0" borderId="9" xfId="0" applyFont="1" applyBorder="1" applyAlignment="1">
      <alignment horizontal="right" vertical="center" shrinkToFit="1"/>
    </xf>
    <xf numFmtId="0" fontId="19" fillId="0" borderId="1" xfId="0" applyFont="1" applyBorder="1" applyAlignment="1">
      <alignment horizontal="center" vertical="center" shrinkToFit="1"/>
    </xf>
    <xf numFmtId="38" fontId="19" fillId="0" borderId="19" xfId="1" applyFont="1" applyFill="1" applyBorder="1" applyAlignment="1">
      <alignment horizontal="center" vertical="center" shrinkToFit="1"/>
    </xf>
    <xf numFmtId="38" fontId="19" fillId="0" borderId="20" xfId="1" applyFont="1" applyFill="1" applyBorder="1" applyAlignment="1">
      <alignment horizontal="center" vertical="center" shrinkToFit="1"/>
    </xf>
    <xf numFmtId="180" fontId="24" fillId="8" borderId="6" xfId="1" applyNumberFormat="1" applyFont="1" applyFill="1" applyBorder="1" applyAlignment="1" applyProtection="1">
      <alignment horizontal="center" vertical="center" shrinkToFit="1"/>
      <protection locked="0"/>
    </xf>
    <xf numFmtId="180" fontId="24" fillId="8" borderId="16" xfId="1" applyNumberFormat="1" applyFont="1" applyFill="1" applyBorder="1" applyAlignment="1" applyProtection="1">
      <alignment horizontal="center" vertical="center" shrinkToFit="1"/>
      <protection locked="0"/>
    </xf>
    <xf numFmtId="180" fontId="24" fillId="8" borderId="3" xfId="1" applyNumberFormat="1" applyFont="1" applyFill="1" applyBorder="1" applyAlignment="1" applyProtection="1">
      <alignment horizontal="center" vertical="center" shrinkToFit="1"/>
      <protection locked="0"/>
    </xf>
    <xf numFmtId="0" fontId="19" fillId="0" borderId="7"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0" fontId="46" fillId="0" borderId="9" xfId="0" applyFont="1" applyBorder="1" applyAlignment="1">
      <alignment horizontal="center" vertical="center" shrinkToFit="1"/>
    </xf>
    <xf numFmtId="0" fontId="46" fillId="0" borderId="9" xfId="0" applyFont="1" applyBorder="1" applyAlignment="1">
      <alignment vertical="center" shrinkToFit="1"/>
    </xf>
    <xf numFmtId="38" fontId="24" fillId="0" borderId="0" xfId="1" applyFont="1" applyAlignment="1">
      <alignment horizontal="center" vertical="center" shrinkToFit="1"/>
    </xf>
    <xf numFmtId="182" fontId="24" fillId="0" borderId="0" xfId="1" applyNumberFormat="1" applyFont="1" applyAlignment="1">
      <alignment horizontal="right" shrinkToFit="1"/>
    </xf>
    <xf numFmtId="38" fontId="32" fillId="0" borderId="4" xfId="1" applyFont="1" applyBorder="1" applyAlignment="1">
      <alignment vertical="center" shrinkToFit="1"/>
    </xf>
    <xf numFmtId="38" fontId="19" fillId="0" borderId="13" xfId="1" applyFont="1" applyBorder="1" applyAlignment="1">
      <alignment vertical="center" wrapText="1" shrinkToFit="1"/>
    </xf>
    <xf numFmtId="38" fontId="19" fillId="0" borderId="46" xfId="1" applyFont="1" applyBorder="1" applyAlignment="1">
      <alignment vertical="center" shrinkToFit="1"/>
    </xf>
    <xf numFmtId="38" fontId="28" fillId="0" borderId="2" xfId="1" applyFont="1" applyBorder="1" applyAlignment="1">
      <alignment horizontal="right" vertical="center" wrapText="1" shrinkToFit="1"/>
    </xf>
    <xf numFmtId="0" fontId="24" fillId="0" borderId="0" xfId="0" applyFont="1" applyBorder="1" applyAlignment="1">
      <alignment horizontal="center" vertical="center" wrapText="1"/>
    </xf>
    <xf numFmtId="0" fontId="24" fillId="0" borderId="9" xfId="0" applyFont="1" applyBorder="1" applyAlignment="1">
      <alignment horizontal="center" vertical="center" wrapText="1"/>
    </xf>
    <xf numFmtId="0" fontId="41" fillId="0" borderId="0" xfId="0" applyFont="1" applyBorder="1" applyAlignment="1">
      <alignment horizontal="right" vertical="center"/>
    </xf>
    <xf numFmtId="0" fontId="48" fillId="0" borderId="0" xfId="0" applyFont="1" applyAlignment="1">
      <alignment horizontal="center" vertical="center"/>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9" fillId="0" borderId="39" xfId="0" applyFont="1" applyBorder="1" applyAlignment="1">
      <alignment vertical="center"/>
    </xf>
    <xf numFmtId="0" fontId="29" fillId="0" borderId="40" xfId="0" applyFont="1" applyBorder="1" applyAlignment="1">
      <alignment vertical="center"/>
    </xf>
    <xf numFmtId="0" fontId="29" fillId="0" borderId="42" xfId="0" applyFont="1" applyBorder="1" applyAlignment="1">
      <alignment vertical="center"/>
    </xf>
    <xf numFmtId="0" fontId="29" fillId="0" borderId="37" xfId="0" applyFont="1" applyBorder="1" applyAlignment="1">
      <alignment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1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23" fillId="0" borderId="12" xfId="0" applyFont="1" applyBorder="1" applyAlignment="1">
      <alignment vertical="center"/>
    </xf>
    <xf numFmtId="0" fontId="23" fillId="0" borderId="0" xfId="0" applyFont="1" applyBorder="1" applyAlignment="1">
      <alignment vertical="center"/>
    </xf>
    <xf numFmtId="0" fontId="23" fillId="0" borderId="10" xfId="0" applyFont="1" applyBorder="1" applyAlignment="1">
      <alignment vertical="center"/>
    </xf>
    <xf numFmtId="0" fontId="23" fillId="0" borderId="15" xfId="0" applyFont="1" applyBorder="1" applyAlignment="1">
      <alignment vertical="center"/>
    </xf>
    <xf numFmtId="0" fontId="23" fillId="0" borderId="9" xfId="0" applyFont="1" applyBorder="1" applyAlignment="1">
      <alignment vertical="center"/>
    </xf>
    <xf numFmtId="0" fontId="23" fillId="0" borderId="16" xfId="0" applyFont="1" applyBorder="1" applyAlignment="1">
      <alignment vertical="center"/>
    </xf>
    <xf numFmtId="0" fontId="29" fillId="0" borderId="2" xfId="0" applyFont="1" applyBorder="1" applyAlignment="1">
      <alignment vertical="center"/>
    </xf>
    <xf numFmtId="0" fontId="18" fillId="0" borderId="14" xfId="0" applyFont="1" applyBorder="1" applyAlignment="1">
      <alignment horizontal="center" vertical="center"/>
    </xf>
    <xf numFmtId="0" fontId="18" fillId="0" borderId="4" xfId="0" applyFont="1" applyBorder="1" applyAlignment="1">
      <alignment horizontal="center" vertical="center"/>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18" fillId="0" borderId="9" xfId="0" applyFont="1" applyBorder="1" applyAlignment="1">
      <alignment horizontal="center" vertical="center"/>
    </xf>
    <xf numFmtId="0" fontId="19" fillId="0" borderId="14" xfId="0" applyFont="1" applyBorder="1" applyAlignment="1">
      <alignment vertical="center"/>
    </xf>
    <xf numFmtId="0" fontId="19" fillId="0" borderId="4" xfId="0" applyFont="1" applyBorder="1" applyAlignment="1">
      <alignment vertical="center"/>
    </xf>
    <xf numFmtId="0" fontId="18" fillId="0" borderId="12" xfId="0" applyFont="1" applyBorder="1" applyAlignment="1">
      <alignment vertical="center"/>
    </xf>
    <xf numFmtId="0" fontId="18" fillId="0" borderId="0" xfId="0" applyFont="1" applyBorder="1" applyAlignment="1">
      <alignment vertical="center"/>
    </xf>
    <xf numFmtId="0" fontId="18" fillId="0" borderId="10" xfId="0" applyFont="1" applyBorder="1" applyAlignment="1">
      <alignment vertical="center"/>
    </xf>
    <xf numFmtId="0" fontId="19" fillId="0" borderId="12" xfId="0" applyFont="1" applyBorder="1" applyAlignment="1">
      <alignment vertical="center"/>
    </xf>
    <xf numFmtId="0" fontId="19" fillId="0" borderId="10" xfId="0" applyFont="1" applyBorder="1" applyAlignment="1">
      <alignment vertical="center"/>
    </xf>
    <xf numFmtId="0" fontId="18" fillId="0" borderId="15" xfId="0" applyFont="1" applyBorder="1" applyAlignment="1">
      <alignment vertical="center"/>
    </xf>
    <xf numFmtId="0" fontId="18" fillId="0" borderId="9" xfId="0" applyFont="1" applyBorder="1" applyAlignment="1">
      <alignment vertical="center"/>
    </xf>
    <xf numFmtId="0" fontId="18" fillId="0" borderId="16" xfId="0" applyFont="1" applyBorder="1" applyAlignment="1">
      <alignment vertical="center"/>
    </xf>
    <xf numFmtId="0" fontId="23" fillId="0" borderId="0" xfId="0" applyFont="1" applyBorder="1">
      <alignment vertical="center"/>
    </xf>
    <xf numFmtId="0" fontId="34" fillId="0" borderId="0" xfId="0" applyFont="1" applyBorder="1" applyAlignment="1">
      <alignment vertical="top" textRotation="255"/>
    </xf>
    <xf numFmtId="0" fontId="34" fillId="0" borderId="9" xfId="0" applyFont="1" applyBorder="1" applyAlignment="1">
      <alignment vertical="top" textRotation="255"/>
    </xf>
    <xf numFmtId="0" fontId="29" fillId="0" borderId="1" xfId="0" applyFont="1" applyBorder="1" applyAlignment="1">
      <alignment horizontal="center" vertical="center" wrapText="1"/>
    </xf>
    <xf numFmtId="0" fontId="34" fillId="0" borderId="7" xfId="0" applyFont="1" applyBorder="1" applyAlignment="1">
      <alignment horizontal="center" vertical="center" wrapText="1"/>
    </xf>
    <xf numFmtId="0" fontId="33" fillId="0" borderId="9" xfId="0" applyFont="1" applyBorder="1" applyAlignment="1">
      <alignment horizontal="left" vertical="center" shrinkToFit="1"/>
    </xf>
    <xf numFmtId="38" fontId="19" fillId="0" borderId="7" xfId="1" applyFont="1" applyBorder="1" applyAlignment="1">
      <alignment horizontal="left" vertical="center" wrapText="1" shrinkToFit="1"/>
    </xf>
    <xf numFmtId="38" fontId="19" fillId="0" borderId="13" xfId="1" applyFont="1" applyBorder="1" applyAlignment="1">
      <alignment horizontal="left" vertical="center" shrinkToFit="1"/>
    </xf>
    <xf numFmtId="38" fontId="19" fillId="0" borderId="11" xfId="1" applyFont="1" applyBorder="1" applyAlignment="1">
      <alignment horizontal="left" vertical="center" shrinkToFit="1"/>
    </xf>
    <xf numFmtId="38" fontId="19" fillId="0" borderId="13" xfId="1" applyFont="1" applyBorder="1" applyAlignment="1">
      <alignment horizontal="left" vertical="center" wrapText="1" shrinkToFit="1"/>
    </xf>
    <xf numFmtId="0" fontId="7" fillId="0" borderId="1" xfId="1" applyNumberFormat="1" applyFont="1" applyFill="1" applyBorder="1" applyAlignment="1" applyProtection="1">
      <alignment horizontal="right" vertical="center" wrapText="1"/>
    </xf>
    <xf numFmtId="0" fontId="7" fillId="0" borderId="5" xfId="1" applyNumberFormat="1" applyFont="1" applyFill="1" applyBorder="1" applyAlignment="1" applyProtection="1">
      <alignment horizontal="right" vertical="center"/>
    </xf>
    <xf numFmtId="0" fontId="7" fillId="0" borderId="2" xfId="1" applyNumberFormat="1" applyFont="1" applyFill="1" applyBorder="1" applyAlignment="1" applyProtection="1">
      <alignment horizontal="right" vertical="center"/>
    </xf>
    <xf numFmtId="0" fontId="7" fillId="0" borderId="3" xfId="1" applyNumberFormat="1" applyFont="1" applyFill="1" applyBorder="1" applyAlignment="1" applyProtection="1">
      <alignment horizontal="right" vertical="center"/>
    </xf>
    <xf numFmtId="0" fontId="7" fillId="0" borderId="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38" fontId="7" fillId="0" borderId="5" xfId="1" applyFont="1" applyFill="1" applyBorder="1" applyAlignment="1" applyProtection="1">
      <alignment horizontal="left" vertical="center"/>
    </xf>
    <xf numFmtId="38" fontId="7" fillId="0" borderId="2" xfId="1" applyFont="1" applyFill="1" applyBorder="1" applyAlignment="1" applyProtection="1">
      <alignment horizontal="left" vertical="center"/>
    </xf>
    <xf numFmtId="0" fontId="17" fillId="0" borderId="0" xfId="0" applyFont="1" applyAlignment="1">
      <alignment horizontal="left" vertical="center"/>
    </xf>
    <xf numFmtId="0" fontId="7" fillId="0" borderId="0" xfId="0" applyFont="1" applyAlignment="1">
      <alignment horizontal="left" vertical="center"/>
    </xf>
    <xf numFmtId="0" fontId="12" fillId="0" borderId="0" xfId="0" applyFont="1" applyAlignment="1" applyProtection="1">
      <alignment horizontal="center" vertical="center"/>
      <protection locked="0"/>
    </xf>
    <xf numFmtId="0" fontId="5" fillId="0" borderId="5" xfId="0" applyFont="1" applyFill="1" applyBorder="1" applyAlignment="1">
      <alignment horizontal="right" vertical="center" wrapText="1"/>
    </xf>
    <xf numFmtId="0" fontId="5" fillId="0" borderId="3" xfId="0" applyFont="1" applyFill="1" applyBorder="1" applyAlignment="1">
      <alignment horizontal="right" vertical="center" wrapText="1"/>
    </xf>
    <xf numFmtId="0" fontId="5" fillId="0" borderId="5" xfId="0" applyFont="1" applyFill="1" applyBorder="1" applyAlignment="1">
      <alignment horizontal="right" vertical="center"/>
    </xf>
    <xf numFmtId="0" fontId="5" fillId="0" borderId="3" xfId="0" applyFont="1" applyFill="1" applyBorder="1" applyAlignment="1">
      <alignment horizontal="right" vertical="center"/>
    </xf>
    <xf numFmtId="0" fontId="0" fillId="0" borderId="3" xfId="0" applyFill="1" applyBorder="1" applyAlignment="1">
      <alignment horizontal="right" vertical="center"/>
    </xf>
    <xf numFmtId="0" fontId="7" fillId="0" borderId="1" xfId="0" applyFont="1" applyFill="1" applyBorder="1" applyAlignment="1" applyProtection="1">
      <alignment horizontal="center" vertical="center" textRotation="255"/>
    </xf>
    <xf numFmtId="0" fontId="19" fillId="0" borderId="0" xfId="0" applyFont="1" applyAlignment="1">
      <alignment vertical="center"/>
    </xf>
    <xf numFmtId="0" fontId="19"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left" vertical="center"/>
    </xf>
    <xf numFmtId="0" fontId="58" fillId="0" borderId="0" xfId="0" applyFont="1" applyAlignment="1">
      <alignment horizontal="center" vertical="center" wrapText="1"/>
    </xf>
    <xf numFmtId="0" fontId="23" fillId="0" borderId="0" xfId="0" applyFont="1" applyAlignment="1">
      <alignment horizontal="left" vertical="center" wrapText="1"/>
    </xf>
    <xf numFmtId="0" fontId="18" fillId="0" borderId="14" xfId="0" applyFont="1" applyBorder="1" applyAlignment="1">
      <alignment horizontal="left" vertical="center" wrapText="1" shrinkToFit="1"/>
    </xf>
    <xf numFmtId="0" fontId="18" fillId="0" borderId="4" xfId="0" applyFont="1" applyBorder="1" applyAlignment="1">
      <alignment horizontal="left" vertical="center" shrinkToFit="1"/>
    </xf>
    <xf numFmtId="0" fontId="18" fillId="0" borderId="15" xfId="0" applyFont="1" applyBorder="1" applyAlignment="1">
      <alignment horizontal="left" vertical="center" shrinkToFit="1"/>
    </xf>
    <xf numFmtId="0" fontId="18" fillId="0" borderId="9" xfId="0" applyFont="1" applyBorder="1" applyAlignment="1">
      <alignment horizontal="left" vertical="center" shrinkToFit="1"/>
    </xf>
    <xf numFmtId="38" fontId="18" fillId="0" borderId="2" xfId="1" applyFont="1" applyBorder="1" applyAlignment="1">
      <alignment horizontal="left" vertical="center" wrapText="1" shrinkToFit="1"/>
    </xf>
    <xf numFmtId="38" fontId="19" fillId="0" borderId="58" xfId="1" applyFont="1" applyFill="1" applyBorder="1" applyAlignment="1">
      <alignment horizontal="center" vertical="center" shrinkToFit="1"/>
    </xf>
    <xf numFmtId="38" fontId="19" fillId="0" borderId="59" xfId="1" applyFont="1" applyFill="1" applyBorder="1" applyAlignment="1">
      <alignment horizontal="center" vertical="center" shrinkToFit="1"/>
    </xf>
    <xf numFmtId="38" fontId="50" fillId="0" borderId="4" xfId="1" applyFont="1" applyBorder="1" applyAlignment="1">
      <alignment horizontal="right" vertical="center" shrinkToFit="1"/>
    </xf>
    <xf numFmtId="0" fontId="46" fillId="0" borderId="0" xfId="0" applyFont="1" applyBorder="1" applyAlignment="1">
      <alignment vertical="center" wrapText="1" shrinkToFit="1"/>
    </xf>
    <xf numFmtId="0" fontId="52" fillId="19" borderId="5" xfId="0" applyFont="1" applyFill="1" applyBorder="1" applyAlignment="1">
      <alignment vertical="center" wrapText="1" shrinkToFit="1"/>
    </xf>
    <xf numFmtId="0" fontId="52" fillId="19" borderId="2" xfId="0" applyFont="1" applyFill="1" applyBorder="1" applyAlignment="1">
      <alignment vertical="center" wrapText="1" shrinkToFit="1"/>
    </xf>
    <xf numFmtId="0" fontId="52" fillId="19" borderId="3" xfId="0" applyFont="1" applyFill="1" applyBorder="1" applyAlignment="1">
      <alignment vertical="center" wrapText="1" shrinkToFit="1"/>
    </xf>
    <xf numFmtId="38" fontId="19" fillId="19" borderId="5" xfId="1" applyFont="1" applyFill="1" applyBorder="1" applyAlignment="1">
      <alignment vertical="center" wrapText="1" shrinkToFit="1"/>
    </xf>
    <xf numFmtId="38" fontId="19" fillId="19" borderId="3" xfId="1" applyFont="1" applyFill="1" applyBorder="1" applyAlignment="1">
      <alignment vertical="center" wrapText="1" shrinkToFit="1"/>
    </xf>
    <xf numFmtId="38" fontId="19" fillId="19" borderId="7" xfId="1" applyFont="1" applyFill="1" applyBorder="1" applyAlignment="1">
      <alignment vertical="center" wrapText="1" shrinkToFit="1"/>
    </xf>
    <xf numFmtId="38" fontId="19" fillId="19" borderId="11" xfId="1" applyFont="1" applyFill="1" applyBorder="1" applyAlignment="1">
      <alignment vertical="center" wrapText="1" shrinkToFit="1"/>
    </xf>
    <xf numFmtId="38" fontId="52" fillId="19" borderId="7" xfId="1" applyFont="1" applyFill="1" applyBorder="1" applyAlignment="1">
      <alignment vertical="center" wrapText="1" shrinkToFit="1"/>
    </xf>
    <xf numFmtId="38" fontId="52" fillId="19" borderId="11" xfId="1" applyFont="1" applyFill="1" applyBorder="1" applyAlignment="1">
      <alignment vertical="center" wrapText="1" shrinkToFit="1"/>
    </xf>
    <xf numFmtId="0" fontId="23" fillId="0" borderId="1" xfId="0" applyFont="1" applyFill="1" applyBorder="1" applyAlignment="1">
      <alignment horizontal="center" vertical="center" wrapText="1"/>
    </xf>
    <xf numFmtId="183" fontId="26" fillId="16" borderId="1" xfId="0" applyNumberFormat="1" applyFont="1" applyFill="1" applyBorder="1" applyAlignment="1">
      <alignment horizontal="center" vertical="center"/>
    </xf>
    <xf numFmtId="183" fontId="23" fillId="0" borderId="1" xfId="0" applyNumberFormat="1" applyFont="1" applyBorder="1" applyAlignment="1">
      <alignment horizontal="center" vertical="center" wrapText="1"/>
    </xf>
    <xf numFmtId="184" fontId="23" fillId="0" borderId="1" xfId="0" applyNumberFormat="1" applyFont="1" applyBorder="1" applyAlignment="1">
      <alignment horizontal="center" vertical="center" wrapText="1"/>
    </xf>
    <xf numFmtId="0" fontId="29" fillId="0" borderId="0" xfId="0" applyFont="1">
      <alignment vertical="center"/>
    </xf>
    <xf numFmtId="0" fontId="56" fillId="0" borderId="0" xfId="0" applyFont="1" applyAlignment="1">
      <alignment horizontal="center" vertical="center"/>
    </xf>
    <xf numFmtId="0" fontId="56" fillId="0" borderId="9" xfId="0" applyFont="1" applyBorder="1" applyAlignment="1">
      <alignment horizontal="center" vertical="center"/>
    </xf>
    <xf numFmtId="0" fontId="24" fillId="0" borderId="0" xfId="0" applyFont="1" applyAlignment="1">
      <alignment horizontal="center" vertical="center"/>
    </xf>
    <xf numFmtId="0" fontId="57" fillId="0" borderId="0" xfId="0" applyFont="1" applyAlignment="1">
      <alignment horizontal="center" vertical="center" wrapText="1"/>
    </xf>
    <xf numFmtId="0" fontId="28" fillId="0" borderId="0" xfId="0" applyFont="1">
      <alignment vertical="center"/>
    </xf>
    <xf numFmtId="0" fontId="18" fillId="0" borderId="0" xfId="0" applyFont="1" applyAlignment="1">
      <alignment vertical="center"/>
    </xf>
    <xf numFmtId="0" fontId="6" fillId="0" borderId="1" xfId="0" applyFont="1" applyBorder="1" applyAlignment="1">
      <alignment horizontal="center" vertical="center" textRotation="255"/>
    </xf>
    <xf numFmtId="0" fontId="6" fillId="0" borderId="2" xfId="0" applyFont="1" applyBorder="1" applyAlignment="1">
      <alignment horizontal="right"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6" fillId="0" borderId="9" xfId="0" applyFont="1" applyBorder="1" applyAlignment="1">
      <alignment horizontal="center" vertical="center"/>
    </xf>
    <xf numFmtId="0" fontId="11" fillId="0" borderId="0" xfId="0" applyFont="1" applyAlignment="1">
      <alignment horizontal="center" vertical="top" textRotation="255"/>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19" fillId="0" borderId="12" xfId="0" applyFont="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theme="1"/>
      </font>
    </dxf>
    <dxf>
      <fill>
        <patternFill>
          <bgColor theme="9" tint="0.39994506668294322"/>
        </patternFill>
      </fill>
    </dxf>
    <dxf>
      <fill>
        <patternFill>
          <bgColor theme="9" tint="0.39994506668294322"/>
        </patternFill>
      </fill>
    </dxf>
    <dxf>
      <font>
        <color auto="1"/>
      </font>
      <fill>
        <patternFill>
          <bgColor rgb="FFFABF8F"/>
        </patternFill>
      </fill>
    </dxf>
    <dxf>
      <font>
        <b val="0"/>
        <i val="0"/>
        <color theme="1"/>
      </font>
    </dxf>
    <dxf>
      <fill>
        <patternFill>
          <bgColor theme="9" tint="0.39994506668294322"/>
        </patternFill>
      </fill>
    </dxf>
    <dxf>
      <fill>
        <patternFill>
          <bgColor theme="9" tint="0.39994506668294322"/>
        </patternFill>
      </fill>
    </dxf>
    <dxf>
      <font>
        <color auto="1"/>
      </font>
      <fill>
        <patternFill>
          <bgColor rgb="FFFABF8F"/>
        </patternFill>
      </fill>
    </dxf>
  </dxfs>
  <tableStyles count="0" defaultTableStyle="TableStyleMedium9" defaultPivotStyle="PivotStyleLight16"/>
  <colors>
    <mruColors>
      <color rgb="FFFFFF99"/>
      <color rgb="FFFFFF66"/>
      <color rgb="FFFABF8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fmlaLink="$AD$9" lockText="1" noThreeD="1"/>
</file>

<file path=xl/ctrlProps/ctrlProp11.xml><?xml version="1.0" encoding="utf-8"?>
<formControlPr xmlns="http://schemas.microsoft.com/office/spreadsheetml/2009/9/main" objectType="CheckBox" fmlaLink="$AC$16" lockText="1" noThreeD="1"/>
</file>

<file path=xl/ctrlProps/ctrlProp12.xml><?xml version="1.0" encoding="utf-8"?>
<formControlPr xmlns="http://schemas.microsoft.com/office/spreadsheetml/2009/9/main" objectType="CheckBox" fmlaLink="$AD$14" lockText="1" noThreeD="1"/>
</file>

<file path=xl/ctrlProps/ctrlProp13.xml><?xml version="1.0" encoding="utf-8"?>
<formControlPr xmlns="http://schemas.microsoft.com/office/spreadsheetml/2009/9/main" objectType="CheckBox" fmlaLink="$AC$21" lockText="1" noThreeD="1"/>
</file>

<file path=xl/ctrlProps/ctrlProp14.xml><?xml version="1.0" encoding="utf-8"?>
<formControlPr xmlns="http://schemas.microsoft.com/office/spreadsheetml/2009/9/main" objectType="CheckBox" fmlaLink="$AD$19" lockText="1" noThreeD="1"/>
</file>

<file path=xl/ctrlProps/ctrlProp15.xml><?xml version="1.0" encoding="utf-8"?>
<formControlPr xmlns="http://schemas.microsoft.com/office/spreadsheetml/2009/9/main" objectType="CheckBox" fmlaLink="$AC$26" lockText="1" noThreeD="1"/>
</file>

<file path=xl/ctrlProps/ctrlProp16.xml><?xml version="1.0" encoding="utf-8"?>
<formControlPr xmlns="http://schemas.microsoft.com/office/spreadsheetml/2009/9/main" objectType="CheckBox" fmlaLink="$AD$24" lockText="1" noThreeD="1"/>
</file>

<file path=xl/ctrlProps/ctrlProp17.xml><?xml version="1.0" encoding="utf-8"?>
<formControlPr xmlns="http://schemas.microsoft.com/office/spreadsheetml/2009/9/main" objectType="CheckBox" checked="Checked" fmlaLink="$AC$6" lockText="1" noThreeD="1"/>
</file>

<file path=xl/ctrlProps/ctrlProp18.xml><?xml version="1.0" encoding="utf-8"?>
<formControlPr xmlns="http://schemas.microsoft.com/office/spreadsheetml/2009/9/main" objectType="CheckBox" fmlaLink="$AD$4" lockText="1" noThreeD="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fmlaLink="$AC$4" lockText="1" noThreeD="1"/>
</file>

<file path=xl/ctrlProps/ctrlProp21.xml><?xml version="1.0" encoding="utf-8"?>
<formControlPr xmlns="http://schemas.microsoft.com/office/spreadsheetml/2009/9/main" objectType="CheckBox" fmlaLink="$AC$6" lockText="1" noThreeD="1"/>
</file>

<file path=xl/ctrlProps/ctrlProp22.xml><?xml version="1.0" encoding="utf-8"?>
<formControlPr xmlns="http://schemas.microsoft.com/office/spreadsheetml/2009/9/main" objectType="CheckBox" fmlaLink="$AD$4" lockText="1" noThreeD="1"/>
</file>

<file path=xl/ctrlProps/ctrlProp23.xml><?xml version="1.0" encoding="utf-8"?>
<formControlPr xmlns="http://schemas.microsoft.com/office/spreadsheetml/2009/9/main" objectType="CheckBox" fmlaLink="$AC$9" lockText="1" noThreeD="1"/>
</file>

<file path=xl/ctrlProps/ctrlProp24.xml><?xml version="1.0" encoding="utf-8"?>
<formControlPr xmlns="http://schemas.microsoft.com/office/spreadsheetml/2009/9/main" objectType="CheckBox" fmlaLink="$AC$11" lockText="1" noThreeD="1"/>
</file>

<file path=xl/ctrlProps/ctrlProp25.xml><?xml version="1.0" encoding="utf-8"?>
<formControlPr xmlns="http://schemas.microsoft.com/office/spreadsheetml/2009/9/main" objectType="CheckBox" fmlaLink="$AD$9" lockText="1" noThreeD="1"/>
</file>

<file path=xl/ctrlProps/ctrlProp26.xml><?xml version="1.0" encoding="utf-8"?>
<formControlPr xmlns="http://schemas.microsoft.com/office/spreadsheetml/2009/9/main" objectType="CheckBox" fmlaLink="$AC$14" lockText="1" noThreeD="1"/>
</file>

<file path=xl/ctrlProps/ctrlProp27.xml><?xml version="1.0" encoding="utf-8"?>
<formControlPr xmlns="http://schemas.microsoft.com/office/spreadsheetml/2009/9/main" objectType="CheckBox" fmlaLink="$AC$16" lockText="1" noThreeD="1"/>
</file>

<file path=xl/ctrlProps/ctrlProp28.xml><?xml version="1.0" encoding="utf-8"?>
<formControlPr xmlns="http://schemas.microsoft.com/office/spreadsheetml/2009/9/main" objectType="CheckBox" fmlaLink="$AD$14" lockText="1" noThreeD="1"/>
</file>

<file path=xl/ctrlProps/ctrlProp29.xml><?xml version="1.0" encoding="utf-8"?>
<formControlPr xmlns="http://schemas.microsoft.com/office/spreadsheetml/2009/9/main" objectType="CheckBox" fmlaLink="$AC$19"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fmlaLink="$AC$21" lockText="1" noThreeD="1"/>
</file>

<file path=xl/ctrlProps/ctrlProp31.xml><?xml version="1.0" encoding="utf-8"?>
<formControlPr xmlns="http://schemas.microsoft.com/office/spreadsheetml/2009/9/main" objectType="CheckBox" fmlaLink="$AD$19" lockText="1" noThreeD="1"/>
</file>

<file path=xl/ctrlProps/ctrlProp32.xml><?xml version="1.0" encoding="utf-8"?>
<formControlPr xmlns="http://schemas.microsoft.com/office/spreadsheetml/2009/9/main" objectType="CheckBox" fmlaLink="$AC$24" lockText="1" noThreeD="1"/>
</file>

<file path=xl/ctrlProps/ctrlProp33.xml><?xml version="1.0" encoding="utf-8"?>
<formControlPr xmlns="http://schemas.microsoft.com/office/spreadsheetml/2009/9/main" objectType="CheckBox" fmlaLink="$AC$26" lockText="1" noThreeD="1"/>
</file>

<file path=xl/ctrlProps/ctrlProp34.xml><?xml version="1.0" encoding="utf-8"?>
<formControlPr xmlns="http://schemas.microsoft.com/office/spreadsheetml/2009/9/main" objectType="CheckBox" fmlaLink="$AD$24" lockText="1" noThreeD="1"/>
</file>

<file path=xl/ctrlProps/ctrlProp35.xml><?xml version="1.0" encoding="utf-8"?>
<formControlPr xmlns="http://schemas.microsoft.com/office/spreadsheetml/2009/9/main" objectType="CheckBox" fmlaLink="$I$2" lockText="1" noThreeD="1"/>
</file>

<file path=xl/ctrlProps/ctrlProp36.xml><?xml version="1.0" encoding="utf-8"?>
<formControlPr xmlns="http://schemas.microsoft.com/office/spreadsheetml/2009/9/main" objectType="Button" lockText="1"/>
</file>

<file path=xl/ctrlProps/ctrlProp4.xml><?xml version="1.0" encoding="utf-8"?>
<formControlPr xmlns="http://schemas.microsoft.com/office/spreadsheetml/2009/9/main" objectType="CheckBox" fmlaLink="$E$10" lockText="1" noThreeD="1"/>
</file>

<file path=xl/ctrlProps/ctrlProp5.xml><?xml version="1.0" encoding="utf-8"?>
<formControlPr xmlns="http://schemas.microsoft.com/office/spreadsheetml/2009/9/main" objectType="CheckBox" fmlaLink="$E$11" lockText="1" noThreeD="1"/>
</file>

<file path=xl/ctrlProps/ctrlProp6.xml><?xml version="1.0" encoding="utf-8"?>
<formControlPr xmlns="http://schemas.microsoft.com/office/spreadsheetml/2009/9/main" objectType="CheckBox" fmlaLink="$E$12" lockText="1" noThreeD="1"/>
</file>

<file path=xl/ctrlProps/ctrlProp7.xml><?xml version="1.0" encoding="utf-8"?>
<formControlPr xmlns="http://schemas.microsoft.com/office/spreadsheetml/2009/9/main" objectType="CheckBox" fmlaLink="$E$13" lockText="1" noThreeD="1"/>
</file>

<file path=xl/ctrlProps/ctrlProp8.xml><?xml version="1.0" encoding="utf-8"?>
<formControlPr xmlns="http://schemas.microsoft.com/office/spreadsheetml/2009/9/main" objectType="CheckBox" fmlaLink="$E$14" lockText="1" noThreeD="1"/>
</file>

<file path=xl/ctrlProps/ctrlProp9.xml><?xml version="1.0" encoding="utf-8"?>
<formControlPr xmlns="http://schemas.microsoft.com/office/spreadsheetml/2009/9/main" objectType="CheckBox" fmlaLink="$AC$11" lockText="1" noThreeD="1"/>
</file>

<file path=xl/drawings/_rels/drawing12.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35</xdr:col>
      <xdr:colOff>338667</xdr:colOff>
      <xdr:row>29</xdr:row>
      <xdr:rowOff>252756</xdr:rowOff>
    </xdr:from>
    <xdr:to>
      <xdr:col>40</xdr:col>
      <xdr:colOff>1006583</xdr:colOff>
      <xdr:row>30</xdr:row>
      <xdr:rowOff>240339</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11017250" y="7555256"/>
          <a:ext cx="2520000" cy="612000"/>
        </a:xfrm>
        <a:prstGeom prst="wedgeRoundRectCallout">
          <a:avLst>
            <a:gd name="adj1" fmla="val -36296"/>
            <a:gd name="adj2" fmla="val -84316"/>
            <a:gd name="adj3" fmla="val 16667"/>
          </a:avLst>
        </a:prstGeom>
        <a:solidFill>
          <a:schemeClr val="accent6">
            <a:lumMod val="40000"/>
            <a:lumOff val="6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エラーが表示された場合、</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該当箇所を修正してください。</a:t>
          </a:r>
        </a:p>
      </xdr:txBody>
    </xdr:sp>
    <xdr:clientData/>
  </xdr:twoCellAnchor>
  <xdr:twoCellAnchor>
    <xdr:from>
      <xdr:col>27</xdr:col>
      <xdr:colOff>116418</xdr:colOff>
      <xdr:row>27</xdr:row>
      <xdr:rowOff>155635</xdr:rowOff>
    </xdr:from>
    <xdr:to>
      <xdr:col>31</xdr:col>
      <xdr:colOff>943168</xdr:colOff>
      <xdr:row>29</xdr:row>
      <xdr:rowOff>257659</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7097683" y="7047253"/>
          <a:ext cx="2686926" cy="651112"/>
        </a:xfrm>
        <a:prstGeom prst="wedgeRoundRectCallout">
          <a:avLst>
            <a:gd name="adj1" fmla="val -50622"/>
            <a:gd name="adj2" fmla="val 82168"/>
            <a:gd name="adj3" fmla="val 16667"/>
          </a:avLst>
        </a:prstGeom>
        <a:solidFill>
          <a:schemeClr val="accent6">
            <a:lumMod val="40000"/>
            <a:lumOff val="6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この申告書から算出される</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旧ただし書所得は、こちらです。</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2</xdr:row>
          <xdr:rowOff>83820</xdr:rowOff>
        </xdr:from>
        <xdr:to>
          <xdr:col>10</xdr:col>
          <xdr:colOff>38100</xdr:colOff>
          <xdr:row>3</xdr:row>
          <xdr:rowOff>228600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C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xdr:row>
          <xdr:rowOff>228600</xdr:rowOff>
        </xdr:from>
        <xdr:to>
          <xdr:col>10</xdr:col>
          <xdr:colOff>38100</xdr:colOff>
          <xdr:row>4</xdr:row>
          <xdr:rowOff>175260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C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xdr:row>
          <xdr:rowOff>175260</xdr:rowOff>
        </xdr:from>
        <xdr:to>
          <xdr:col>10</xdr:col>
          <xdr:colOff>38100</xdr:colOff>
          <xdr:row>5</xdr:row>
          <xdr:rowOff>312420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C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xdr:row>
          <xdr:rowOff>83820</xdr:rowOff>
        </xdr:from>
        <xdr:to>
          <xdr:col>10</xdr:col>
          <xdr:colOff>38100</xdr:colOff>
          <xdr:row>8</xdr:row>
          <xdr:rowOff>228600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C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228600</xdr:rowOff>
        </xdr:from>
        <xdr:to>
          <xdr:col>10</xdr:col>
          <xdr:colOff>38100</xdr:colOff>
          <xdr:row>9</xdr:row>
          <xdr:rowOff>175260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C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175260</xdr:rowOff>
        </xdr:from>
        <xdr:to>
          <xdr:col>10</xdr:col>
          <xdr:colOff>38100</xdr:colOff>
          <xdr:row>10</xdr:row>
          <xdr:rowOff>312420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C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83820</xdr:rowOff>
        </xdr:from>
        <xdr:to>
          <xdr:col>10</xdr:col>
          <xdr:colOff>38100</xdr:colOff>
          <xdr:row>13</xdr:row>
          <xdr:rowOff>228600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C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228600</xdr:rowOff>
        </xdr:from>
        <xdr:to>
          <xdr:col>10</xdr:col>
          <xdr:colOff>38100</xdr:colOff>
          <xdr:row>14</xdr:row>
          <xdr:rowOff>175260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C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175260</xdr:rowOff>
        </xdr:from>
        <xdr:to>
          <xdr:col>10</xdr:col>
          <xdr:colOff>38100</xdr:colOff>
          <xdr:row>15</xdr:row>
          <xdr:rowOff>312420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C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83820</xdr:rowOff>
        </xdr:from>
        <xdr:to>
          <xdr:col>10</xdr:col>
          <xdr:colOff>38100</xdr:colOff>
          <xdr:row>18</xdr:row>
          <xdr:rowOff>228600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C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228600</xdr:rowOff>
        </xdr:from>
        <xdr:to>
          <xdr:col>10</xdr:col>
          <xdr:colOff>38100</xdr:colOff>
          <xdr:row>19</xdr:row>
          <xdr:rowOff>175260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C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175260</xdr:rowOff>
        </xdr:from>
        <xdr:to>
          <xdr:col>10</xdr:col>
          <xdr:colOff>38100</xdr:colOff>
          <xdr:row>20</xdr:row>
          <xdr:rowOff>312420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C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83820</xdr:rowOff>
        </xdr:from>
        <xdr:to>
          <xdr:col>10</xdr:col>
          <xdr:colOff>38100</xdr:colOff>
          <xdr:row>23</xdr:row>
          <xdr:rowOff>228600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C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228600</xdr:rowOff>
        </xdr:from>
        <xdr:to>
          <xdr:col>10</xdr:col>
          <xdr:colOff>38100</xdr:colOff>
          <xdr:row>24</xdr:row>
          <xdr:rowOff>175260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C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175260</xdr:rowOff>
        </xdr:from>
        <xdr:to>
          <xdr:col>10</xdr:col>
          <xdr:colOff>38100</xdr:colOff>
          <xdr:row>25</xdr:row>
          <xdr:rowOff>312420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C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7</xdr:col>
      <xdr:colOff>190500</xdr:colOff>
      <xdr:row>35</xdr:row>
      <xdr:rowOff>28575</xdr:rowOff>
    </xdr:from>
    <xdr:to>
      <xdr:col>9</xdr:col>
      <xdr:colOff>180975</xdr:colOff>
      <xdr:row>36</xdr:row>
      <xdr:rowOff>238125</xdr:rowOff>
    </xdr:to>
    <xdr:sp macro="" textlink="">
      <xdr:nvSpPr>
        <xdr:cNvPr id="3096" name="Rectangle 3">
          <a:extLst>
            <a:ext uri="{FF2B5EF4-FFF2-40B4-BE49-F238E27FC236}">
              <a16:creationId xmlns:a16="http://schemas.microsoft.com/office/drawing/2014/main" id="{00000000-0008-0000-0D00-0000180C0000}"/>
            </a:ext>
          </a:extLst>
        </xdr:cNvPr>
        <xdr:cNvSpPr>
          <a:spLocks noChangeArrowheads="1"/>
        </xdr:cNvSpPr>
      </xdr:nvSpPr>
      <xdr:spPr bwMode="auto">
        <a:xfrm>
          <a:off x="5638800" y="9820275"/>
          <a:ext cx="1476375" cy="390525"/>
        </a:xfrm>
        <a:prstGeom prst="rect">
          <a:avLst/>
        </a:prstGeom>
        <a:solidFill>
          <a:srgbClr val="FFFFFF"/>
        </a:solidFill>
        <a:ln w="6350" cap="rnd">
          <a:solidFill>
            <a:srgbClr val="000000"/>
          </a:solidFill>
          <a:prstDash val="sysDot"/>
          <a:miter lim="800000"/>
          <a:headEnd/>
          <a:tailEnd/>
        </a:ln>
      </xdr:spPr>
    </xdr:sp>
    <xdr:clientData/>
  </xdr:twoCellAnchor>
  <xdr:twoCellAnchor>
    <xdr:from>
      <xdr:col>7</xdr:col>
      <xdr:colOff>123825</xdr:colOff>
      <xdr:row>36</xdr:row>
      <xdr:rowOff>9525</xdr:rowOff>
    </xdr:from>
    <xdr:to>
      <xdr:col>9</xdr:col>
      <xdr:colOff>228600</xdr:colOff>
      <xdr:row>36</xdr:row>
      <xdr:rowOff>314325</xdr:rowOff>
    </xdr:to>
    <xdr:sp macro="" textlink="">
      <xdr:nvSpPr>
        <xdr:cNvPr id="3076" name="Rectangle 4">
          <a:extLst>
            <a:ext uri="{FF2B5EF4-FFF2-40B4-BE49-F238E27FC236}">
              <a16:creationId xmlns:a16="http://schemas.microsoft.com/office/drawing/2014/main" id="{00000000-0008-0000-0D00-0000040C0000}"/>
            </a:ext>
          </a:extLst>
        </xdr:cNvPr>
        <xdr:cNvSpPr>
          <a:spLocks noChangeArrowheads="1"/>
        </xdr:cNvSpPr>
      </xdr:nvSpPr>
      <xdr:spPr bwMode="auto">
        <a:xfrm>
          <a:off x="5572125" y="9982200"/>
          <a:ext cx="1590675" cy="3048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　　　　　　受　付　印</a:t>
          </a:r>
        </a:p>
      </xdr:txBody>
    </xdr:sp>
    <xdr:clientData/>
  </xdr:twoCellAnchor>
  <xdr:twoCellAnchor>
    <xdr:from>
      <xdr:col>6</xdr:col>
      <xdr:colOff>895350</xdr:colOff>
      <xdr:row>16</xdr:row>
      <xdr:rowOff>219075</xdr:rowOff>
    </xdr:from>
    <xdr:to>
      <xdr:col>6</xdr:col>
      <xdr:colOff>895350</xdr:colOff>
      <xdr:row>17</xdr:row>
      <xdr:rowOff>180975</xdr:rowOff>
    </xdr:to>
    <xdr:sp macro="" textlink="">
      <xdr:nvSpPr>
        <xdr:cNvPr id="3098" name="Line 6">
          <a:extLst>
            <a:ext uri="{FF2B5EF4-FFF2-40B4-BE49-F238E27FC236}">
              <a16:creationId xmlns:a16="http://schemas.microsoft.com/office/drawing/2014/main" id="{00000000-0008-0000-0D00-00001A0C0000}"/>
            </a:ext>
          </a:extLst>
        </xdr:cNvPr>
        <xdr:cNvSpPr>
          <a:spLocks noChangeShapeType="1"/>
        </xdr:cNvSpPr>
      </xdr:nvSpPr>
      <xdr:spPr bwMode="auto">
        <a:xfrm>
          <a:off x="5248275" y="4933950"/>
          <a:ext cx="0" cy="209550"/>
        </a:xfrm>
        <a:prstGeom prst="line">
          <a:avLst/>
        </a:prstGeom>
        <a:noFill/>
        <a:ln w="349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90070</xdr:colOff>
      <xdr:row>3</xdr:row>
      <xdr:rowOff>13927</xdr:rowOff>
    </xdr:from>
    <xdr:to>
      <xdr:col>16</xdr:col>
      <xdr:colOff>667697</xdr:colOff>
      <xdr:row>10</xdr:row>
      <xdr:rowOff>164042</xdr:rowOff>
    </xdr:to>
    <xdr:grpSp>
      <xdr:nvGrpSpPr>
        <xdr:cNvPr id="14" name="グループ化 13">
          <a:extLst>
            <a:ext uri="{FF2B5EF4-FFF2-40B4-BE49-F238E27FC236}">
              <a16:creationId xmlns:a16="http://schemas.microsoft.com/office/drawing/2014/main" id="{00000000-0008-0000-0E00-00000E000000}"/>
            </a:ext>
          </a:extLst>
        </xdr:cNvPr>
        <xdr:cNvGrpSpPr/>
      </xdr:nvGrpSpPr>
      <xdr:grpSpPr>
        <a:xfrm>
          <a:off x="7223237" y="1178094"/>
          <a:ext cx="4017210" cy="1779948"/>
          <a:chOff x="7210425" y="930521"/>
          <a:chExt cx="4015154" cy="1740142"/>
        </a:xfrm>
      </xdr:grpSpPr>
      <xdr:pic>
        <xdr:nvPicPr>
          <xdr:cNvPr id="3" name="図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0425" y="1913060"/>
            <a:ext cx="4015154" cy="757603"/>
          </a:xfrm>
          <a:prstGeom prst="rect">
            <a:avLst/>
          </a:prstGeom>
          <a:ln w="19050">
            <a:solidFill>
              <a:schemeClr val="tx1"/>
            </a:solidFill>
          </a:ln>
        </xdr:spPr>
      </xdr:pic>
      <xdr:sp macro="" textlink="">
        <xdr:nvSpPr>
          <xdr:cNvPr id="6" name="矢印: 下 5">
            <a:extLst>
              <a:ext uri="{FF2B5EF4-FFF2-40B4-BE49-F238E27FC236}">
                <a16:creationId xmlns:a16="http://schemas.microsoft.com/office/drawing/2014/main" id="{00000000-0008-0000-0E00-000006000000}"/>
              </a:ext>
            </a:extLst>
          </xdr:cNvPr>
          <xdr:cNvSpPr/>
        </xdr:nvSpPr>
        <xdr:spPr>
          <a:xfrm>
            <a:off x="9235952" y="1635366"/>
            <a:ext cx="360000" cy="540000"/>
          </a:xfrm>
          <a:prstGeom prst="down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9026770" y="1099038"/>
            <a:ext cx="732691"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BIZ UDゴシック" panose="020B0400000000000000" pitchFamily="49" charset="-128"/>
                <a:ea typeface="BIZ UDゴシック" panose="020B0400000000000000" pitchFamily="49" charset="-128"/>
              </a:rPr>
              <a:t>入力</a:t>
            </a:r>
          </a:p>
        </xdr:txBody>
      </xdr:sp>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9765324" y="930521"/>
            <a:ext cx="732691" cy="915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BIZ UDゴシック" panose="020B0400000000000000" pitchFamily="49" charset="-128"/>
                <a:ea typeface="BIZ UDゴシック" panose="020B0400000000000000" pitchFamily="49" charset="-128"/>
              </a:rPr>
              <a:t>結果</a:t>
            </a:r>
            <a:endParaRPr kumimoji="1" lang="en-US" altLang="ja-JP" sz="1800">
              <a:latin typeface="BIZ UDゴシック" panose="020B0400000000000000" pitchFamily="49" charset="-128"/>
              <a:ea typeface="BIZ UDゴシック" panose="020B0400000000000000" pitchFamily="49" charset="-128"/>
            </a:endParaRPr>
          </a:p>
        </xdr:txBody>
      </xdr:sp>
      <xdr:sp macro="" textlink="">
        <xdr:nvSpPr>
          <xdr:cNvPr id="12" name="矢印: 下 11">
            <a:extLst>
              <a:ext uri="{FF2B5EF4-FFF2-40B4-BE49-F238E27FC236}">
                <a16:creationId xmlns:a16="http://schemas.microsoft.com/office/drawing/2014/main" id="{00000000-0008-0000-0E00-00000C000000}"/>
              </a:ext>
            </a:extLst>
          </xdr:cNvPr>
          <xdr:cNvSpPr/>
        </xdr:nvSpPr>
        <xdr:spPr>
          <a:xfrm>
            <a:off x="9959858" y="1633900"/>
            <a:ext cx="360000" cy="540000"/>
          </a:xfrm>
          <a:prstGeom prst="down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1</xdr:row>
          <xdr:rowOff>22860</xdr:rowOff>
        </xdr:from>
        <xdr:to>
          <xdr:col>2</xdr:col>
          <xdr:colOff>2247900</xdr:colOff>
          <xdr:row>1</xdr:row>
          <xdr:rowOff>304800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15</xdr:row>
          <xdr:rowOff>198120</xdr:rowOff>
        </xdr:from>
        <xdr:to>
          <xdr:col>2</xdr:col>
          <xdr:colOff>1219200</xdr:colOff>
          <xdr:row>17</xdr:row>
          <xdr:rowOff>114300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1200-000002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BIZ UDゴシック"/>
                  <a:ea typeface="BIZ UDゴシック"/>
                </a:rPr>
                <a:t>→　コピー</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22413</xdr:colOff>
      <xdr:row>18</xdr:row>
      <xdr:rowOff>57797</xdr:rowOff>
    </xdr:from>
    <xdr:to>
      <xdr:col>25</xdr:col>
      <xdr:colOff>8913</xdr:colOff>
      <xdr:row>30</xdr:row>
      <xdr:rowOff>110922</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41476" y="2200922"/>
          <a:ext cx="2844000" cy="1481875"/>
        </a:xfrm>
        <a:prstGeom prst="wedgeRoundRectCallout">
          <a:avLst>
            <a:gd name="adj1" fmla="val 33379"/>
            <a:gd name="adj2" fmla="val 71934"/>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chemeClr val="tx1"/>
              </a:solidFill>
              <a:latin typeface="BIZ UDゴシック" panose="020B0400000000000000" pitchFamily="49" charset="-128"/>
              <a:ea typeface="BIZ UDゴシック" panose="020B0400000000000000" pitchFamily="49" charset="-128"/>
            </a:rPr>
            <a:t>旧ただし書所得が</a:t>
          </a:r>
          <a:r>
            <a:rPr kumimoji="1" lang="ja-JP" altLang="en-US" sz="1400" b="1" u="sng">
              <a:solidFill>
                <a:schemeClr val="tx1"/>
              </a:solidFill>
              <a:latin typeface="BIZ UDゴシック" panose="020B0400000000000000" pitchFamily="49" charset="-128"/>
              <a:ea typeface="BIZ UDゴシック" panose="020B0400000000000000" pitchFamily="49" charset="-128"/>
            </a:rPr>
            <a:t>分かる</a:t>
          </a:r>
          <a:r>
            <a:rPr kumimoji="1" lang="ja-JP" altLang="en-US" sz="1400" u="sng">
              <a:solidFill>
                <a:schemeClr val="tx1"/>
              </a:solidFill>
              <a:latin typeface="BIZ UDゴシック" panose="020B0400000000000000" pitchFamily="49" charset="-128"/>
              <a:ea typeface="BIZ UDゴシック" panose="020B0400000000000000" pitchFamily="49" charset="-128"/>
            </a:rPr>
            <a:t>場合、</a:t>
          </a:r>
          <a:endParaRPr kumimoji="1" lang="en-US" altLang="ja-JP" sz="1400" u="sng">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Ａ</a:t>
          </a:r>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に入力してください。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b="1" u="sng">
              <a:solidFill>
                <a:schemeClr val="tx1"/>
              </a:solidFill>
              <a:latin typeface="BIZ UDゴシック" panose="020B0400000000000000" pitchFamily="49" charset="-128"/>
              <a:ea typeface="BIZ UDゴシック" panose="020B0400000000000000" pitchFamily="49" charset="-128"/>
            </a:rPr>
            <a:t>確定申告書</a:t>
          </a:r>
          <a:r>
            <a:rPr kumimoji="1" lang="ja-JP" altLang="en-US" sz="1200">
              <a:solidFill>
                <a:schemeClr val="tx1"/>
              </a:solidFill>
              <a:latin typeface="BIZ UDゴシック" panose="020B0400000000000000" pitchFamily="49" charset="-128"/>
              <a:ea typeface="BIZ UDゴシック" panose="020B0400000000000000" pitchFamily="49" charset="-128"/>
            </a:rPr>
            <a:t>の控えをお持ちで</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あれば「確定申告書」シートで</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計算できます。</a:t>
          </a:r>
        </a:p>
      </xdr:txBody>
    </xdr:sp>
    <xdr:clientData/>
  </xdr:twoCellAnchor>
  <xdr:twoCellAnchor>
    <xdr:from>
      <xdr:col>25</xdr:col>
      <xdr:colOff>57478</xdr:colOff>
      <xdr:row>18</xdr:row>
      <xdr:rowOff>56561</xdr:rowOff>
    </xdr:from>
    <xdr:to>
      <xdr:col>61</xdr:col>
      <xdr:colOff>45636</xdr:colOff>
      <xdr:row>30</xdr:row>
      <xdr:rowOff>109686</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3034041" y="2199686"/>
          <a:ext cx="4274408" cy="1481875"/>
        </a:xfrm>
        <a:prstGeom prst="wedgeRoundRectCallout">
          <a:avLst>
            <a:gd name="adj1" fmla="val -33325"/>
            <a:gd name="adj2" fmla="val 71749"/>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chemeClr val="tx1"/>
              </a:solidFill>
              <a:latin typeface="BIZ UDゴシック" panose="020B0400000000000000" pitchFamily="49" charset="-128"/>
              <a:ea typeface="BIZ UDゴシック" panose="020B0400000000000000" pitchFamily="49" charset="-128"/>
            </a:rPr>
            <a:t>旧ただし書所得が</a:t>
          </a:r>
          <a:r>
            <a:rPr kumimoji="1" lang="ja-JP" altLang="en-US" sz="1400" b="1" u="sng">
              <a:solidFill>
                <a:schemeClr val="tx1"/>
              </a:solidFill>
              <a:latin typeface="BIZ UDゴシック" panose="020B0400000000000000" pitchFamily="49" charset="-128"/>
              <a:ea typeface="BIZ UDゴシック" panose="020B0400000000000000" pitchFamily="49" charset="-128"/>
            </a:rPr>
            <a:t>分からない</a:t>
          </a:r>
          <a:r>
            <a:rPr kumimoji="1" lang="ja-JP" altLang="en-US" sz="1400" u="sng">
              <a:solidFill>
                <a:schemeClr val="tx1"/>
              </a:solidFill>
              <a:latin typeface="BIZ UDゴシック" panose="020B0400000000000000" pitchFamily="49" charset="-128"/>
              <a:ea typeface="BIZ UDゴシック" panose="020B0400000000000000" pitchFamily="49" charset="-128"/>
            </a:rPr>
            <a:t>場合、</a:t>
          </a:r>
          <a:endParaRPr kumimoji="1" lang="en-US" altLang="ja-JP" sz="1400" u="sng">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Ｂ</a:t>
          </a:r>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に入力してください。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給与・年金は「収入金額（源泉徴収票の支払金額）」を、それ以外の所得は「所得金額（経費を引いた後の金額）」を入力してください。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22413</xdr:colOff>
      <xdr:row>18</xdr:row>
      <xdr:rowOff>57797</xdr:rowOff>
    </xdr:from>
    <xdr:to>
      <xdr:col>25</xdr:col>
      <xdr:colOff>8913</xdr:colOff>
      <xdr:row>30</xdr:row>
      <xdr:rowOff>110922</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146238" y="2115197"/>
          <a:ext cx="2958300" cy="1424725"/>
        </a:xfrm>
        <a:prstGeom prst="wedgeRoundRectCallout">
          <a:avLst>
            <a:gd name="adj1" fmla="val 33379"/>
            <a:gd name="adj2" fmla="val 71934"/>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chemeClr val="tx1"/>
              </a:solidFill>
              <a:latin typeface="BIZ UDゴシック" panose="020B0400000000000000" pitchFamily="49" charset="-128"/>
              <a:ea typeface="BIZ UDゴシック" panose="020B0400000000000000" pitchFamily="49" charset="-128"/>
            </a:rPr>
            <a:t>旧ただし書所得が</a:t>
          </a:r>
          <a:r>
            <a:rPr kumimoji="1" lang="ja-JP" altLang="en-US" sz="1400" b="1" u="sng">
              <a:solidFill>
                <a:schemeClr val="tx1"/>
              </a:solidFill>
              <a:latin typeface="BIZ UDゴシック" panose="020B0400000000000000" pitchFamily="49" charset="-128"/>
              <a:ea typeface="BIZ UDゴシック" panose="020B0400000000000000" pitchFamily="49" charset="-128"/>
            </a:rPr>
            <a:t>分かる</a:t>
          </a:r>
          <a:r>
            <a:rPr kumimoji="1" lang="ja-JP" altLang="en-US" sz="1400" u="sng">
              <a:solidFill>
                <a:schemeClr val="tx1"/>
              </a:solidFill>
              <a:latin typeface="BIZ UDゴシック" panose="020B0400000000000000" pitchFamily="49" charset="-128"/>
              <a:ea typeface="BIZ UDゴシック" panose="020B0400000000000000" pitchFamily="49" charset="-128"/>
            </a:rPr>
            <a:t>場合、</a:t>
          </a:r>
          <a:endParaRPr kumimoji="1" lang="en-US" altLang="ja-JP" sz="1400" u="sng">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Ａ</a:t>
          </a:r>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に入力してください。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b="1" u="sng">
              <a:solidFill>
                <a:schemeClr val="tx1"/>
              </a:solidFill>
              <a:latin typeface="BIZ UDゴシック" panose="020B0400000000000000" pitchFamily="49" charset="-128"/>
              <a:ea typeface="BIZ UDゴシック" panose="020B0400000000000000" pitchFamily="49" charset="-128"/>
            </a:rPr>
            <a:t>確定申告書</a:t>
          </a:r>
          <a:r>
            <a:rPr kumimoji="1" lang="ja-JP" altLang="en-US" sz="1200">
              <a:solidFill>
                <a:schemeClr val="tx1"/>
              </a:solidFill>
              <a:latin typeface="BIZ UDゴシック" panose="020B0400000000000000" pitchFamily="49" charset="-128"/>
              <a:ea typeface="BIZ UDゴシック" panose="020B0400000000000000" pitchFamily="49" charset="-128"/>
            </a:rPr>
            <a:t>の控えをお持ちで</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あれば「確定申告書」シートで</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計算できます。</a:t>
          </a:r>
        </a:p>
      </xdr:txBody>
    </xdr:sp>
    <xdr:clientData/>
  </xdr:twoCellAnchor>
  <xdr:twoCellAnchor>
    <xdr:from>
      <xdr:col>25</xdr:col>
      <xdr:colOff>57478</xdr:colOff>
      <xdr:row>18</xdr:row>
      <xdr:rowOff>56561</xdr:rowOff>
    </xdr:from>
    <xdr:to>
      <xdr:col>61</xdr:col>
      <xdr:colOff>45636</xdr:colOff>
      <xdr:row>30</xdr:row>
      <xdr:rowOff>109686</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3153103" y="2113961"/>
          <a:ext cx="4445858" cy="1424725"/>
        </a:xfrm>
        <a:prstGeom prst="wedgeRoundRectCallout">
          <a:avLst>
            <a:gd name="adj1" fmla="val -33325"/>
            <a:gd name="adj2" fmla="val 71749"/>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chemeClr val="tx1"/>
              </a:solidFill>
              <a:latin typeface="BIZ UDゴシック" panose="020B0400000000000000" pitchFamily="49" charset="-128"/>
              <a:ea typeface="BIZ UDゴシック" panose="020B0400000000000000" pitchFamily="49" charset="-128"/>
            </a:rPr>
            <a:t>旧ただし書所得が</a:t>
          </a:r>
          <a:r>
            <a:rPr kumimoji="1" lang="ja-JP" altLang="en-US" sz="1400" b="1" u="sng">
              <a:solidFill>
                <a:schemeClr val="tx1"/>
              </a:solidFill>
              <a:latin typeface="BIZ UDゴシック" panose="020B0400000000000000" pitchFamily="49" charset="-128"/>
              <a:ea typeface="BIZ UDゴシック" panose="020B0400000000000000" pitchFamily="49" charset="-128"/>
            </a:rPr>
            <a:t>分からない</a:t>
          </a:r>
          <a:r>
            <a:rPr kumimoji="1" lang="ja-JP" altLang="en-US" sz="1400" u="sng">
              <a:solidFill>
                <a:schemeClr val="tx1"/>
              </a:solidFill>
              <a:latin typeface="BIZ UDゴシック" panose="020B0400000000000000" pitchFamily="49" charset="-128"/>
              <a:ea typeface="BIZ UDゴシック" panose="020B0400000000000000" pitchFamily="49" charset="-128"/>
            </a:rPr>
            <a:t>場合、</a:t>
          </a:r>
          <a:endParaRPr kumimoji="1" lang="en-US" altLang="ja-JP" sz="1400" u="sng">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Ｂ</a:t>
          </a:r>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に入力してください。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給与・年金は「収入金額（源泉徴収票の支払金額）」を、それ以外の所得は「所得金額（経費を引いた後の金額）」を入力してください。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xdr:from>
          <xdr:col>129</xdr:col>
          <xdr:colOff>22860</xdr:colOff>
          <xdr:row>1</xdr:row>
          <xdr:rowOff>99060</xdr:rowOff>
        </xdr:from>
        <xdr:to>
          <xdr:col>144</xdr:col>
          <xdr:colOff>38100</xdr:colOff>
          <xdr:row>8</xdr:row>
          <xdr:rowOff>22860</xdr:rowOff>
        </xdr:to>
        <xdr:sp macro="" textlink="">
          <xdr:nvSpPr>
            <xdr:cNvPr id="89101" name="Button 13" hidden="1">
              <a:extLst>
                <a:ext uri="{63B3BB69-23CF-44E3-9099-C40C66FF867C}">
                  <a14:compatExt spid="_x0000_s89101"/>
                </a:ext>
                <a:ext uri="{FF2B5EF4-FFF2-40B4-BE49-F238E27FC236}">
                  <a16:creationId xmlns:a16="http://schemas.microsoft.com/office/drawing/2014/main" id="{00000000-0008-0000-0200-00000D5C01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BIZ UDゴシック"/>
                  <a:ea typeface="BIZ UDゴシック"/>
                </a:rPr>
                <a:t>入力内容の</a:t>
              </a:r>
            </a:p>
            <a:p>
              <a:pPr algn="ctr" rtl="0">
                <a:defRPr sz="1000"/>
              </a:pPr>
              <a:r>
                <a:rPr lang="ja-JP" altLang="en-US" sz="1800" b="0" i="0" u="none" strike="noStrike" baseline="0">
                  <a:solidFill>
                    <a:srgbClr val="000000"/>
                  </a:solidFill>
                  <a:latin typeface="BIZ UDゴシック"/>
                  <a:ea typeface="BIZ UDゴシック"/>
                </a:rPr>
                <a:t>クリア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146</xdr:col>
          <xdr:colOff>68580</xdr:colOff>
          <xdr:row>1</xdr:row>
          <xdr:rowOff>99060</xdr:rowOff>
        </xdr:from>
        <xdr:to>
          <xdr:col>161</xdr:col>
          <xdr:colOff>83820</xdr:colOff>
          <xdr:row>8</xdr:row>
          <xdr:rowOff>7620</xdr:rowOff>
        </xdr:to>
        <xdr:sp macro="" textlink="">
          <xdr:nvSpPr>
            <xdr:cNvPr id="89102" name="Button 14" hidden="1">
              <a:extLst>
                <a:ext uri="{63B3BB69-23CF-44E3-9099-C40C66FF867C}">
                  <a14:compatExt spid="_x0000_s89102"/>
                </a:ext>
                <a:ext uri="{FF2B5EF4-FFF2-40B4-BE49-F238E27FC236}">
                  <a16:creationId xmlns:a16="http://schemas.microsoft.com/office/drawing/2014/main" id="{00000000-0008-0000-0200-00000E5C01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BIZ UDゴシック"/>
                  <a:ea typeface="BIZ UDゴシック"/>
                </a:rPr>
                <a:t>試算用紙の</a:t>
              </a:r>
            </a:p>
            <a:p>
              <a:pPr algn="ctr" rtl="0">
                <a:defRPr sz="1000"/>
              </a:pPr>
              <a:r>
                <a:rPr lang="ja-JP" altLang="en-US" sz="1800" b="0" i="0" u="none" strike="noStrike" baseline="0">
                  <a:solidFill>
                    <a:srgbClr val="000000"/>
                  </a:solidFill>
                  <a:latin typeface="BIZ UDゴシック"/>
                  <a:ea typeface="BIZ UDゴシック"/>
                </a:rPr>
                <a:t>印刷</a:t>
              </a:r>
            </a:p>
          </xdr:txBody>
        </xdr:sp>
        <xdr:clientData fPrintsWithSheet="0"/>
      </xdr:twoCellAnchor>
    </mc:Choice>
    <mc:Fallback/>
  </mc:AlternateContent>
  <xdr:twoCellAnchor>
    <xdr:from>
      <xdr:col>126</xdr:col>
      <xdr:colOff>1</xdr:colOff>
      <xdr:row>7</xdr:row>
      <xdr:rowOff>35718</xdr:rowOff>
    </xdr:from>
    <xdr:to>
      <xdr:col>130</xdr:col>
      <xdr:colOff>11907</xdr:colOff>
      <xdr:row>33</xdr:row>
      <xdr:rowOff>107155</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15001876" y="1012031"/>
          <a:ext cx="488156" cy="3167062"/>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151</xdr:col>
      <xdr:colOff>98614</xdr:colOff>
      <xdr:row>15</xdr:row>
      <xdr:rowOff>103042</xdr:rowOff>
    </xdr:from>
    <xdr:to>
      <xdr:col>169</xdr:col>
      <xdr:colOff>95249</xdr:colOff>
      <xdr:row>28</xdr:row>
      <xdr:rowOff>37105</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18077052" y="2031855"/>
          <a:ext cx="2139760" cy="1481875"/>
        </a:xfrm>
        <a:prstGeom prst="wedgeRoundRectCallout">
          <a:avLst>
            <a:gd name="adj1" fmla="val -43652"/>
            <a:gd name="adj2" fmla="val 92824"/>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計算エリアです。</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入力された内容から</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旧ただし書き所得を</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計算しています。</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129</xdr:col>
      <xdr:colOff>72419</xdr:colOff>
      <xdr:row>16</xdr:row>
      <xdr:rowOff>5410</xdr:rowOff>
    </xdr:from>
    <xdr:to>
      <xdr:col>151</xdr:col>
      <xdr:colOff>47624</xdr:colOff>
      <xdr:row>24</xdr:row>
      <xdr:rowOff>47625</xdr:rowOff>
    </xdr:to>
    <xdr:sp macro="" textlink="">
      <xdr:nvSpPr>
        <xdr:cNvPr id="8" name="四角形: 角を丸くする 7">
          <a:extLst>
            <a:ext uri="{FF2B5EF4-FFF2-40B4-BE49-F238E27FC236}">
              <a16:creationId xmlns:a16="http://schemas.microsoft.com/office/drawing/2014/main" id="{00000000-0008-0000-0200-000008000000}"/>
            </a:ext>
          </a:extLst>
        </xdr:cNvPr>
        <xdr:cNvSpPr/>
      </xdr:nvSpPr>
      <xdr:spPr>
        <a:xfrm>
          <a:off x="15431482" y="2053285"/>
          <a:ext cx="2594580" cy="99471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b="1">
              <a:solidFill>
                <a:schemeClr val="tx1"/>
              </a:solidFill>
              <a:latin typeface="BIZ UDゴシック" panose="020B0400000000000000" pitchFamily="49" charset="-128"/>
              <a:ea typeface="BIZ UDゴシック" panose="020B0400000000000000" pitchFamily="49" charset="-128"/>
            </a:rPr>
            <a:t>この部分は印刷範囲の設定で</a:t>
          </a:r>
          <a:endParaRPr kumimoji="1" lang="en-US" altLang="ja-JP" sz="13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300" b="1">
              <a:solidFill>
                <a:schemeClr val="tx1"/>
              </a:solidFill>
              <a:latin typeface="BIZ UDゴシック" panose="020B0400000000000000" pitchFamily="49" charset="-128"/>
              <a:ea typeface="BIZ UDゴシック" panose="020B0400000000000000" pitchFamily="49" charset="-128"/>
            </a:rPr>
            <a:t>印刷対象から除かれているため、</a:t>
          </a:r>
          <a:endParaRPr kumimoji="1" lang="en-US" altLang="ja-JP" sz="13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300" b="1">
              <a:solidFill>
                <a:schemeClr val="tx1"/>
              </a:solidFill>
              <a:latin typeface="BIZ UDゴシック" panose="020B0400000000000000" pitchFamily="49" charset="-128"/>
              <a:ea typeface="BIZ UDゴシック" panose="020B0400000000000000" pitchFamily="49" charset="-128"/>
            </a:rPr>
            <a:t>印刷されません。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57149</xdr:colOff>
      <xdr:row>2</xdr:row>
      <xdr:rowOff>9525</xdr:rowOff>
    </xdr:from>
    <xdr:to>
      <xdr:col>4</xdr:col>
      <xdr:colOff>489149</xdr:colOff>
      <xdr:row>16</xdr:row>
      <xdr:rowOff>165225</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2800349" y="619125"/>
          <a:ext cx="432000" cy="2556000"/>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561974</xdr:colOff>
      <xdr:row>6</xdr:row>
      <xdr:rowOff>28575</xdr:rowOff>
    </xdr:from>
    <xdr:to>
      <xdr:col>4</xdr:col>
      <xdr:colOff>2419349</xdr:colOff>
      <xdr:row>12</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305174" y="1323975"/>
          <a:ext cx="1857375" cy="11525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「料率年度」を変更することで、右の表から保険料率と限度額を引っ張ってきます。</a:t>
          </a:r>
        </a:p>
      </xdr:txBody>
    </xdr:sp>
    <xdr:clientData/>
  </xdr:twoCellAnchor>
  <xdr:twoCellAnchor>
    <xdr:from>
      <xdr:col>17</xdr:col>
      <xdr:colOff>438149</xdr:colOff>
      <xdr:row>0</xdr:row>
      <xdr:rowOff>238125</xdr:rowOff>
    </xdr:from>
    <xdr:to>
      <xdr:col>21</xdr:col>
      <xdr:colOff>523875</xdr:colOff>
      <xdr:row>11</xdr:row>
      <xdr:rowOff>76200</xdr:rowOff>
    </xdr:to>
    <xdr:sp macro="" textlink="">
      <xdr:nvSpPr>
        <xdr:cNvPr id="4" name="吹き出し: 角を丸めた四角形 3">
          <a:extLst>
            <a:ext uri="{FF2B5EF4-FFF2-40B4-BE49-F238E27FC236}">
              <a16:creationId xmlns:a16="http://schemas.microsoft.com/office/drawing/2014/main" id="{00000000-0008-0000-0300-000004000000}"/>
            </a:ext>
          </a:extLst>
        </xdr:cNvPr>
        <xdr:cNvSpPr/>
      </xdr:nvSpPr>
      <xdr:spPr>
        <a:xfrm>
          <a:off x="14925674" y="238125"/>
          <a:ext cx="2828926" cy="1990725"/>
        </a:xfrm>
        <a:prstGeom prst="wedgeRoundRectCallout">
          <a:avLst>
            <a:gd name="adj1" fmla="val -62247"/>
            <a:gd name="adj2" fmla="val -3612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a:t>
          </a:r>
          <a:r>
            <a:rPr kumimoji="1" lang="en-US" altLang="ja-JP" sz="1100"/>
            <a:t>INDEX</a:t>
          </a:r>
          <a:r>
            <a:rPr kumimoji="1" lang="ja-JP" altLang="en-US" sz="1100"/>
            <a:t>関数」と「</a:t>
          </a:r>
          <a:r>
            <a:rPr kumimoji="1" lang="en-US" altLang="ja-JP" sz="1100"/>
            <a:t>METCH</a:t>
          </a:r>
          <a:r>
            <a:rPr kumimoji="1" lang="ja-JP" altLang="en-US" sz="1100"/>
            <a:t>関数」を使用して、「料率年度」をキーに該当する年度の保険料率と限度額を引っ張っています。</a:t>
          </a:r>
          <a:endParaRPr kumimoji="1" lang="en-US" altLang="ja-JP" sz="1100"/>
        </a:p>
        <a:p>
          <a:pPr algn="l"/>
          <a:r>
            <a:rPr kumimoji="1" lang="ja-JP" altLang="en-US" sz="1100"/>
            <a:t>表が埋まってしまったら、古い年度を消して入れ直せばずっと使えます。</a:t>
          </a:r>
          <a:endParaRPr kumimoji="1" lang="en-US" altLang="ja-JP" sz="1100"/>
        </a:p>
        <a:p>
          <a:pPr algn="l"/>
          <a:r>
            <a:rPr kumimoji="1" lang="ja-JP" altLang="en-US" sz="1100"/>
            <a:t>元号が変わった時は詳しい人に修正していただくか、直接入力に戻してください。</a:t>
          </a:r>
          <a:endParaRPr kumimoji="1" lang="en-US" altLang="ja-JP" sz="1100"/>
        </a:p>
        <a:p>
          <a:pPr algn="l"/>
          <a:r>
            <a:rPr kumimoji="1" lang="ja-JP" altLang="en-US" sz="1100"/>
            <a:t>よろしくお願いします。</a:t>
          </a:r>
        </a:p>
      </xdr:txBody>
    </xdr:sp>
    <xdr:clientData/>
  </xdr:twoCellAnchor>
  <xdr:twoCellAnchor>
    <xdr:from>
      <xdr:col>5</xdr:col>
      <xdr:colOff>1566334</xdr:colOff>
      <xdr:row>17</xdr:row>
      <xdr:rowOff>74084</xdr:rowOff>
    </xdr:from>
    <xdr:to>
      <xdr:col>17</xdr:col>
      <xdr:colOff>338667</xdr:colOff>
      <xdr:row>43</xdr:row>
      <xdr:rowOff>0</xdr:rowOff>
    </xdr:to>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6910917" y="3227917"/>
          <a:ext cx="8075083" cy="4328583"/>
        </a:xfrm>
        <a:prstGeom prst="roundRect">
          <a:avLst/>
        </a:prstGeom>
        <a:solidFill>
          <a:srgbClr val="FFFF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tx1"/>
              </a:solidFill>
              <a:latin typeface="BIZ UDゴシック" panose="020B0400000000000000" pitchFamily="49" charset="-128"/>
              <a:ea typeface="BIZ UDゴシック" panose="020B0400000000000000" pitchFamily="49" charset="-128"/>
            </a:rPr>
            <a:t>【</a:t>
          </a:r>
          <a:r>
            <a:rPr kumimoji="1" lang="ja-JP" altLang="en-US" sz="1400">
              <a:solidFill>
                <a:schemeClr val="tx1"/>
              </a:solidFill>
              <a:latin typeface="BIZ UDゴシック" panose="020B0400000000000000" pitchFamily="49" charset="-128"/>
              <a:ea typeface="BIZ UDゴシック" panose="020B0400000000000000" pitchFamily="49" charset="-128"/>
            </a:rPr>
            <a:t>ホームページにアップロードする際の手順</a:t>
          </a:r>
          <a:r>
            <a:rPr kumimoji="1" lang="en-US" altLang="ja-JP" sz="14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① パラメータの年度（試算年度・料率年度）が共に、料率の確定した最新年度であることを確認する</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② 保険料率と限度額が正しく設定されているか確認する</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③ 「試算用紙（</a:t>
          </a:r>
          <a:r>
            <a:rPr kumimoji="1" lang="en-US" altLang="ja-JP" sz="1100">
              <a:solidFill>
                <a:schemeClr val="tx1"/>
              </a:solidFill>
              <a:latin typeface="BIZ UDゴシック" panose="020B0400000000000000" pitchFamily="49" charset="-128"/>
              <a:ea typeface="BIZ UDゴシック" panose="020B0400000000000000" pitchFamily="49" charset="-128"/>
            </a:rPr>
            <a:t>HP</a:t>
          </a:r>
          <a:r>
            <a:rPr kumimoji="1" lang="ja-JP" altLang="en-US" sz="1100">
              <a:solidFill>
                <a:schemeClr val="tx1"/>
              </a:solidFill>
              <a:latin typeface="BIZ UDゴシック" panose="020B0400000000000000" pitchFamily="49" charset="-128"/>
              <a:ea typeface="BIZ UDゴシック" panose="020B0400000000000000" pitchFamily="49" charset="-128"/>
            </a:rPr>
            <a:t>）」「確定申告書」の２つのシート以外は全て</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非表示</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にする</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ja-JP" altLang="en-US" sz="1100" baseline="0">
              <a:solidFill>
                <a:schemeClr val="tx1"/>
              </a:solidFill>
              <a:latin typeface="BIZ UDゴシック" panose="020B0400000000000000" pitchFamily="49" charset="-128"/>
              <a:ea typeface="BIZ UDゴシック" panose="020B0400000000000000" pitchFamily="49" charset="-128"/>
            </a:rPr>
            <a:t> （シートを右クリックして「非表示</a:t>
          </a:r>
          <a:r>
            <a:rPr kumimoji="1" lang="en-US" altLang="ja-JP" sz="1100" baseline="0">
              <a:solidFill>
                <a:schemeClr val="tx1"/>
              </a:solidFill>
              <a:latin typeface="BIZ UDゴシック" panose="020B0400000000000000" pitchFamily="49" charset="-128"/>
              <a:ea typeface="BIZ UDゴシック" panose="020B0400000000000000" pitchFamily="49" charset="-128"/>
            </a:rPr>
            <a:t>(H)</a:t>
          </a:r>
          <a:r>
            <a:rPr kumimoji="1" lang="ja-JP" altLang="en-US" sz="1100" baseline="0">
              <a:solidFill>
                <a:schemeClr val="tx1"/>
              </a:solidFill>
              <a:latin typeface="BIZ UDゴシック" panose="020B0400000000000000" pitchFamily="49" charset="-128"/>
              <a:ea typeface="BIZ UDゴシック" panose="020B0400000000000000" pitchFamily="49" charset="-128"/>
            </a:rPr>
            <a:t>」を選択。まとめて処理可能。）</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100" baseline="0">
              <a:solidFill>
                <a:schemeClr val="tx1"/>
              </a:solidFill>
              <a:latin typeface="BIZ UDゴシック" panose="020B0400000000000000" pitchFamily="49" charset="-128"/>
              <a:ea typeface="BIZ UDゴシック" panose="020B0400000000000000" pitchFamily="49" charset="-128"/>
            </a:rPr>
            <a:t>※</a:t>
          </a:r>
          <a:r>
            <a:rPr kumimoji="1" lang="ja-JP" altLang="en-US" sz="1100" baseline="0">
              <a:solidFill>
                <a:schemeClr val="tx1"/>
              </a:solidFill>
              <a:latin typeface="BIZ UDゴシック" panose="020B0400000000000000" pitchFamily="49" charset="-128"/>
              <a:ea typeface="BIZ UDゴシック" panose="020B0400000000000000" pitchFamily="49" charset="-128"/>
            </a:rPr>
            <a:t> 右の加工ボタンを使用する場合は「パラメーター」シートも表示しておいて大丈夫です。</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④ 「確定申告書」シートの「□ ← 非自発的失業に係る</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」は、できれば消したい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チェックが外れた状態で該当箇所を右クリックして選択し、</a:t>
          </a:r>
          <a:r>
            <a:rPr kumimoji="1" lang="en-US" altLang="ja-JP" sz="1100">
              <a:solidFill>
                <a:schemeClr val="tx1"/>
              </a:solidFill>
              <a:latin typeface="BIZ UDゴシック" panose="020B0400000000000000" pitchFamily="49" charset="-128"/>
              <a:ea typeface="BIZ UDゴシック" panose="020B0400000000000000" pitchFamily="49" charset="-128"/>
            </a:rPr>
            <a:t>Delete</a:t>
          </a:r>
          <a:r>
            <a:rPr kumimoji="1" lang="ja-JP" altLang="en-US" sz="1100">
              <a:solidFill>
                <a:schemeClr val="tx1"/>
              </a:solidFill>
              <a:latin typeface="BIZ UDゴシック" panose="020B0400000000000000" pitchFamily="49" charset="-128"/>
              <a:ea typeface="BIZ UDゴシック" panose="020B0400000000000000" pitchFamily="49" charset="-128"/>
            </a:rPr>
            <a:t>キーでチェックボックスを削除、</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同じ辺りにあるテキストボックスも同様に選択して</a:t>
          </a:r>
          <a:r>
            <a:rPr kumimoji="1" lang="en-US" altLang="ja-JP" sz="1100">
              <a:solidFill>
                <a:schemeClr val="tx1"/>
              </a:solidFill>
              <a:latin typeface="BIZ UDゴシック" panose="020B0400000000000000" pitchFamily="49" charset="-128"/>
              <a:ea typeface="BIZ UDゴシック" panose="020B0400000000000000" pitchFamily="49" charset="-128"/>
            </a:rPr>
            <a:t>Delete</a:t>
          </a:r>
          <a:r>
            <a:rPr kumimoji="1" lang="ja-JP" altLang="en-US" sz="1100">
              <a:solidFill>
                <a:schemeClr val="tx1"/>
              </a:solidFill>
              <a:latin typeface="BIZ UDゴシック" panose="020B0400000000000000" pitchFamily="49" charset="-128"/>
              <a:ea typeface="BIZ UDゴシック" panose="020B0400000000000000" pitchFamily="49" charset="-128"/>
            </a:rPr>
            <a:t>キーで削除し、セルの色も消して完了</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⑤ 「試算用紙（</a:t>
          </a:r>
          <a:r>
            <a:rPr kumimoji="1" lang="en-US" altLang="ja-JP" sz="1100">
              <a:solidFill>
                <a:schemeClr val="tx1"/>
              </a:solidFill>
              <a:latin typeface="BIZ UDゴシック" panose="020B0400000000000000" pitchFamily="49" charset="-128"/>
              <a:ea typeface="BIZ UDゴシック" panose="020B0400000000000000" pitchFamily="49" charset="-128"/>
            </a:rPr>
            <a:t>HP</a:t>
          </a:r>
          <a:r>
            <a:rPr kumimoji="1" lang="ja-JP" altLang="en-US" sz="1100">
              <a:solidFill>
                <a:schemeClr val="tx1"/>
              </a:solidFill>
              <a:latin typeface="BIZ UDゴシック" panose="020B0400000000000000" pitchFamily="49" charset="-128"/>
              <a:ea typeface="BIZ UDゴシック" panose="020B0400000000000000" pitchFamily="49" charset="-128"/>
            </a:rPr>
            <a:t>）」「確定申告書」シートの印刷範囲外にある計算式エリアを</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非表示</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にする</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（前者はＤＺ列～ＫＯ列、後者はＢＡ列～ＢＨ列）</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⑥</a:t>
          </a:r>
          <a:r>
            <a:rPr kumimoji="1" lang="ja-JP" altLang="en-US" sz="1100" baseline="0">
              <a:solidFill>
                <a:schemeClr val="tx1"/>
              </a:solidFill>
              <a:latin typeface="BIZ UDゴシック" panose="020B0400000000000000" pitchFamily="49" charset="-128"/>
              <a:ea typeface="BIZ UDゴシック" panose="020B0400000000000000" pitchFamily="49" charset="-128"/>
            </a:rPr>
            <a:t> 「試算用紙（</a:t>
          </a:r>
          <a:r>
            <a:rPr kumimoji="1" lang="en-US" altLang="ja-JP" sz="1100" baseline="0">
              <a:solidFill>
                <a:schemeClr val="tx1"/>
              </a:solidFill>
              <a:latin typeface="BIZ UDゴシック" panose="020B0400000000000000" pitchFamily="49" charset="-128"/>
              <a:ea typeface="BIZ UDゴシック" panose="020B0400000000000000" pitchFamily="49" charset="-128"/>
            </a:rPr>
            <a:t>HP</a:t>
          </a:r>
          <a:r>
            <a:rPr kumimoji="1" lang="ja-JP" altLang="en-US" sz="1100" baseline="0">
              <a:solidFill>
                <a:schemeClr val="tx1"/>
              </a:solidFill>
              <a:latin typeface="BIZ UDゴシック" panose="020B0400000000000000" pitchFamily="49" charset="-128"/>
              <a:ea typeface="BIZ UDゴシック" panose="020B0400000000000000" pitchFamily="49" charset="-128"/>
            </a:rPr>
            <a:t>）」「確定申告書」シートにそれぞれ保護をかける</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（上の「校閲」タブから「シートの保護」を選択、「ロックされていないセル範囲の選択」のみに</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チェックが入っており、他はチェックが入っていないことを確認したら、パスワードを設定して</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「ＯＫ」ボタンをクリックし、もう一度同じパスワードを入力したら完了）</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⑦ ブック全体も保護する</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（上の「校閲」タブから「ブックの保護」を選択、パスワードを設定して「ＯＫ」）</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⑧ 「名前を付けて保存」で「ファイルの種類」を</a:t>
          </a:r>
          <a:r>
            <a:rPr kumimoji="1" lang="en-US" altLang="ja-JP" sz="1100" baseline="0">
              <a:solidFill>
                <a:schemeClr val="tx1"/>
              </a:solidFill>
              <a:latin typeface="BIZ UDゴシック" panose="020B0400000000000000" pitchFamily="49" charset="-128"/>
              <a:ea typeface="BIZ UDゴシック" panose="020B0400000000000000" pitchFamily="49" charset="-128"/>
            </a:rPr>
            <a:t>《Excel</a:t>
          </a:r>
          <a:r>
            <a:rPr kumimoji="1" lang="ja-JP" altLang="en-US" sz="1100" baseline="0">
              <a:solidFill>
                <a:schemeClr val="tx1"/>
              </a:solidFill>
              <a:latin typeface="BIZ UDゴシック" panose="020B0400000000000000" pitchFamily="49" charset="-128"/>
              <a:ea typeface="BIZ UDゴシック" panose="020B0400000000000000" pitchFamily="49" charset="-128"/>
            </a:rPr>
            <a:t>ブック</a:t>
          </a:r>
          <a:r>
            <a:rPr kumimoji="1" lang="en-US" altLang="ja-JP" sz="1100" baseline="0">
              <a:solidFill>
                <a:schemeClr val="tx1"/>
              </a:solidFill>
              <a:latin typeface="BIZ UDゴシック" panose="020B0400000000000000" pitchFamily="49" charset="-128"/>
              <a:ea typeface="BIZ UDゴシック" panose="020B0400000000000000" pitchFamily="49" charset="-128"/>
            </a:rPr>
            <a:t>(*.xlsx)》</a:t>
          </a:r>
          <a:r>
            <a:rPr kumimoji="1" lang="ja-JP" altLang="en-US" sz="1100" baseline="0">
              <a:solidFill>
                <a:schemeClr val="tx1"/>
              </a:solidFill>
              <a:latin typeface="BIZ UDゴシック" panose="020B0400000000000000" pitchFamily="49" charset="-128"/>
              <a:ea typeface="BIZ UDゴシック" panose="020B0400000000000000" pitchFamily="49" charset="-128"/>
            </a:rPr>
            <a:t>に変更して保存する</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（警告が出るけど、無視して大丈夫です。）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179917</xdr:colOff>
      <xdr:row>21</xdr:row>
      <xdr:rowOff>102656</xdr:rowOff>
    </xdr:from>
    <xdr:to>
      <xdr:col>5</xdr:col>
      <xdr:colOff>1304942</xdr:colOff>
      <xdr:row>37</xdr:row>
      <xdr:rowOff>116416</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1555750" y="3933823"/>
          <a:ext cx="5093775" cy="2723093"/>
        </a:xfrm>
        <a:prstGeom prst="roundRect">
          <a:avLst/>
        </a:prstGeom>
        <a:solidFill>
          <a:srgbClr val="FFFF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tx1"/>
              </a:solidFill>
              <a:latin typeface="BIZ UDゴシック" panose="020B0400000000000000" pitchFamily="49" charset="-128"/>
              <a:ea typeface="BIZ UDゴシック" panose="020B0400000000000000" pitchFamily="49" charset="-128"/>
            </a:rPr>
            <a:t>【</a:t>
          </a:r>
          <a:r>
            <a:rPr kumimoji="1" lang="ja-JP" altLang="en-US" sz="1400">
              <a:solidFill>
                <a:schemeClr val="tx1"/>
              </a:solidFill>
              <a:latin typeface="BIZ UDゴシック" panose="020B0400000000000000" pitchFamily="49" charset="-128"/>
              <a:ea typeface="BIZ UDゴシック" panose="020B0400000000000000" pitchFamily="49" charset="-128"/>
            </a:rPr>
            <a:t>年度を更新する際の手順</a:t>
          </a:r>
          <a:r>
            <a:rPr kumimoji="1" lang="en-US" altLang="ja-JP" sz="14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① 右の料率表に新年度の保険料率と限度額を入力する</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②</a:t>
          </a:r>
          <a:r>
            <a:rPr kumimoji="1" lang="ja-JP" altLang="en-US" sz="1100" baseline="0">
              <a:solidFill>
                <a:schemeClr val="tx1"/>
              </a:solidFill>
              <a:latin typeface="BIZ UDゴシック" panose="020B0400000000000000" pitchFamily="49" charset="-128"/>
              <a:ea typeface="BIZ UDゴシック" panose="020B0400000000000000" pitchFamily="49" charset="-128"/>
            </a:rPr>
            <a:t> 試算年度と料率年度を新年度に変更する</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（試算年度を事前に変更していた場合はここで一致する）</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100" baseline="0">
              <a:solidFill>
                <a:schemeClr val="tx1"/>
              </a:solidFill>
              <a:latin typeface="BIZ UDゴシック" panose="020B0400000000000000" pitchFamily="49" charset="-128"/>
              <a:ea typeface="BIZ UDゴシック" panose="020B0400000000000000" pitchFamily="49" charset="-128"/>
            </a:rPr>
            <a:t>※ </a:t>
          </a:r>
          <a:r>
            <a:rPr kumimoji="1" lang="ja-JP" altLang="en-US" sz="1100" baseline="0">
              <a:solidFill>
                <a:schemeClr val="tx1"/>
              </a:solidFill>
              <a:latin typeface="BIZ UDゴシック" panose="020B0400000000000000" pitchFamily="49" charset="-128"/>
              <a:ea typeface="BIZ UDゴシック" panose="020B0400000000000000" pitchFamily="49" charset="-128"/>
            </a:rPr>
            <a:t>元号が令和から変わった場合、他のシートの入力や計算式を</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変更する必要があるため、注意すること</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・ベタ打ちの「令和」を新元号に更新</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・介護分該当の判断を自動的に行う際、和暦を西暦に変換して</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いる（和暦＋</a:t>
          </a:r>
          <a:r>
            <a:rPr kumimoji="1" lang="en-US" altLang="ja-JP" sz="1100" baseline="0">
              <a:solidFill>
                <a:schemeClr val="tx1"/>
              </a:solidFill>
              <a:latin typeface="BIZ UDゴシック" panose="020B0400000000000000" pitchFamily="49" charset="-128"/>
              <a:ea typeface="BIZ UDゴシック" panose="020B0400000000000000" pitchFamily="49" charset="-128"/>
            </a:rPr>
            <a:t>2018</a:t>
          </a:r>
          <a:r>
            <a:rPr kumimoji="1" lang="ja-JP" altLang="en-US" sz="1100" baseline="0">
              <a:solidFill>
                <a:schemeClr val="tx1"/>
              </a:solidFill>
              <a:latin typeface="BIZ UDゴシック" panose="020B0400000000000000" pitchFamily="49" charset="-128"/>
              <a:ea typeface="BIZ UDゴシック" panose="020B0400000000000000" pitchFamily="49" charset="-128"/>
            </a:rPr>
            <a:t>）ため、そこを調整</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・年金所得の算出において１月１日時点の年齢を判定している</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ため、そこの元号記号「</a:t>
          </a:r>
          <a:r>
            <a:rPr kumimoji="1" lang="en-US" altLang="ja-JP" sz="1100" baseline="0">
              <a:solidFill>
                <a:schemeClr val="tx1"/>
              </a:solidFill>
              <a:latin typeface="BIZ UDゴシック" panose="020B0400000000000000" pitchFamily="49" charset="-128"/>
              <a:ea typeface="BIZ UDゴシック" panose="020B0400000000000000" pitchFamily="49" charset="-128"/>
            </a:rPr>
            <a:t>R</a:t>
          </a:r>
          <a:r>
            <a:rPr kumimoji="1" lang="ja-JP" altLang="en-US" sz="1100" baseline="0">
              <a:solidFill>
                <a:schemeClr val="tx1"/>
              </a:solidFill>
              <a:latin typeface="BIZ UDゴシック" panose="020B0400000000000000" pitchFamily="49" charset="-128"/>
              <a:ea typeface="BIZ UDゴシック" panose="020B0400000000000000" pitchFamily="49" charset="-128"/>
            </a:rPr>
            <a:t>」を新元号に更新</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xdr:from>
          <xdr:col>17</xdr:col>
          <xdr:colOff>541020</xdr:colOff>
          <xdr:row>20</xdr:row>
          <xdr:rowOff>60960</xdr:rowOff>
        </xdr:from>
        <xdr:to>
          <xdr:col>21</xdr:col>
          <xdr:colOff>518160</xdr:colOff>
          <xdr:row>37</xdr:row>
          <xdr:rowOff>83820</xdr:rowOff>
        </xdr:to>
        <xdr:sp macro="" textlink="">
          <xdr:nvSpPr>
            <xdr:cNvPr id="22535" name="Button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w="9525">
              <a:miter lim="800000"/>
              <a:headEnd/>
              <a:tailEnd/>
            </a:ln>
          </xdr:spPr>
          <xdr:txBody>
            <a:bodyPr vertOverflow="clip" wrap="square" lIns="45720" tIns="27432" rIns="0" bIns="27432" anchor="ctr" upright="1"/>
            <a:lstStyle/>
            <a:p>
              <a:pPr algn="l" rtl="0">
                <a:defRPr sz="1000"/>
              </a:pPr>
              <a:r>
                <a:rPr lang="ja-JP" altLang="en-US" sz="1800" b="0" i="0" u="none" strike="noStrike" baseline="0">
                  <a:solidFill>
                    <a:srgbClr val="000000"/>
                  </a:solidFill>
                  <a:latin typeface="BIZ UDゴシック"/>
                  <a:ea typeface="BIZ UDゴシック"/>
                </a:rPr>
                <a:t>　　ホームページ用</a:t>
              </a:r>
            </a:p>
            <a:p>
              <a:pPr algn="l" rtl="0">
                <a:defRPr sz="1000"/>
              </a:pPr>
              <a:r>
                <a:rPr lang="ja-JP" altLang="en-US" sz="1800" b="0" i="0" u="none" strike="noStrike" baseline="0">
                  <a:solidFill>
                    <a:srgbClr val="000000"/>
                  </a:solidFill>
                  <a:latin typeface="BIZ UDゴシック"/>
                  <a:ea typeface="BIZ UDゴシック"/>
                </a:rPr>
                <a:t>　　　加工ボタン</a:t>
              </a:r>
              <a:endParaRPr lang="ja-JP" altLang="en-US" sz="1200" b="0" i="0" u="none" strike="noStrike" baseline="0">
                <a:solidFill>
                  <a:srgbClr val="000000"/>
                </a:solidFill>
                <a:latin typeface="BIZ UDゴシック"/>
                <a:ea typeface="BIZ UDゴシック"/>
              </a:endParaRPr>
            </a:p>
            <a:p>
              <a:pPr algn="l" rtl="0">
                <a:defRPr sz="1000"/>
              </a:pPr>
              <a:endParaRPr lang="ja-JP" altLang="en-US" sz="1200" b="0" i="0" u="none" strike="noStrike" baseline="0">
                <a:solidFill>
                  <a:srgbClr val="000000"/>
                </a:solidFill>
                <a:latin typeface="BIZ UDゴシック"/>
                <a:ea typeface="BIZ UDゴシック"/>
              </a:endParaRPr>
            </a:p>
            <a:p>
              <a:pPr algn="l" rtl="0">
                <a:defRPr sz="1000"/>
              </a:pPr>
              <a:r>
                <a:rPr lang="ja-JP" altLang="en-US" sz="1200" b="0" i="0" u="none" strike="noStrike" baseline="0">
                  <a:solidFill>
                    <a:srgbClr val="000000"/>
                  </a:solidFill>
                  <a:latin typeface="BIZ UDゴシック"/>
                  <a:ea typeface="BIZ UDゴシック"/>
                </a:rPr>
                <a:t>←④～⑧までを処理します。</a:t>
              </a:r>
            </a:p>
            <a:p>
              <a:pPr algn="l" rtl="0">
                <a:defRPr sz="1000"/>
              </a:pPr>
              <a:r>
                <a:rPr lang="ja-JP" altLang="en-US" sz="1200" b="0" i="0" u="none" strike="noStrike" baseline="0">
                  <a:solidFill>
                    <a:srgbClr val="000000"/>
                  </a:solidFill>
                  <a:latin typeface="BIZ UDゴシック"/>
                  <a:ea typeface="BIZ UDゴシック"/>
                </a:rPr>
                <a:t>　年度や料率を確認し、他のシートを非表示にした上で押してください。</a:t>
              </a:r>
            </a:p>
            <a:p>
              <a:pPr algn="l" rtl="0">
                <a:defRPr sz="1000"/>
              </a:pPr>
              <a:r>
                <a:rPr lang="ja-JP" altLang="en-US" sz="1200" b="0" i="0" u="none" strike="noStrike" baseline="0">
                  <a:solidFill>
                    <a:srgbClr val="000000"/>
                  </a:solidFill>
                  <a:latin typeface="BIZ UDゴシック"/>
                  <a:ea typeface="BIZ UDゴシック"/>
                </a:rPr>
                <a:t>　※「確定申告書」「試算用紙（HP)」シートに保護がかかっていると処理がスキップされるので、事前に保護を解除しておいてください。</a:t>
              </a:r>
            </a:p>
          </xdr:txBody>
        </xdr:sp>
        <xdr:clientData fPrintsWithSheet="0"/>
      </xdr:twoCellAnchor>
    </mc:Choice>
    <mc:Fallback/>
  </mc:AlternateContent>
  <xdr:twoCellAnchor>
    <xdr:from>
      <xdr:col>17</xdr:col>
      <xdr:colOff>369358</xdr:colOff>
      <xdr:row>13</xdr:row>
      <xdr:rowOff>130177</xdr:rowOff>
    </xdr:from>
    <xdr:to>
      <xdr:col>20</xdr:col>
      <xdr:colOff>10583</xdr:colOff>
      <xdr:row>19</xdr:row>
      <xdr:rowOff>105835</xdr:rowOff>
    </xdr:to>
    <xdr:sp macro="" textlink="">
      <xdr:nvSpPr>
        <xdr:cNvPr id="8" name="四角形: 角を丸くする 7">
          <a:extLst>
            <a:ext uri="{FF2B5EF4-FFF2-40B4-BE49-F238E27FC236}">
              <a16:creationId xmlns:a16="http://schemas.microsoft.com/office/drawing/2014/main" id="{00000000-0008-0000-0300-000008000000}"/>
            </a:ext>
          </a:extLst>
        </xdr:cNvPr>
        <xdr:cNvSpPr/>
      </xdr:nvSpPr>
      <xdr:spPr>
        <a:xfrm>
          <a:off x="14974358" y="2606677"/>
          <a:ext cx="1704975" cy="991658"/>
        </a:xfrm>
        <a:prstGeom prst="roundRect">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保護パスワード</a:t>
          </a:r>
          <a:endParaRPr kumimoji="1" lang="en-US" altLang="ja-JP" sz="1100" baseline="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100" baseline="0">
              <a:solidFill>
                <a:schemeClr val="tx1"/>
              </a:solidFill>
              <a:latin typeface="BIZ UDゴシック" panose="020B0400000000000000" pitchFamily="49" charset="-128"/>
              <a:ea typeface="BIZ UDゴシック" panose="020B0400000000000000" pitchFamily="49" charset="-128"/>
            </a:rPr>
            <a:t>[kokuho3070]</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600075</xdr:colOff>
      <xdr:row>1</xdr:row>
      <xdr:rowOff>209550</xdr:rowOff>
    </xdr:from>
    <xdr:to>
      <xdr:col>22</xdr:col>
      <xdr:colOff>16875</xdr:colOff>
      <xdr:row>2</xdr:row>
      <xdr:rowOff>308175</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7705725" y="542925"/>
          <a:ext cx="2160000" cy="432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114300</xdr:colOff>
      <xdr:row>0</xdr:row>
      <xdr:rowOff>104775</xdr:rowOff>
    </xdr:from>
    <xdr:to>
      <xdr:col>8</xdr:col>
      <xdr:colOff>790574</xdr:colOff>
      <xdr:row>1</xdr:row>
      <xdr:rowOff>285750</xdr:rowOff>
    </xdr:to>
    <xdr:pic macro="[0]!印刷">
      <xdr:nvPicPr>
        <xdr:cNvPr id="1028" name="CommandButton1">
          <a:extLst>
            <a:ext uri="{FF2B5EF4-FFF2-40B4-BE49-F238E27FC236}">
              <a16:creationId xmlns:a16="http://schemas.microsoft.com/office/drawing/2014/main" id="{00000000-0008-0000-0500-00000404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104775"/>
          <a:ext cx="1362074" cy="5524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923925</xdr:colOff>
      <xdr:row>0</xdr:row>
      <xdr:rowOff>104775</xdr:rowOff>
    </xdr:from>
    <xdr:to>
      <xdr:col>9</xdr:col>
      <xdr:colOff>942973</xdr:colOff>
      <xdr:row>1</xdr:row>
      <xdr:rowOff>285750</xdr:rowOff>
    </xdr:to>
    <xdr:pic macro="[0]!クリア">
      <xdr:nvPicPr>
        <xdr:cNvPr id="1029" name="CommandButton2">
          <a:extLst>
            <a:ext uri="{FF2B5EF4-FFF2-40B4-BE49-F238E27FC236}">
              <a16:creationId xmlns:a16="http://schemas.microsoft.com/office/drawing/2014/main" id="{00000000-0008-0000-0500-00000504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50" y="104775"/>
          <a:ext cx="1362074" cy="5524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10</xdr:col>
      <xdr:colOff>192593</xdr:colOff>
      <xdr:row>0</xdr:row>
      <xdr:rowOff>227360</xdr:rowOff>
    </xdr:from>
    <xdr:to>
      <xdr:col>20</xdr:col>
      <xdr:colOff>489639</xdr:colOff>
      <xdr:row>13</xdr:row>
      <xdr:rowOff>258806</xdr:rowOff>
    </xdr:to>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8972911" y="227360"/>
          <a:ext cx="7137728" cy="4871878"/>
          <a:chOff x="9296421" y="171450"/>
          <a:chExt cx="7950235" cy="5400000"/>
        </a:xfrm>
      </xdr:grpSpPr>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296421" y="171450"/>
            <a:ext cx="7950235" cy="5400000"/>
          </a:xfrm>
          <a:prstGeom prst="rect">
            <a:avLst/>
          </a:prstGeom>
        </xdr:spPr>
      </xdr:pic>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4449425" y="3838575"/>
            <a:ext cx="4667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BIZ UDゴシック" panose="020B0400000000000000" pitchFamily="49" charset="-128"/>
                <a:ea typeface="BIZ UDゴシック" panose="020B0400000000000000" pitchFamily="49" charset="-128"/>
              </a:rPr>
              <a:t>①</a:t>
            </a:r>
          </a:p>
        </xdr:txBody>
      </xdr:sp>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4449425" y="4067175"/>
            <a:ext cx="4667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BIZ UDゴシック" panose="020B0400000000000000" pitchFamily="49" charset="-128"/>
                <a:ea typeface="BIZ UDゴシック" panose="020B0400000000000000" pitchFamily="49" charset="-128"/>
              </a:rPr>
              <a:t>②</a:t>
            </a:r>
            <a:endParaRPr kumimoji="1" lang="ja-JP" altLang="en-US" sz="1400" b="1">
              <a:solidFill>
                <a:srgbClr val="FF0000"/>
              </a:solidFill>
              <a:latin typeface="BIZ UDゴシック" panose="020B0400000000000000" pitchFamily="49" charset="-128"/>
              <a:ea typeface="BIZ UDゴシック" panose="020B0400000000000000" pitchFamily="49" charset="-128"/>
            </a:endParaRPr>
          </a:p>
        </xdr:txBody>
      </xdr:sp>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14478000" y="3667125"/>
            <a:ext cx="828000" cy="864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13849350" y="3667125"/>
            <a:ext cx="288000" cy="864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3</xdr:col>
          <xdr:colOff>365760</xdr:colOff>
          <xdr:row>9</xdr:row>
          <xdr:rowOff>38100</xdr:rowOff>
        </xdr:from>
        <xdr:to>
          <xdr:col>3</xdr:col>
          <xdr:colOff>1089660</xdr:colOff>
          <xdr:row>9</xdr:row>
          <xdr:rowOff>365760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10</xdr:row>
          <xdr:rowOff>38100</xdr:rowOff>
        </xdr:from>
        <xdr:to>
          <xdr:col>3</xdr:col>
          <xdr:colOff>1089660</xdr:colOff>
          <xdr:row>11</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11</xdr:row>
          <xdr:rowOff>38100</xdr:rowOff>
        </xdr:from>
        <xdr:to>
          <xdr:col>3</xdr:col>
          <xdr:colOff>1089660</xdr:colOff>
          <xdr:row>12</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12</xdr:row>
          <xdr:rowOff>38100</xdr:rowOff>
        </xdr:from>
        <xdr:to>
          <xdr:col>3</xdr:col>
          <xdr:colOff>1089660</xdr:colOff>
          <xdr:row>13</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13</xdr:row>
          <xdr:rowOff>38100</xdr:rowOff>
        </xdr:from>
        <xdr:to>
          <xdr:col>3</xdr:col>
          <xdr:colOff>1089660</xdr:colOff>
          <xdr:row>14</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276225</xdr:colOff>
      <xdr:row>11</xdr:row>
      <xdr:rowOff>219075</xdr:rowOff>
    </xdr:from>
    <xdr:to>
      <xdr:col>9</xdr:col>
      <xdr:colOff>1224375</xdr:colOff>
      <xdr:row>13</xdr:row>
      <xdr:rowOff>268125</xdr:rowOff>
    </xdr:to>
    <xdr:sp macro="" textlink="">
      <xdr:nvSpPr>
        <xdr:cNvPr id="8" name="四角形: 角を丸くする 7">
          <a:extLst>
            <a:ext uri="{FF2B5EF4-FFF2-40B4-BE49-F238E27FC236}">
              <a16:creationId xmlns:a16="http://schemas.microsoft.com/office/drawing/2014/main" id="{00000000-0008-0000-0500-000008000000}"/>
            </a:ext>
          </a:extLst>
        </xdr:cNvPr>
        <xdr:cNvSpPr/>
      </xdr:nvSpPr>
      <xdr:spPr>
        <a:xfrm>
          <a:off x="5038725" y="4305300"/>
          <a:ext cx="4320000" cy="792000"/>
        </a:xfrm>
        <a:prstGeom prst="roundRect">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介護該当月が１月でもある場合は</a:t>
          </a:r>
          <a:endParaRPr kumimoji="1" lang="en-US" altLang="ja-JP" sz="16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600" b="1">
              <a:solidFill>
                <a:sysClr val="windowText" lastClr="000000"/>
              </a:solidFill>
              <a:latin typeface="BIZ UDゴシック" panose="020B0400000000000000" pitchFamily="49" charset="-128"/>
              <a:ea typeface="BIZ UDゴシック" panose="020B0400000000000000" pitchFamily="49" charset="-128"/>
            </a:rPr>
            <a:t>　介護該当者として入力してください！</a:t>
          </a:r>
        </a:p>
      </xdr:txBody>
    </xdr:sp>
    <xdr:clientData/>
  </xdr:twoCellAnchor>
  <xdr:twoCellAnchor>
    <xdr:from>
      <xdr:col>6</xdr:col>
      <xdr:colOff>99393</xdr:colOff>
      <xdr:row>7</xdr:row>
      <xdr:rowOff>353632</xdr:rowOff>
    </xdr:from>
    <xdr:to>
      <xdr:col>7</xdr:col>
      <xdr:colOff>22999</xdr:colOff>
      <xdr:row>9</xdr:row>
      <xdr:rowOff>148197</xdr:rowOff>
    </xdr:to>
    <xdr:sp macro="" textlink="">
      <xdr:nvSpPr>
        <xdr:cNvPr id="17" name="矢印: 右 16">
          <a:extLst>
            <a:ext uri="{FF2B5EF4-FFF2-40B4-BE49-F238E27FC236}">
              <a16:creationId xmlns:a16="http://schemas.microsoft.com/office/drawing/2014/main" id="{00000000-0008-0000-0500-000011000000}"/>
            </a:ext>
          </a:extLst>
        </xdr:cNvPr>
        <xdr:cNvSpPr/>
      </xdr:nvSpPr>
      <xdr:spPr>
        <a:xfrm rot="-2700000">
          <a:off x="4174436" y="2962654"/>
          <a:ext cx="1265389" cy="540000"/>
        </a:xfrm>
        <a:prstGeom prst="rightArrow">
          <a:avLst/>
        </a:prstGeom>
        <a:solidFill>
          <a:schemeClr val="bg1">
            <a:lumMod val="85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83633</xdr:colOff>
      <xdr:row>3</xdr:row>
      <xdr:rowOff>28085</xdr:rowOff>
    </xdr:from>
    <xdr:to>
      <xdr:col>6</xdr:col>
      <xdr:colOff>1271633</xdr:colOff>
      <xdr:row>5</xdr:row>
      <xdr:rowOff>2650</xdr:rowOff>
    </xdr:to>
    <xdr:sp macro="" textlink="">
      <xdr:nvSpPr>
        <xdr:cNvPr id="18" name="矢印: 右 17">
          <a:extLst>
            <a:ext uri="{FF2B5EF4-FFF2-40B4-BE49-F238E27FC236}">
              <a16:creationId xmlns:a16="http://schemas.microsoft.com/office/drawing/2014/main" id="{00000000-0008-0000-0500-000012000000}"/>
            </a:ext>
          </a:extLst>
        </xdr:cNvPr>
        <xdr:cNvSpPr/>
      </xdr:nvSpPr>
      <xdr:spPr>
        <a:xfrm>
          <a:off x="4158676" y="1146237"/>
          <a:ext cx="1188000" cy="720000"/>
        </a:xfrm>
        <a:prstGeom prst="rightArrow">
          <a:avLst/>
        </a:prstGeom>
        <a:solidFill>
          <a:schemeClr val="bg1">
            <a:lumMod val="75000"/>
          </a:schemeClr>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優先</a:t>
          </a:r>
          <a:endParaRPr kumimoji="1" lang="ja-JP" altLang="en-US" sz="11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679173</xdr:colOff>
      <xdr:row>6</xdr:row>
      <xdr:rowOff>33130</xdr:rowOff>
    </xdr:from>
    <xdr:to>
      <xdr:col>17</xdr:col>
      <xdr:colOff>384260</xdr:colOff>
      <xdr:row>8</xdr:row>
      <xdr:rowOff>79695</xdr:rowOff>
    </xdr:to>
    <xdr:sp macro="" textlink="">
      <xdr:nvSpPr>
        <xdr:cNvPr id="19" name="吹き出し: 角を丸めた四角形 18">
          <a:extLst>
            <a:ext uri="{FF2B5EF4-FFF2-40B4-BE49-F238E27FC236}">
              <a16:creationId xmlns:a16="http://schemas.microsoft.com/office/drawing/2014/main" id="{00000000-0008-0000-0500-000013000000}"/>
            </a:ext>
          </a:extLst>
        </xdr:cNvPr>
        <xdr:cNvSpPr/>
      </xdr:nvSpPr>
      <xdr:spPr>
        <a:xfrm>
          <a:off x="12904303" y="2269434"/>
          <a:ext cx="1080000" cy="792000"/>
        </a:xfrm>
        <a:prstGeom prst="wedgeRoundRectCallout">
          <a:avLst>
            <a:gd name="adj1" fmla="val -20833"/>
            <a:gd name="adj2" fmla="val 80147"/>
            <a:gd name="adj3" fmla="val 16667"/>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介護が</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でもあれば</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介護該当者</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4</xdr:row>
          <xdr:rowOff>30480</xdr:rowOff>
        </xdr:from>
        <xdr:to>
          <xdr:col>10</xdr:col>
          <xdr:colOff>38100</xdr:colOff>
          <xdr:row>5</xdr:row>
          <xdr:rowOff>83820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99060</xdr:rowOff>
        </xdr:from>
        <xdr:to>
          <xdr:col>10</xdr:col>
          <xdr:colOff>30480</xdr:colOff>
          <xdr:row>5</xdr:row>
          <xdr:rowOff>388620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30480</xdr:rowOff>
        </xdr:from>
        <xdr:to>
          <xdr:col>10</xdr:col>
          <xdr:colOff>38100</xdr:colOff>
          <xdr:row>10</xdr:row>
          <xdr:rowOff>83820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7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99060</xdr:rowOff>
        </xdr:from>
        <xdr:to>
          <xdr:col>10</xdr:col>
          <xdr:colOff>30480</xdr:colOff>
          <xdr:row>10</xdr:row>
          <xdr:rowOff>388620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7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30480</xdr:rowOff>
        </xdr:from>
        <xdr:to>
          <xdr:col>10</xdr:col>
          <xdr:colOff>38100</xdr:colOff>
          <xdr:row>15</xdr:row>
          <xdr:rowOff>83820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7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99060</xdr:rowOff>
        </xdr:from>
        <xdr:to>
          <xdr:col>10</xdr:col>
          <xdr:colOff>30480</xdr:colOff>
          <xdr:row>15</xdr:row>
          <xdr:rowOff>388620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7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30480</xdr:rowOff>
        </xdr:from>
        <xdr:to>
          <xdr:col>10</xdr:col>
          <xdr:colOff>38100</xdr:colOff>
          <xdr:row>20</xdr:row>
          <xdr:rowOff>83820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7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99060</xdr:rowOff>
        </xdr:from>
        <xdr:to>
          <xdr:col>10</xdr:col>
          <xdr:colOff>30480</xdr:colOff>
          <xdr:row>20</xdr:row>
          <xdr:rowOff>388620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7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30480</xdr:rowOff>
        </xdr:from>
        <xdr:to>
          <xdr:col>10</xdr:col>
          <xdr:colOff>38100</xdr:colOff>
          <xdr:row>25</xdr:row>
          <xdr:rowOff>83820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7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99060</xdr:rowOff>
        </xdr:from>
        <xdr:to>
          <xdr:col>10</xdr:col>
          <xdr:colOff>30480</xdr:colOff>
          <xdr:row>25</xdr:row>
          <xdr:rowOff>388620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7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266700</xdr:colOff>
          <xdr:row>0</xdr:row>
          <xdr:rowOff>76200</xdr:rowOff>
        </xdr:from>
        <xdr:to>
          <xdr:col>4</xdr:col>
          <xdr:colOff>1280160</xdr:colOff>
          <xdr:row>0</xdr:row>
          <xdr:rowOff>563880</xdr:rowOff>
        </xdr:to>
        <xdr:sp macro="" textlink="">
          <xdr:nvSpPr>
            <xdr:cNvPr id="5257" name="Button 137" hidden="1">
              <a:extLst>
                <a:ext uri="{63B3BB69-23CF-44E3-9099-C40C66FF867C}">
                  <a14:compatExt spid="_x0000_s5257"/>
                </a:ext>
                <a:ext uri="{FF2B5EF4-FFF2-40B4-BE49-F238E27FC236}">
                  <a16:creationId xmlns:a16="http://schemas.microsoft.com/office/drawing/2014/main" id="{00000000-0008-0000-0700-00008914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BIZ UDゴシック"/>
                  <a:ea typeface="BIZ UDゴシック"/>
                </a:rPr>
                <a:t>入力内容の消去</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5</xdr:col>
      <xdr:colOff>1814989</xdr:colOff>
      <xdr:row>17</xdr:row>
      <xdr:rowOff>150496</xdr:rowOff>
    </xdr:from>
    <xdr:to>
      <xdr:col>9</xdr:col>
      <xdr:colOff>62305</xdr:colOff>
      <xdr:row>20</xdr:row>
      <xdr:rowOff>1999</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701189" y="4827271"/>
          <a:ext cx="1361991" cy="651603"/>
          <a:chOff x="7319010" y="4406546"/>
          <a:chExt cx="1363980" cy="651323"/>
        </a:xfrm>
      </xdr:grpSpPr>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7461241" y="4697155"/>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822477" y="4699060"/>
            <a:ext cx="361191"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8183474" y="4696441"/>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7319010" y="4406546"/>
            <a:ext cx="13639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BIZ UDゴシック" panose="020B0400000000000000" pitchFamily="49" charset="-128"/>
                <a:ea typeface="BIZ UDゴシック" panose="020B0400000000000000" pitchFamily="49" charset="-128"/>
              </a:rPr>
              <a:t>受付</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入力</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点検</a:t>
            </a:r>
          </a:p>
        </xdr:txBody>
      </xdr:sp>
    </xdr:grpSp>
    <xdr:clientData/>
  </xdr:twoCellAnchor>
  <xdr:twoCellAnchor>
    <xdr:from>
      <xdr:col>5</xdr:col>
      <xdr:colOff>1813312</xdr:colOff>
      <xdr:row>38</xdr:row>
      <xdr:rowOff>148827</xdr:rowOff>
    </xdr:from>
    <xdr:to>
      <xdr:col>9</xdr:col>
      <xdr:colOff>60628</xdr:colOff>
      <xdr:row>41</xdr:row>
      <xdr:rowOff>330</xdr:rowOff>
    </xdr:to>
    <xdr:grpSp>
      <xdr:nvGrpSpPr>
        <xdr:cNvPr id="7" name="グループ化 6">
          <a:extLst>
            <a:ext uri="{FF2B5EF4-FFF2-40B4-BE49-F238E27FC236}">
              <a16:creationId xmlns:a16="http://schemas.microsoft.com/office/drawing/2014/main" id="{00000000-0008-0000-0900-000007000000}"/>
            </a:ext>
          </a:extLst>
        </xdr:cNvPr>
        <xdr:cNvGrpSpPr/>
      </xdr:nvGrpSpPr>
      <xdr:grpSpPr>
        <a:xfrm>
          <a:off x="5699512" y="5934075"/>
          <a:ext cx="1361991" cy="0"/>
          <a:chOff x="7319010" y="4406546"/>
          <a:chExt cx="1363980" cy="651323"/>
        </a:xfrm>
      </xdr:grpSpPr>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461241" y="4697155"/>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822477" y="4699060"/>
            <a:ext cx="361191"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8183474" y="4696441"/>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7319010" y="4406546"/>
            <a:ext cx="13639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BIZ UDゴシック" panose="020B0400000000000000" pitchFamily="49" charset="-128"/>
                <a:ea typeface="BIZ UDゴシック" panose="020B0400000000000000" pitchFamily="49" charset="-128"/>
              </a:rPr>
              <a:t>受付</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入力</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点検</a:t>
            </a:r>
          </a:p>
        </xdr:txBody>
      </xdr:sp>
    </xdr:grpSp>
    <xdr:clientData/>
  </xdr:twoCellAnchor>
  <xdr:twoCellAnchor>
    <xdr:from>
      <xdr:col>5</xdr:col>
      <xdr:colOff>1817370</xdr:colOff>
      <xdr:row>17</xdr:row>
      <xdr:rowOff>150496</xdr:rowOff>
    </xdr:from>
    <xdr:to>
      <xdr:col>9</xdr:col>
      <xdr:colOff>64770</xdr:colOff>
      <xdr:row>20</xdr:row>
      <xdr:rowOff>1999</xdr:rowOff>
    </xdr:to>
    <xdr:grpSp>
      <xdr:nvGrpSpPr>
        <xdr:cNvPr id="12" name="グループ化 11">
          <a:extLst>
            <a:ext uri="{FF2B5EF4-FFF2-40B4-BE49-F238E27FC236}">
              <a16:creationId xmlns:a16="http://schemas.microsoft.com/office/drawing/2014/main" id="{00000000-0008-0000-0900-00000C000000}"/>
            </a:ext>
          </a:extLst>
        </xdr:cNvPr>
        <xdr:cNvGrpSpPr/>
      </xdr:nvGrpSpPr>
      <xdr:grpSpPr>
        <a:xfrm>
          <a:off x="5703570" y="4827271"/>
          <a:ext cx="1362075" cy="651603"/>
          <a:chOff x="7319010" y="4406546"/>
          <a:chExt cx="1363980" cy="651323"/>
        </a:xfrm>
      </xdr:grpSpPr>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7461241" y="4697155"/>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900-00000E000000}"/>
              </a:ext>
            </a:extLst>
          </xdr:cNvPr>
          <xdr:cNvSpPr/>
        </xdr:nvSpPr>
        <xdr:spPr>
          <a:xfrm>
            <a:off x="7822477" y="4699060"/>
            <a:ext cx="361191"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900-00000F000000}"/>
              </a:ext>
            </a:extLst>
          </xdr:cNvPr>
          <xdr:cNvSpPr/>
        </xdr:nvSpPr>
        <xdr:spPr>
          <a:xfrm>
            <a:off x="8183474" y="4696441"/>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7319010" y="4406546"/>
            <a:ext cx="13639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BIZ UDゴシック" panose="020B0400000000000000" pitchFamily="49" charset="-128"/>
                <a:ea typeface="BIZ UDゴシック" panose="020B0400000000000000" pitchFamily="49" charset="-128"/>
              </a:rPr>
              <a:t>受付</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入力</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点検</a:t>
            </a:r>
          </a:p>
        </xdr:txBody>
      </xdr:sp>
    </xdr:grpSp>
    <xdr:clientData/>
  </xdr:twoCellAnchor>
  <xdr:twoCellAnchor>
    <xdr:from>
      <xdr:col>5</xdr:col>
      <xdr:colOff>1815702</xdr:colOff>
      <xdr:row>21</xdr:row>
      <xdr:rowOff>0</xdr:rowOff>
    </xdr:from>
    <xdr:to>
      <xdr:col>9</xdr:col>
      <xdr:colOff>63102</xdr:colOff>
      <xdr:row>21</xdr:row>
      <xdr:rowOff>0</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5701902" y="5934075"/>
          <a:ext cx="1362075" cy="0"/>
          <a:chOff x="7319010" y="4406546"/>
          <a:chExt cx="1363980" cy="651323"/>
        </a:xfrm>
      </xdr:grpSpPr>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7461241" y="4697155"/>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900-000013000000}"/>
              </a:ext>
            </a:extLst>
          </xdr:cNvPr>
          <xdr:cNvSpPr/>
        </xdr:nvSpPr>
        <xdr:spPr>
          <a:xfrm>
            <a:off x="7822477" y="4699060"/>
            <a:ext cx="361191"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8183474" y="4696441"/>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7319010" y="4406546"/>
            <a:ext cx="13639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BIZ UDゴシック" panose="020B0400000000000000" pitchFamily="49" charset="-128"/>
                <a:ea typeface="BIZ UDゴシック" panose="020B0400000000000000" pitchFamily="49" charset="-128"/>
              </a:rPr>
              <a:t>受付</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入力</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点検</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1817370</xdr:colOff>
      <xdr:row>17</xdr:row>
      <xdr:rowOff>150496</xdr:rowOff>
    </xdr:from>
    <xdr:to>
      <xdr:col>9</xdr:col>
      <xdr:colOff>64770</xdr:colOff>
      <xdr:row>20</xdr:row>
      <xdr:rowOff>1999</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5703570" y="4827271"/>
          <a:ext cx="1362075" cy="651603"/>
          <a:chOff x="7319010" y="4406546"/>
          <a:chExt cx="1363980" cy="651323"/>
        </a:xfrm>
      </xdr:grpSpPr>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461241" y="4697155"/>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7822477" y="4699060"/>
            <a:ext cx="361191"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8183474" y="4696441"/>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7319010" y="4406546"/>
            <a:ext cx="13639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BIZ UDゴシック" panose="020B0400000000000000" pitchFamily="49" charset="-128"/>
                <a:ea typeface="BIZ UDゴシック" panose="020B0400000000000000" pitchFamily="49" charset="-128"/>
              </a:rPr>
              <a:t>受付</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入力</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点検</a:t>
            </a:r>
          </a:p>
        </xdr:txBody>
      </xdr:sp>
    </xdr:grpSp>
    <xdr:clientData/>
  </xdr:twoCellAnchor>
  <xdr:twoCellAnchor>
    <xdr:from>
      <xdr:col>5</xdr:col>
      <xdr:colOff>1815702</xdr:colOff>
      <xdr:row>38</xdr:row>
      <xdr:rowOff>148827</xdr:rowOff>
    </xdr:from>
    <xdr:to>
      <xdr:col>9</xdr:col>
      <xdr:colOff>63102</xdr:colOff>
      <xdr:row>41</xdr:row>
      <xdr:rowOff>330</xdr:rowOff>
    </xdr:to>
    <xdr:grpSp>
      <xdr:nvGrpSpPr>
        <xdr:cNvPr id="7" name="グループ化 6">
          <a:extLst>
            <a:ext uri="{FF2B5EF4-FFF2-40B4-BE49-F238E27FC236}">
              <a16:creationId xmlns:a16="http://schemas.microsoft.com/office/drawing/2014/main" id="{00000000-0008-0000-0A00-000007000000}"/>
            </a:ext>
          </a:extLst>
        </xdr:cNvPr>
        <xdr:cNvGrpSpPr/>
      </xdr:nvGrpSpPr>
      <xdr:grpSpPr>
        <a:xfrm>
          <a:off x="5701902" y="10731102"/>
          <a:ext cx="1362075" cy="651603"/>
          <a:chOff x="7319010" y="4406546"/>
          <a:chExt cx="1363980" cy="651323"/>
        </a:xfrm>
      </xdr:grpSpPr>
      <xdr:sp macro="" textlink="">
        <xdr:nvSpPr>
          <xdr:cNvPr id="8" name="正方形/長方形 7">
            <a:extLst>
              <a:ext uri="{FF2B5EF4-FFF2-40B4-BE49-F238E27FC236}">
                <a16:creationId xmlns:a16="http://schemas.microsoft.com/office/drawing/2014/main" id="{00000000-0008-0000-0A00-000008000000}"/>
              </a:ext>
            </a:extLst>
          </xdr:cNvPr>
          <xdr:cNvSpPr/>
        </xdr:nvSpPr>
        <xdr:spPr>
          <a:xfrm>
            <a:off x="7461241" y="4697155"/>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7822477" y="4699060"/>
            <a:ext cx="361191"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8183474" y="4696441"/>
            <a:ext cx="360000" cy="35880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7319010" y="4406546"/>
            <a:ext cx="13639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BIZ UDゴシック" panose="020B0400000000000000" pitchFamily="49" charset="-128"/>
                <a:ea typeface="BIZ UDゴシック" panose="020B0400000000000000" pitchFamily="49" charset="-128"/>
              </a:rPr>
              <a:t>受付</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入力</a:t>
            </a:r>
            <a:r>
              <a:rPr kumimoji="1" lang="ja-JP" altLang="en-US" sz="16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点検</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10.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10.xml"/><Relationship Id="rId16" Type="http://schemas.openxmlformats.org/officeDocument/2006/relationships/ctrlProp" Target="../ctrlProps/ctrlProp32.xml"/><Relationship Id="rId1" Type="http://schemas.openxmlformats.org/officeDocument/2006/relationships/printerSettings" Target="../printerSettings/printerSettings13.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omments" Target="../comments9.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 Id="rId6" Type="http://schemas.openxmlformats.org/officeDocument/2006/relationships/comments" Target="../comments12.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7.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omments" Target="../comments6.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4328-A3D2-48E5-9D69-834E3026B87F}">
  <sheetPr codeName="Sheet17">
    <pageSetUpPr fitToPage="1"/>
  </sheetPr>
  <dimension ref="A1:BZ60"/>
  <sheetViews>
    <sheetView zoomScale="90" zoomScaleNormal="90" zoomScaleSheetLayoutView="90" workbookViewId="0">
      <selection activeCell="K4" sqref="K4:L4"/>
    </sheetView>
  </sheetViews>
  <sheetFormatPr defaultColWidth="9" defaultRowHeight="12.6"/>
  <cols>
    <col min="1" max="2" width="3.77734375" style="338" customWidth="1"/>
    <col min="3" max="3" width="2.44140625" style="338" customWidth="1"/>
    <col min="4" max="10" width="1.88671875" style="338" customWidth="1"/>
    <col min="11" max="11" width="3.109375" style="338" customWidth="1"/>
    <col min="12" max="12" width="15" style="338" customWidth="1"/>
    <col min="13" max="13" width="1.21875" style="338" customWidth="1"/>
    <col min="14" max="15" width="3.77734375" style="338" customWidth="1"/>
    <col min="16" max="23" width="1.88671875" style="338" customWidth="1"/>
    <col min="24" max="24" width="3.109375" style="338" customWidth="1"/>
    <col min="25" max="25" width="15" style="338" customWidth="1"/>
    <col min="26" max="28" width="3.77734375" style="338" customWidth="1"/>
    <col min="29" max="29" width="3.109375" style="338" customWidth="1"/>
    <col min="30" max="30" width="14.33203125" style="338" customWidth="1"/>
    <col min="31" max="31" width="3.109375" style="338" customWidth="1"/>
    <col min="32" max="32" width="15" style="338" customWidth="1"/>
    <col min="33" max="33" width="1.21875" style="338" customWidth="1"/>
    <col min="34" max="35" width="3.77734375" style="338" customWidth="1"/>
    <col min="36" max="36" width="6.33203125" style="338" customWidth="1"/>
    <col min="37" max="37" width="8.77734375" style="338" customWidth="1"/>
    <col min="38" max="38" width="3.77734375" style="338" customWidth="1"/>
    <col min="39" max="39" width="3.109375" style="338" customWidth="1"/>
    <col min="40" max="40" width="2.21875" style="338" customWidth="1"/>
    <col min="41" max="41" width="13.88671875" style="338" customWidth="1"/>
    <col min="42" max="52" width="2" style="338" customWidth="1"/>
    <col min="53" max="53" width="0" style="338" hidden="1" customWidth="1"/>
    <col min="54" max="60" width="15" style="339" hidden="1" customWidth="1"/>
    <col min="61" max="16384" width="9" style="338"/>
  </cols>
  <sheetData>
    <row r="1" spans="1:78" ht="10.5" customHeight="1">
      <c r="A1" s="337"/>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432"/>
      <c r="AQ1" s="432"/>
      <c r="AR1" s="432"/>
      <c r="AS1" s="432"/>
      <c r="AT1" s="432"/>
      <c r="AU1" s="432"/>
      <c r="AV1" s="432"/>
      <c r="AW1" s="432"/>
      <c r="AX1" s="432"/>
      <c r="AY1" s="432"/>
      <c r="AZ1" s="432"/>
      <c r="BA1" s="432"/>
      <c r="BB1" s="433"/>
      <c r="BC1" s="433"/>
      <c r="BD1" s="433"/>
      <c r="BE1" s="433"/>
      <c r="BF1" s="433"/>
      <c r="BG1" s="433"/>
      <c r="BH1" s="433"/>
      <c r="BI1" s="432"/>
      <c r="BJ1" s="432"/>
      <c r="BK1" s="432"/>
      <c r="BL1" s="432"/>
      <c r="BM1" s="432"/>
      <c r="BN1" s="432"/>
      <c r="BO1" s="432"/>
      <c r="BP1" s="432"/>
      <c r="BQ1" s="432"/>
      <c r="BR1" s="432"/>
      <c r="BS1" s="432"/>
      <c r="BT1" s="432"/>
      <c r="BU1" s="432"/>
      <c r="BV1" s="432"/>
      <c r="BW1" s="432"/>
      <c r="BX1" s="432"/>
      <c r="BY1" s="432"/>
      <c r="BZ1" s="432"/>
    </row>
    <row r="2" spans="1:78" ht="27" customHeight="1">
      <c r="A2" s="547" t="str">
        <f>"令和"&amp;DBCS(パラメーター!$D$1-1)&amp;"年分の"</f>
        <v>令和６年分の</v>
      </c>
      <c r="B2" s="547"/>
      <c r="C2" s="547"/>
      <c r="D2" s="547"/>
      <c r="E2" s="547"/>
      <c r="F2" s="547"/>
      <c r="G2" s="547"/>
      <c r="H2" s="547"/>
      <c r="I2" s="547"/>
      <c r="J2" s="547"/>
      <c r="K2" s="548" t="s">
        <v>425</v>
      </c>
      <c r="L2" s="548"/>
      <c r="M2" s="645" t="s">
        <v>426</v>
      </c>
      <c r="N2" s="645"/>
      <c r="O2" s="645"/>
      <c r="P2" s="645"/>
      <c r="Q2" s="645"/>
      <c r="R2" s="645"/>
      <c r="S2" s="645"/>
      <c r="T2" s="645"/>
      <c r="U2" s="645"/>
      <c r="V2" s="645"/>
      <c r="W2" s="645"/>
      <c r="X2" s="566" t="s">
        <v>423</v>
      </c>
      <c r="Y2" s="566"/>
      <c r="Z2" s="337"/>
      <c r="AA2" s="547" t="str">
        <f>"令和"&amp;DBCS(パラメーター!$D$1-1)&amp;"年分の"</f>
        <v>令和６年分の</v>
      </c>
      <c r="AB2" s="547"/>
      <c r="AC2" s="547"/>
      <c r="AD2" s="547"/>
      <c r="AE2" s="548" t="s">
        <v>425</v>
      </c>
      <c r="AF2" s="548"/>
      <c r="AG2" s="552" t="s">
        <v>426</v>
      </c>
      <c r="AH2" s="552"/>
      <c r="AI2" s="552"/>
      <c r="AJ2" s="552"/>
      <c r="AK2" s="552"/>
      <c r="AL2" s="552"/>
      <c r="AM2" s="566" t="s">
        <v>424</v>
      </c>
      <c r="AN2" s="566"/>
      <c r="AO2" s="566"/>
      <c r="AP2" s="432"/>
      <c r="AQ2" s="432"/>
      <c r="AR2" s="432"/>
      <c r="AS2" s="432"/>
      <c r="AT2" s="432"/>
      <c r="AU2" s="432"/>
      <c r="AV2" s="432"/>
      <c r="AW2" s="432"/>
      <c r="AX2" s="432"/>
      <c r="AY2" s="432"/>
      <c r="AZ2" s="432"/>
      <c r="BA2" s="432"/>
      <c r="BB2" s="433"/>
      <c r="BC2" s="433"/>
      <c r="BD2" s="433"/>
      <c r="BE2" s="433"/>
      <c r="BF2" s="433"/>
      <c r="BG2" s="433"/>
      <c r="BH2" s="433"/>
      <c r="BI2" s="432"/>
      <c r="BJ2" s="432"/>
      <c r="BK2" s="432"/>
      <c r="BL2" s="432"/>
      <c r="BM2" s="432"/>
      <c r="BN2" s="432"/>
      <c r="BO2" s="432"/>
      <c r="BP2" s="432"/>
      <c r="BQ2" s="432"/>
      <c r="BR2" s="432"/>
      <c r="BS2" s="432"/>
      <c r="BT2" s="432"/>
      <c r="BU2" s="432"/>
      <c r="BV2" s="432"/>
      <c r="BW2" s="432"/>
      <c r="BX2" s="432"/>
      <c r="BY2" s="432"/>
      <c r="BZ2" s="432"/>
    </row>
    <row r="3" spans="1:78" ht="7.5" customHeight="1" thickBot="1">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37"/>
      <c r="AA3" s="341"/>
      <c r="AB3" s="341"/>
      <c r="AC3" s="341"/>
      <c r="AD3" s="341"/>
      <c r="AE3" s="341"/>
      <c r="AF3" s="341"/>
      <c r="AG3" s="341"/>
      <c r="AH3" s="341"/>
      <c r="AI3" s="341"/>
      <c r="AJ3" s="341"/>
      <c r="AK3" s="341"/>
      <c r="AL3" s="341"/>
      <c r="AM3" s="341"/>
      <c r="AN3" s="341"/>
      <c r="AO3" s="341"/>
      <c r="AP3" s="432"/>
      <c r="AQ3" s="432"/>
      <c r="AR3" s="432"/>
      <c r="AS3" s="432"/>
      <c r="AT3" s="432"/>
      <c r="AU3" s="432"/>
      <c r="AV3" s="432"/>
      <c r="AW3" s="432"/>
      <c r="AX3" s="432"/>
      <c r="AY3" s="432"/>
      <c r="AZ3" s="432"/>
      <c r="BA3" s="432"/>
      <c r="BB3" s="433"/>
      <c r="BC3" s="433"/>
      <c r="BD3" s="433"/>
      <c r="BE3" s="433"/>
      <c r="BF3" s="433"/>
      <c r="BG3" s="433"/>
      <c r="BH3" s="433"/>
      <c r="BI3" s="432"/>
      <c r="BJ3" s="432"/>
      <c r="BK3" s="432"/>
      <c r="BL3" s="432"/>
      <c r="BM3" s="432"/>
      <c r="BN3" s="432"/>
      <c r="BO3" s="432"/>
      <c r="BP3" s="432"/>
      <c r="BQ3" s="432"/>
      <c r="BR3" s="432"/>
      <c r="BS3" s="432"/>
      <c r="BT3" s="432"/>
      <c r="BU3" s="432"/>
      <c r="BV3" s="432"/>
      <c r="BW3" s="432"/>
      <c r="BX3" s="432"/>
      <c r="BY3" s="432"/>
      <c r="BZ3" s="432"/>
    </row>
    <row r="4" spans="1:78" ht="22.5" customHeight="1" thickBot="1">
      <c r="A4" s="342"/>
      <c r="B4" s="569" t="s">
        <v>530</v>
      </c>
      <c r="C4" s="570"/>
      <c r="D4" s="570"/>
      <c r="E4" s="570"/>
      <c r="F4" s="570"/>
      <c r="G4" s="570"/>
      <c r="H4" s="570"/>
      <c r="I4" s="570"/>
      <c r="J4" s="570"/>
      <c r="K4" s="571"/>
      <c r="L4" s="572"/>
      <c r="M4" s="340"/>
      <c r="N4" s="573" t="s">
        <v>102</v>
      </c>
      <c r="O4" s="574"/>
      <c r="P4" s="574"/>
      <c r="Q4" s="574"/>
      <c r="R4" s="574"/>
      <c r="S4" s="575"/>
      <c r="T4" s="576"/>
      <c r="U4" s="576"/>
      <c r="V4" s="576"/>
      <c r="W4" s="576"/>
      <c r="X4" s="576"/>
      <c r="Y4" s="577"/>
      <c r="AA4" s="341"/>
      <c r="AB4" s="341"/>
      <c r="AC4" s="341"/>
      <c r="AD4" s="341"/>
      <c r="AE4" s="341"/>
      <c r="AF4" s="341"/>
      <c r="AG4" s="341"/>
      <c r="AH4" s="341"/>
      <c r="AI4" s="341"/>
      <c r="AJ4" s="341"/>
      <c r="AK4" s="341"/>
      <c r="AL4" s="341"/>
      <c r="AM4" s="341"/>
      <c r="AN4" s="341"/>
      <c r="AO4" s="341"/>
      <c r="AP4" s="432"/>
      <c r="AQ4" s="434"/>
      <c r="AR4" s="432"/>
      <c r="AS4" s="432"/>
      <c r="AT4" s="432"/>
      <c r="AU4" s="432"/>
      <c r="AV4" s="432"/>
      <c r="AW4" s="432"/>
      <c r="AX4" s="432"/>
      <c r="AY4" s="432"/>
      <c r="AZ4" s="432"/>
      <c r="BA4" s="432"/>
      <c r="BB4" s="433"/>
      <c r="BC4" s="433"/>
      <c r="BD4" s="433"/>
      <c r="BE4" s="433"/>
      <c r="BF4" s="433"/>
      <c r="BG4" s="433"/>
      <c r="BH4" s="433"/>
      <c r="BI4" s="432"/>
      <c r="BJ4" s="432"/>
      <c r="BK4" s="432"/>
      <c r="BL4" s="432"/>
      <c r="BM4" s="432"/>
      <c r="BN4" s="432"/>
      <c r="BO4" s="432"/>
      <c r="BP4" s="432"/>
      <c r="BQ4" s="432"/>
      <c r="BR4" s="432"/>
      <c r="BS4" s="432"/>
      <c r="BT4" s="432"/>
      <c r="BU4" s="432"/>
      <c r="BV4" s="432"/>
      <c r="BW4" s="432"/>
      <c r="BX4" s="432"/>
      <c r="BY4" s="432"/>
      <c r="BZ4" s="432"/>
    </row>
    <row r="5" spans="1:78" ht="7.5" customHeight="1" thickBot="1">
      <c r="A5" s="343"/>
      <c r="B5" s="343"/>
      <c r="C5" s="553"/>
      <c r="D5" s="553"/>
      <c r="E5" s="553"/>
      <c r="F5" s="553"/>
      <c r="G5" s="553"/>
      <c r="H5" s="553"/>
      <c r="I5" s="553"/>
      <c r="J5" s="553"/>
      <c r="K5" s="337"/>
      <c r="L5" s="337"/>
      <c r="M5" s="337"/>
      <c r="N5" s="337"/>
      <c r="O5" s="337"/>
      <c r="P5" s="337"/>
      <c r="Q5" s="337"/>
      <c r="R5" s="337"/>
      <c r="S5" s="337"/>
      <c r="T5" s="337"/>
      <c r="U5" s="337"/>
      <c r="V5" s="337"/>
      <c r="W5" s="337"/>
      <c r="X5" s="337"/>
      <c r="Y5" s="337"/>
      <c r="AP5" s="432"/>
      <c r="AQ5" s="432"/>
      <c r="AR5" s="432"/>
      <c r="AS5" s="432"/>
      <c r="AT5" s="432"/>
      <c r="AU5" s="432"/>
      <c r="AV5" s="432"/>
      <c r="AW5" s="432"/>
      <c r="AX5" s="432"/>
      <c r="AY5" s="432"/>
      <c r="AZ5" s="432"/>
      <c r="BI5" s="432"/>
      <c r="BJ5" s="432"/>
      <c r="BK5" s="432"/>
      <c r="BL5" s="432"/>
      <c r="BM5" s="432"/>
      <c r="BN5" s="432"/>
      <c r="BO5" s="432"/>
      <c r="BP5" s="432"/>
      <c r="BQ5" s="432"/>
      <c r="BR5" s="432"/>
      <c r="BS5" s="432"/>
      <c r="BT5" s="432"/>
      <c r="BU5" s="432"/>
      <c r="BV5" s="432"/>
      <c r="BW5" s="432"/>
      <c r="BX5" s="432"/>
      <c r="BY5" s="432"/>
      <c r="BZ5" s="432"/>
    </row>
    <row r="6" spans="1:78" ht="21" customHeight="1">
      <c r="A6" s="554" t="s">
        <v>347</v>
      </c>
      <c r="B6" s="557" t="s">
        <v>348</v>
      </c>
      <c r="C6" s="559" t="s">
        <v>349</v>
      </c>
      <c r="D6" s="560"/>
      <c r="E6" s="560"/>
      <c r="F6" s="560"/>
      <c r="G6" s="561"/>
      <c r="H6" s="344" t="s">
        <v>350</v>
      </c>
      <c r="I6" s="549"/>
      <c r="J6" s="551"/>
      <c r="K6" s="345" t="s">
        <v>351</v>
      </c>
      <c r="L6" s="346"/>
      <c r="M6" s="337"/>
      <c r="N6" s="579" t="s">
        <v>352</v>
      </c>
      <c r="O6" s="567"/>
      <c r="P6" s="582"/>
      <c r="Q6" s="582"/>
      <c r="R6" s="582"/>
      <c r="S6" s="582"/>
      <c r="T6" s="582"/>
      <c r="U6" s="582"/>
      <c r="V6" s="582"/>
      <c r="W6" s="583"/>
      <c r="X6" s="347"/>
      <c r="Y6" s="346"/>
      <c r="AA6" s="554" t="s">
        <v>353</v>
      </c>
      <c r="AB6" s="585" t="s">
        <v>354</v>
      </c>
      <c r="AC6" s="585" t="s">
        <v>355</v>
      </c>
      <c r="AD6" s="345" t="s">
        <v>356</v>
      </c>
      <c r="AE6" s="345" t="s">
        <v>357</v>
      </c>
      <c r="AF6" s="348"/>
      <c r="AH6" s="597" t="s">
        <v>352</v>
      </c>
      <c r="AI6" s="585" t="s">
        <v>358</v>
      </c>
      <c r="AJ6" s="549" t="s">
        <v>359</v>
      </c>
      <c r="AK6" s="550"/>
      <c r="AL6" s="551"/>
      <c r="AM6" s="345">
        <v>87</v>
      </c>
      <c r="AN6" s="567"/>
      <c r="AO6" s="568"/>
      <c r="AP6" s="432"/>
      <c r="AQ6" s="432"/>
      <c r="AR6" s="432"/>
      <c r="AS6" s="432"/>
      <c r="AT6" s="432"/>
      <c r="AU6" s="432"/>
      <c r="AV6" s="432"/>
      <c r="AW6" s="432"/>
      <c r="AX6" s="432"/>
      <c r="AY6" s="432"/>
      <c r="AZ6" s="432"/>
      <c r="BA6" s="508" t="s">
        <v>440</v>
      </c>
      <c r="BB6" s="349" t="s">
        <v>103</v>
      </c>
      <c r="BC6" s="350" t="s">
        <v>169</v>
      </c>
      <c r="BD6" s="350" t="s">
        <v>432</v>
      </c>
      <c r="BE6" s="351" t="s">
        <v>434</v>
      </c>
      <c r="BF6" s="351" t="s">
        <v>433</v>
      </c>
      <c r="BG6" s="352" t="s">
        <v>438</v>
      </c>
      <c r="BI6" s="432"/>
      <c r="BJ6" s="432"/>
      <c r="BK6" s="432"/>
      <c r="BL6" s="432"/>
      <c r="BM6" s="432"/>
      <c r="BN6" s="432"/>
      <c r="BO6" s="432"/>
      <c r="BP6" s="432"/>
      <c r="BQ6" s="432"/>
      <c r="BR6" s="432"/>
      <c r="BS6" s="432"/>
      <c r="BT6" s="432"/>
      <c r="BU6" s="432"/>
      <c r="BV6" s="432"/>
      <c r="BW6" s="432"/>
      <c r="BX6" s="432"/>
      <c r="BY6" s="432"/>
      <c r="BZ6" s="432"/>
    </row>
    <row r="7" spans="1:78" ht="21" customHeight="1">
      <c r="A7" s="555"/>
      <c r="B7" s="558"/>
      <c r="C7" s="524" t="s">
        <v>121</v>
      </c>
      <c r="D7" s="518"/>
      <c r="E7" s="518"/>
      <c r="F7" s="518"/>
      <c r="G7" s="525"/>
      <c r="H7" s="353" t="s">
        <v>350</v>
      </c>
      <c r="I7" s="540"/>
      <c r="J7" s="542"/>
      <c r="K7" s="354" t="s">
        <v>360</v>
      </c>
      <c r="L7" s="355"/>
      <c r="M7" s="337"/>
      <c r="N7" s="580"/>
      <c r="O7" s="562"/>
      <c r="P7" s="563"/>
      <c r="Q7" s="563"/>
      <c r="R7" s="563"/>
      <c r="S7" s="563"/>
      <c r="T7" s="563"/>
      <c r="U7" s="563"/>
      <c r="V7" s="563"/>
      <c r="W7" s="564"/>
      <c r="X7" s="356"/>
      <c r="Y7" s="355"/>
      <c r="AA7" s="555"/>
      <c r="AB7" s="586"/>
      <c r="AC7" s="586"/>
      <c r="AD7" s="354" t="s">
        <v>361</v>
      </c>
      <c r="AE7" s="354" t="s">
        <v>362</v>
      </c>
      <c r="AF7" s="357"/>
      <c r="AH7" s="598"/>
      <c r="AI7" s="586"/>
      <c r="AJ7" s="540" t="s">
        <v>363</v>
      </c>
      <c r="AK7" s="541"/>
      <c r="AL7" s="542"/>
      <c r="AM7" s="354">
        <v>88</v>
      </c>
      <c r="AN7" s="562"/>
      <c r="AO7" s="565"/>
      <c r="AP7" s="432"/>
      <c r="AQ7" s="432"/>
      <c r="AR7" s="432"/>
      <c r="AS7" s="432"/>
      <c r="AT7" s="432"/>
      <c r="AU7" s="432"/>
      <c r="AV7" s="432"/>
      <c r="AW7" s="432"/>
      <c r="AX7" s="432"/>
      <c r="AY7" s="432"/>
      <c r="AZ7" s="432"/>
      <c r="BA7" s="509"/>
      <c r="BB7" s="358">
        <f>L10</f>
        <v>0</v>
      </c>
      <c r="BC7" s="359">
        <f>IF(BB7&lt;551000,0,
IF(BB7&lt;1619000,BB7-550000,
IF(BB7&lt;1620000,1069000,
IF(BB7&lt;1622000,1070000,
IF(BB7&lt;1624000,1072000,
IF(BB7&lt;1628000,1074000,
"-"))))))</f>
        <v>0</v>
      </c>
      <c r="BD7" s="359">
        <f>IF(BB7&lt;1628000,BC7,BC9)</f>
        <v>0</v>
      </c>
      <c r="BE7" s="360">
        <f>IF(OR(I10=1,I10=3),1,0)</f>
        <v>0</v>
      </c>
      <c r="BF7" s="361">
        <f>IF(BE7=0,0,
IF(BB7&lt;8500000,0,
IF(BB7&gt;10000000,150000,
(BB7-8500000)*0.1)))</f>
        <v>0</v>
      </c>
      <c r="BG7" s="362">
        <f>BD7-BF7-BF9</f>
        <v>0</v>
      </c>
      <c r="BI7" s="432"/>
      <c r="BJ7" s="432"/>
      <c r="BK7" s="432"/>
      <c r="BL7" s="432"/>
      <c r="BM7" s="432"/>
      <c r="BN7" s="432"/>
      <c r="BO7" s="432"/>
      <c r="BP7" s="432"/>
      <c r="BQ7" s="432"/>
      <c r="BR7" s="432"/>
      <c r="BS7" s="432"/>
      <c r="BT7" s="432"/>
      <c r="BU7" s="432"/>
      <c r="BV7" s="432"/>
      <c r="BW7" s="432"/>
      <c r="BX7" s="432"/>
      <c r="BY7" s="432"/>
      <c r="BZ7" s="432"/>
    </row>
    <row r="8" spans="1:78" ht="21" customHeight="1">
      <c r="A8" s="555"/>
      <c r="B8" s="524" t="s">
        <v>122</v>
      </c>
      <c r="C8" s="518"/>
      <c r="D8" s="525"/>
      <c r="E8" s="353" t="s">
        <v>350</v>
      </c>
      <c r="F8" s="540"/>
      <c r="G8" s="542"/>
      <c r="H8" s="353" t="s">
        <v>350</v>
      </c>
      <c r="I8" s="540"/>
      <c r="J8" s="542"/>
      <c r="K8" s="354" t="s">
        <v>364</v>
      </c>
      <c r="L8" s="355"/>
      <c r="M8" s="337"/>
      <c r="N8" s="580"/>
      <c r="O8" s="562"/>
      <c r="P8" s="563"/>
      <c r="Q8" s="563"/>
      <c r="R8" s="563"/>
      <c r="S8" s="563"/>
      <c r="T8" s="563"/>
      <c r="U8" s="563"/>
      <c r="V8" s="563"/>
      <c r="W8" s="564"/>
      <c r="X8" s="356"/>
      <c r="Y8" s="355"/>
      <c r="AA8" s="555"/>
      <c r="AB8" s="586"/>
      <c r="AC8" s="586" t="s">
        <v>365</v>
      </c>
      <c r="AD8" s="354" t="s">
        <v>356</v>
      </c>
      <c r="AE8" s="354" t="s">
        <v>366</v>
      </c>
      <c r="AF8" s="357"/>
      <c r="AH8" s="598"/>
      <c r="AI8" s="586"/>
      <c r="AJ8" s="540" t="s">
        <v>367</v>
      </c>
      <c r="AK8" s="541"/>
      <c r="AL8" s="542"/>
      <c r="AM8" s="354">
        <v>89</v>
      </c>
      <c r="AN8" s="562"/>
      <c r="AO8" s="565"/>
      <c r="AP8" s="432"/>
      <c r="AQ8" s="432"/>
      <c r="AR8" s="432"/>
      <c r="AS8" s="432"/>
      <c r="AT8" s="432"/>
      <c r="AU8" s="432"/>
      <c r="AV8" s="432"/>
      <c r="AW8" s="432"/>
      <c r="AX8" s="432"/>
      <c r="AY8" s="432"/>
      <c r="AZ8" s="432"/>
      <c r="BA8" s="509"/>
      <c r="BB8" s="363" t="s">
        <v>451</v>
      </c>
      <c r="BC8" s="364" t="s">
        <v>170</v>
      </c>
      <c r="BD8" s="495" t="s">
        <v>519</v>
      </c>
      <c r="BE8" s="500" t="s">
        <v>520</v>
      </c>
      <c r="BF8" s="360" t="s">
        <v>435</v>
      </c>
      <c r="BG8" s="365" t="s">
        <v>439</v>
      </c>
      <c r="BI8" s="432"/>
      <c r="BJ8" s="432"/>
      <c r="BK8" s="432"/>
      <c r="BL8" s="432"/>
      <c r="BM8" s="432"/>
      <c r="BN8" s="432"/>
      <c r="BO8" s="432"/>
      <c r="BP8" s="432"/>
      <c r="BQ8" s="432"/>
      <c r="BR8" s="432"/>
      <c r="BS8" s="432"/>
      <c r="BT8" s="432"/>
      <c r="BU8" s="432"/>
      <c r="BV8" s="432"/>
      <c r="BW8" s="432"/>
      <c r="BX8" s="432"/>
      <c r="BY8" s="432"/>
      <c r="BZ8" s="432"/>
    </row>
    <row r="9" spans="1:78" ht="21" customHeight="1" thickBot="1">
      <c r="A9" s="555"/>
      <c r="B9" s="578" t="s">
        <v>124</v>
      </c>
      <c r="C9" s="578"/>
      <c r="D9" s="578"/>
      <c r="E9" s="578"/>
      <c r="F9" s="578"/>
      <c r="G9" s="578"/>
      <c r="H9" s="578"/>
      <c r="I9" s="578"/>
      <c r="J9" s="578"/>
      <c r="K9" s="354" t="s">
        <v>368</v>
      </c>
      <c r="L9" s="355"/>
      <c r="M9" s="337"/>
      <c r="N9" s="580"/>
      <c r="O9" s="562"/>
      <c r="P9" s="563"/>
      <c r="Q9" s="563"/>
      <c r="R9" s="563"/>
      <c r="S9" s="563"/>
      <c r="T9" s="563"/>
      <c r="U9" s="563"/>
      <c r="V9" s="563"/>
      <c r="W9" s="564"/>
      <c r="X9" s="356"/>
      <c r="Y9" s="355"/>
      <c r="AA9" s="555"/>
      <c r="AB9" s="586"/>
      <c r="AC9" s="586"/>
      <c r="AD9" s="354" t="s">
        <v>369</v>
      </c>
      <c r="AE9" s="354" t="s">
        <v>370</v>
      </c>
      <c r="AF9" s="357"/>
      <c r="AH9" s="598"/>
      <c r="AI9" s="586"/>
      <c r="AJ9" s="540" t="s">
        <v>371</v>
      </c>
      <c r="AK9" s="541"/>
      <c r="AL9" s="542"/>
      <c r="AM9" s="354">
        <v>90</v>
      </c>
      <c r="AN9" s="562"/>
      <c r="AO9" s="565"/>
      <c r="AP9" s="432"/>
      <c r="AQ9" s="432"/>
      <c r="AR9" s="432"/>
      <c r="AS9" s="432"/>
      <c r="AT9" s="432"/>
      <c r="AU9" s="432"/>
      <c r="AV9" s="432"/>
      <c r="AW9" s="432"/>
      <c r="AX9" s="432"/>
      <c r="AY9" s="432"/>
      <c r="AZ9" s="432"/>
      <c r="BA9" s="510"/>
      <c r="BB9" s="422" t="b">
        <v>0</v>
      </c>
      <c r="BC9" s="366" t="str">
        <f>IF(BB7&lt;1628000,"-",
IF(BB7&lt;1800000,ROUNDDOWN(BB7/4,-3)*2.4+100000,
IF(BB7&lt;3600000,ROUNDDOWN(BB7/4,-3)*2.8-80000,
IF(BB7&lt;6600000,ROUNDDOWN(BB7/4,-3)*3.2-440000,
IF(BB7&lt;8500000,ROUNDDOWN(BB7*0.9-1100000,0),
BB7-1950000)))))</f>
        <v>-</v>
      </c>
      <c r="BD9" s="366">
        <f>ROUNDDOWN(BD7*0.3,0)</f>
        <v>0</v>
      </c>
      <c r="BE9" s="368">
        <f>IF(
IF(BD9&gt;100000,100000,BD9)+IF(BH12&gt;100000,100000,BH12)&lt;=0,0,
IF(BD9&gt;100000,100000,BD9)+IF(BH12&gt;100000,100000,BH12)-100000)</f>
        <v>0</v>
      </c>
      <c r="BF9" s="369">
        <f>IF(
IF(BD7&gt;100000,100000,BD7)+IF(BH12&gt;100000,100000,BH12)&lt;=0,0,
IF(BD7&gt;100000,100000,BD7)+IF(BH12&gt;100000,100000,BH12)-100000)</f>
        <v>0</v>
      </c>
      <c r="BG9" s="370">
        <f>BD9-BF7-BE9</f>
        <v>0</v>
      </c>
      <c r="BI9" s="432"/>
      <c r="BJ9" s="432"/>
      <c r="BK9" s="432"/>
      <c r="BL9" s="432"/>
      <c r="BM9" s="432"/>
      <c r="BN9" s="432"/>
      <c r="BO9" s="432"/>
      <c r="BP9" s="432"/>
      <c r="BQ9" s="432"/>
      <c r="BR9" s="432"/>
      <c r="BS9" s="432"/>
      <c r="BT9" s="432"/>
      <c r="BU9" s="432"/>
      <c r="BV9" s="432"/>
      <c r="BW9" s="432"/>
      <c r="BX9" s="432"/>
      <c r="BY9" s="432"/>
      <c r="BZ9" s="432"/>
    </row>
    <row r="10" spans="1:78" ht="21" customHeight="1" thickBot="1">
      <c r="A10" s="555"/>
      <c r="B10" s="609" t="s">
        <v>372</v>
      </c>
      <c r="C10" s="610"/>
      <c r="D10" s="610"/>
      <c r="E10" s="610"/>
      <c r="F10" s="610"/>
      <c r="G10" s="611"/>
      <c r="H10" s="371" t="s">
        <v>350</v>
      </c>
      <c r="I10" s="612"/>
      <c r="J10" s="613"/>
      <c r="K10" s="363" t="s">
        <v>373</v>
      </c>
      <c r="L10" s="406"/>
      <c r="M10" s="337"/>
      <c r="N10" s="580"/>
      <c r="O10" s="562"/>
      <c r="P10" s="563"/>
      <c r="Q10" s="563"/>
      <c r="R10" s="563"/>
      <c r="S10" s="563"/>
      <c r="T10" s="563"/>
      <c r="U10" s="563"/>
      <c r="V10" s="563"/>
      <c r="W10" s="564"/>
      <c r="X10" s="356"/>
      <c r="Y10" s="355"/>
      <c r="AA10" s="555"/>
      <c r="AB10" s="586"/>
      <c r="AC10" s="586"/>
      <c r="AD10" s="354" t="s">
        <v>374</v>
      </c>
      <c r="AE10" s="354" t="s">
        <v>375</v>
      </c>
      <c r="AF10" s="357"/>
      <c r="AH10" s="598"/>
      <c r="AI10" s="586"/>
      <c r="AJ10" s="540" t="s">
        <v>376</v>
      </c>
      <c r="AK10" s="541"/>
      <c r="AL10" s="542"/>
      <c r="AM10" s="354">
        <v>91</v>
      </c>
      <c r="AN10" s="562"/>
      <c r="AO10" s="565"/>
      <c r="AP10" s="432"/>
      <c r="AQ10" s="432"/>
      <c r="AR10" s="432"/>
      <c r="AS10" s="432"/>
      <c r="AT10" s="432"/>
      <c r="AU10" s="432"/>
      <c r="AV10" s="432"/>
      <c r="AW10" s="432"/>
      <c r="AX10" s="432"/>
      <c r="AY10" s="432"/>
      <c r="AZ10" s="432"/>
      <c r="BI10" s="432"/>
      <c r="BJ10" s="432"/>
      <c r="BK10" s="432"/>
      <c r="BL10" s="432"/>
      <c r="BM10" s="432"/>
      <c r="BN10" s="432"/>
      <c r="BO10" s="432"/>
      <c r="BP10" s="432"/>
      <c r="BQ10" s="432"/>
      <c r="BR10" s="432"/>
      <c r="BS10" s="432"/>
      <c r="BT10" s="432"/>
      <c r="BU10" s="432"/>
      <c r="BV10" s="432"/>
      <c r="BW10" s="432"/>
      <c r="BX10" s="432"/>
      <c r="BY10" s="432"/>
      <c r="BZ10" s="432"/>
    </row>
    <row r="11" spans="1:78" ht="21" customHeight="1">
      <c r="A11" s="555"/>
      <c r="B11" s="663" t="s">
        <v>377</v>
      </c>
      <c r="C11" s="609" t="s">
        <v>378</v>
      </c>
      <c r="D11" s="610"/>
      <c r="E11" s="610"/>
      <c r="F11" s="610"/>
      <c r="G11" s="610"/>
      <c r="H11" s="610"/>
      <c r="I11" s="610"/>
      <c r="J11" s="611"/>
      <c r="K11" s="363" t="s">
        <v>379</v>
      </c>
      <c r="L11" s="406"/>
      <c r="M11" s="337"/>
      <c r="N11" s="580"/>
      <c r="O11" s="562"/>
      <c r="P11" s="563"/>
      <c r="Q11" s="563"/>
      <c r="R11" s="563"/>
      <c r="S11" s="563"/>
      <c r="T11" s="563"/>
      <c r="U11" s="563"/>
      <c r="V11" s="563"/>
      <c r="W11" s="564"/>
      <c r="X11" s="356"/>
      <c r="Y11" s="355"/>
      <c r="AA11" s="555"/>
      <c r="AB11" s="586"/>
      <c r="AC11" s="596" t="s">
        <v>380</v>
      </c>
      <c r="AD11" s="596"/>
      <c r="AE11" s="354" t="s">
        <v>381</v>
      </c>
      <c r="AF11" s="357"/>
      <c r="AH11" s="598"/>
      <c r="AI11" s="586"/>
      <c r="AJ11" s="540" t="s">
        <v>382</v>
      </c>
      <c r="AK11" s="541"/>
      <c r="AL11" s="542"/>
      <c r="AM11" s="354">
        <v>92</v>
      </c>
      <c r="AN11" s="562"/>
      <c r="AO11" s="565"/>
      <c r="AP11" s="432"/>
      <c r="AQ11" s="432"/>
      <c r="AR11" s="432"/>
      <c r="AS11" s="432"/>
      <c r="AT11" s="432"/>
      <c r="AU11" s="432"/>
      <c r="AV11" s="432"/>
      <c r="AW11" s="432"/>
      <c r="AX11" s="432"/>
      <c r="AY11" s="432"/>
      <c r="AZ11" s="432"/>
      <c r="BA11" s="508" t="s">
        <v>441</v>
      </c>
      <c r="BB11" s="349" t="s">
        <v>105</v>
      </c>
      <c r="BC11" s="350" t="s">
        <v>154</v>
      </c>
      <c r="BD11" s="350" t="s">
        <v>155</v>
      </c>
      <c r="BE11" s="350" t="s">
        <v>156</v>
      </c>
      <c r="BF11" s="351" t="s">
        <v>436</v>
      </c>
      <c r="BG11" s="351" t="s">
        <v>447</v>
      </c>
      <c r="BH11" s="352" t="s">
        <v>82</v>
      </c>
      <c r="BI11" s="432"/>
      <c r="BJ11" s="432"/>
      <c r="BK11" s="432"/>
      <c r="BL11" s="432"/>
      <c r="BM11" s="432"/>
      <c r="BN11" s="432"/>
      <c r="BO11" s="432"/>
      <c r="BP11" s="432"/>
      <c r="BQ11" s="432"/>
      <c r="BR11" s="432"/>
      <c r="BS11" s="432"/>
      <c r="BT11" s="432"/>
      <c r="BU11" s="432"/>
      <c r="BV11" s="432"/>
      <c r="BW11" s="432"/>
      <c r="BX11" s="432"/>
      <c r="BY11" s="432"/>
      <c r="BZ11" s="432"/>
    </row>
    <row r="12" spans="1:78" ht="21" customHeight="1">
      <c r="A12" s="555"/>
      <c r="B12" s="664"/>
      <c r="C12" s="524" t="s">
        <v>383</v>
      </c>
      <c r="D12" s="518"/>
      <c r="E12" s="518"/>
      <c r="F12" s="518"/>
      <c r="G12" s="525"/>
      <c r="H12" s="353" t="s">
        <v>350</v>
      </c>
      <c r="I12" s="540"/>
      <c r="J12" s="542"/>
      <c r="K12" s="354" t="s">
        <v>384</v>
      </c>
      <c r="L12" s="355"/>
      <c r="M12" s="337"/>
      <c r="N12" s="580"/>
      <c r="O12" s="562"/>
      <c r="P12" s="563"/>
      <c r="Q12" s="563"/>
      <c r="R12" s="563"/>
      <c r="S12" s="563"/>
      <c r="T12" s="563"/>
      <c r="U12" s="563"/>
      <c r="V12" s="563"/>
      <c r="W12" s="564"/>
      <c r="X12" s="356"/>
      <c r="Y12" s="355"/>
      <c r="AA12" s="555"/>
      <c r="AB12" s="586"/>
      <c r="AC12" s="596" t="s">
        <v>129</v>
      </c>
      <c r="AD12" s="596"/>
      <c r="AE12" s="354" t="s">
        <v>385</v>
      </c>
      <c r="AF12" s="357"/>
      <c r="AH12" s="598"/>
      <c r="AI12" s="586"/>
      <c r="AJ12" s="540" t="s">
        <v>386</v>
      </c>
      <c r="AK12" s="541"/>
      <c r="AL12" s="542"/>
      <c r="AM12" s="354">
        <v>93</v>
      </c>
      <c r="AN12" s="562"/>
      <c r="AO12" s="565"/>
      <c r="AP12" s="432"/>
      <c r="AQ12" s="432"/>
      <c r="AR12" s="432"/>
      <c r="AS12" s="432"/>
      <c r="AT12" s="432"/>
      <c r="AU12" s="432"/>
      <c r="AV12" s="432"/>
      <c r="AW12" s="432"/>
      <c r="AX12" s="432"/>
      <c r="AY12" s="432"/>
      <c r="AZ12" s="432"/>
      <c r="BA12" s="509"/>
      <c r="BB12" s="358">
        <f>L11</f>
        <v>0</v>
      </c>
      <c r="BC12" s="359">
        <f>IF(BB12&lt;600000,0,
IF(BB12&lt;1300000,BB12-600000,
IF(BB12&lt;4100000,ROUNDDOWN(BB12*0.75-275000,0),
IF(BB12&lt;7700000,ROUNDDOWN(BB12*0.85-685000,0),
IF(BB12&lt;10000000,ROUNDDOWN(BB12*0.95-1455000,0),
BB12-1955000)))))</f>
        <v>0</v>
      </c>
      <c r="BD12" s="359">
        <f>IF(BB12&lt;500000,0,
IF(BB12&lt;1300000,BB12-500000,
IF(BB12&lt;4100000,ROUNDDOWN(BB12*0.75-175000,0),
IF(BB12&lt;7700000,ROUNDDOWN(BB12*0.85-585000,0),
IF(BB12&lt;10000000,ROUNDDOWN(BB12*0.95-1355000,0),
BB12-1855000)))))</f>
        <v>0</v>
      </c>
      <c r="BE12" s="359">
        <f>IF(BB12&lt;400000,0,
IF(BB12&lt;1300000,BB12-400000,
IF(BB12&lt;4100000,ROUNDDOWN(BB12*0.75-75000,0),
IF(BB12&lt;7700000,ROUNDDOWN(BB12*0.85-485000,0),
IF(BB12&lt;10000000,ROUNDDOWN(BB12*0.95-1255000,0),
BB12-1755000)))))</f>
        <v>0</v>
      </c>
      <c r="BF12" s="360" t="str">
        <f>IF(S4="","",DATEDIF(S4,"R"&amp;パラメーター!D1&amp;"/1/1","Y"))</f>
        <v/>
      </c>
      <c r="BG12" s="360">
        <f>IF(BF12&lt;65,1,2)</f>
        <v>2</v>
      </c>
      <c r="BH12" s="362">
        <f>IF(AND(BG12=1,BG14=1),BC12,
IF(AND(BG12=1,BG14=2),BD12,
IF(AND(BG12=1,BG14=3),BE12,
IF(AND(BG12=2,BG14=1),BC14,
IF(AND(BG12=2,BG14=2),BD14,
IF(AND(BG12=2,BG14=3),BE14,
"???"))))))</f>
        <v>0</v>
      </c>
      <c r="BI12" s="432"/>
      <c r="BJ12" s="432"/>
      <c r="BK12" s="432"/>
      <c r="BL12" s="432"/>
      <c r="BM12" s="432"/>
      <c r="BN12" s="432"/>
      <c r="BO12" s="432"/>
      <c r="BP12" s="432"/>
      <c r="BQ12" s="432"/>
      <c r="BR12" s="432"/>
      <c r="BS12" s="432"/>
      <c r="BT12" s="432"/>
      <c r="BU12" s="432"/>
      <c r="BV12" s="432"/>
      <c r="BW12" s="432"/>
      <c r="BX12" s="432"/>
      <c r="BY12" s="432"/>
      <c r="BZ12" s="432"/>
    </row>
    <row r="13" spans="1:78" ht="21" customHeight="1">
      <c r="A13" s="555"/>
      <c r="B13" s="665"/>
      <c r="C13" s="524" t="s">
        <v>387</v>
      </c>
      <c r="D13" s="518"/>
      <c r="E13" s="518"/>
      <c r="F13" s="518"/>
      <c r="G13" s="525"/>
      <c r="H13" s="353" t="s">
        <v>350</v>
      </c>
      <c r="I13" s="540"/>
      <c r="J13" s="542"/>
      <c r="K13" s="354" t="s">
        <v>388</v>
      </c>
      <c r="L13" s="355"/>
      <c r="M13" s="337"/>
      <c r="N13" s="580"/>
      <c r="O13" s="562"/>
      <c r="P13" s="563"/>
      <c r="Q13" s="563"/>
      <c r="R13" s="563"/>
      <c r="S13" s="563"/>
      <c r="T13" s="563"/>
      <c r="U13" s="563"/>
      <c r="V13" s="563"/>
      <c r="W13" s="564"/>
      <c r="X13" s="356"/>
      <c r="Y13" s="355"/>
      <c r="AA13" s="555"/>
      <c r="AB13" s="586"/>
      <c r="AC13" s="662" t="s">
        <v>389</v>
      </c>
      <c r="AD13" s="662"/>
      <c r="AE13" s="354" t="s">
        <v>390</v>
      </c>
      <c r="AF13" s="357"/>
      <c r="AH13" s="598"/>
      <c r="AI13" s="586"/>
      <c r="AJ13" s="540" t="s">
        <v>391</v>
      </c>
      <c r="AK13" s="541"/>
      <c r="AL13" s="542"/>
      <c r="AM13" s="354">
        <v>94</v>
      </c>
      <c r="AN13" s="562"/>
      <c r="AO13" s="565"/>
      <c r="AP13" s="432"/>
      <c r="AQ13" s="432"/>
      <c r="AR13" s="432"/>
      <c r="AS13" s="432"/>
      <c r="AT13" s="432"/>
      <c r="AU13" s="432"/>
      <c r="AV13" s="432"/>
      <c r="AW13" s="432"/>
      <c r="AX13" s="432"/>
      <c r="AY13" s="432"/>
      <c r="AZ13" s="432"/>
      <c r="BA13" s="509"/>
      <c r="BB13" s="354"/>
      <c r="BC13" s="364" t="s">
        <v>151</v>
      </c>
      <c r="BD13" s="364" t="s">
        <v>152</v>
      </c>
      <c r="BE13" s="364" t="s">
        <v>153</v>
      </c>
      <c r="BF13" s="360" t="s">
        <v>437</v>
      </c>
      <c r="BG13" s="360" t="s">
        <v>448</v>
      </c>
      <c r="BH13" s="372"/>
      <c r="BI13" s="432"/>
      <c r="BJ13" s="432"/>
      <c r="BK13" s="432"/>
      <c r="BL13" s="432"/>
      <c r="BM13" s="432"/>
      <c r="BN13" s="432"/>
      <c r="BO13" s="432"/>
      <c r="BP13" s="432"/>
      <c r="BQ13" s="432"/>
      <c r="BR13" s="432"/>
      <c r="BS13" s="432"/>
      <c r="BT13" s="432"/>
      <c r="BU13" s="432"/>
      <c r="BV13" s="432"/>
      <c r="BW13" s="432"/>
      <c r="BX13" s="432"/>
      <c r="BY13" s="432"/>
      <c r="BZ13" s="432"/>
    </row>
    <row r="14" spans="1:78" ht="21" customHeight="1" thickBot="1">
      <c r="A14" s="555"/>
      <c r="B14" s="622" t="s">
        <v>392</v>
      </c>
      <c r="C14" s="524" t="s">
        <v>355</v>
      </c>
      <c r="D14" s="518"/>
      <c r="E14" s="518"/>
      <c r="F14" s="518"/>
      <c r="G14" s="518"/>
      <c r="H14" s="518"/>
      <c r="I14" s="518"/>
      <c r="J14" s="525"/>
      <c r="K14" s="354" t="s">
        <v>393</v>
      </c>
      <c r="L14" s="355"/>
      <c r="M14" s="337"/>
      <c r="N14" s="580"/>
      <c r="O14" s="562"/>
      <c r="P14" s="563"/>
      <c r="Q14" s="563"/>
      <c r="R14" s="563"/>
      <c r="S14" s="563"/>
      <c r="T14" s="563"/>
      <c r="U14" s="563"/>
      <c r="V14" s="563"/>
      <c r="W14" s="564"/>
      <c r="X14" s="356"/>
      <c r="Y14" s="355"/>
      <c r="AA14" s="555"/>
      <c r="AB14" s="586"/>
      <c r="AC14" s="608" t="s">
        <v>131</v>
      </c>
      <c r="AD14" s="608"/>
      <c r="AE14" s="354" t="s">
        <v>394</v>
      </c>
      <c r="AF14" s="357"/>
      <c r="AH14" s="599"/>
      <c r="AI14" s="543" t="s">
        <v>395</v>
      </c>
      <c r="AJ14" s="544"/>
      <c r="AK14" s="544"/>
      <c r="AL14" s="545"/>
      <c r="AM14" s="367">
        <v>95</v>
      </c>
      <c r="AN14" s="528"/>
      <c r="AO14" s="529"/>
      <c r="AP14" s="432"/>
      <c r="AQ14" s="432"/>
      <c r="AR14" s="432"/>
      <c r="AS14" s="432"/>
      <c r="AT14" s="432"/>
      <c r="AU14" s="432"/>
      <c r="AV14" s="432"/>
      <c r="AW14" s="432"/>
      <c r="AX14" s="432"/>
      <c r="AY14" s="432"/>
      <c r="AZ14" s="432"/>
      <c r="BA14" s="510"/>
      <c r="BB14" s="367"/>
      <c r="BC14" s="366">
        <f>IF(BB12&lt;1100000,0,
IF(BB12&lt;3300000,BB12-1100000,
IF(BB12&lt;4100000,ROUNDDOWN(BB12*0.75-275000,0),
IF(BB12&lt;7700000,ROUNDDOWN(BB12*0.85-685000,0),
IF(BB12&lt;10000000,ROUNDDOWN(BB12*0.95-1455000,0),
BB12-1955000)))))</f>
        <v>0</v>
      </c>
      <c r="BD14" s="366">
        <f>IF(BB12&lt;1000000,0,
IF(BB12&lt;3300000,BB12-1000000,
IF(BB12&lt;4100000,ROUNDDOWN(BB12*0.75-175000,0),
IF(BB12&lt;7700000,ROUNDDOWN(BB12*0.85-585000,0),
IF(BB12&lt;10000000,ROUNDDOWN(BB12*0.95-1355000,0),
BB12-1855000)))))</f>
        <v>0</v>
      </c>
      <c r="BE14" s="366">
        <f>IF(BB12&lt;900000,0,
IF(BB12&lt;3300000,BB12-900000,
IF(BB12&lt;4100000,ROUNDDOWN(BB12*0.75-75000,0),
IF(BB12&lt;7700000,ROUNDDOWN(BB12*0.85-485000,0),
IF(BB12&lt;10000000,ROUNDDOWN(BB12*0.95-1255000,0),
BB12-1755000)))))</f>
        <v>0</v>
      </c>
      <c r="BF14" s="369">
        <f>SUM(BD7-BF7,L17:L21,L24:L25,L27,AF17:AF26,AO22:AO23)</f>
        <v>0</v>
      </c>
      <c r="BG14" s="368">
        <f>IF(BF14&lt;=10000000,1,IF(BF14&lt;=20000000,2,3))</f>
        <v>1</v>
      </c>
      <c r="BH14" s="373"/>
      <c r="BI14" s="432"/>
      <c r="BJ14" s="432"/>
      <c r="BK14" s="432"/>
      <c r="BL14" s="432"/>
      <c r="BM14" s="432"/>
      <c r="BN14" s="432"/>
      <c r="BO14" s="432"/>
      <c r="BP14" s="432"/>
      <c r="BQ14" s="432"/>
      <c r="BR14" s="432"/>
      <c r="BS14" s="432"/>
      <c r="BT14" s="432"/>
      <c r="BU14" s="432"/>
      <c r="BV14" s="432"/>
      <c r="BW14" s="432"/>
      <c r="BX14" s="432"/>
      <c r="BY14" s="432"/>
      <c r="BZ14" s="432"/>
    </row>
    <row r="15" spans="1:78" ht="21" customHeight="1" thickBot="1">
      <c r="A15" s="555"/>
      <c r="B15" s="623"/>
      <c r="C15" s="524" t="s">
        <v>365</v>
      </c>
      <c r="D15" s="518"/>
      <c r="E15" s="518"/>
      <c r="F15" s="518"/>
      <c r="G15" s="518"/>
      <c r="H15" s="518"/>
      <c r="I15" s="518"/>
      <c r="J15" s="525"/>
      <c r="K15" s="354" t="s">
        <v>396</v>
      </c>
      <c r="L15" s="355"/>
      <c r="M15" s="337"/>
      <c r="N15" s="580"/>
      <c r="O15" s="562"/>
      <c r="P15" s="563"/>
      <c r="Q15" s="563"/>
      <c r="R15" s="563"/>
      <c r="S15" s="563"/>
      <c r="T15" s="563"/>
      <c r="U15" s="563"/>
      <c r="V15" s="563"/>
      <c r="W15" s="564"/>
      <c r="X15" s="356"/>
      <c r="Y15" s="355"/>
      <c r="AA15" s="555"/>
      <c r="AB15" s="608" t="s">
        <v>132</v>
      </c>
      <c r="AC15" s="608"/>
      <c r="AD15" s="608"/>
      <c r="AE15" s="354" t="s">
        <v>397</v>
      </c>
      <c r="AF15" s="357"/>
      <c r="AH15" s="597" t="s">
        <v>387</v>
      </c>
      <c r="AI15" s="605" t="s">
        <v>398</v>
      </c>
      <c r="AJ15" s="590" t="s">
        <v>399</v>
      </c>
      <c r="AK15" s="591"/>
      <c r="AL15" s="592"/>
      <c r="AM15" s="349">
        <v>96</v>
      </c>
      <c r="AN15" s="530"/>
      <c r="AO15" s="531"/>
      <c r="AP15" s="432"/>
      <c r="AQ15" s="432"/>
      <c r="AR15" s="432"/>
      <c r="AS15" s="432"/>
      <c r="AT15" s="432"/>
      <c r="AU15" s="432"/>
      <c r="AV15" s="432"/>
      <c r="AW15" s="432"/>
      <c r="AX15" s="432"/>
      <c r="AY15" s="432"/>
      <c r="AZ15" s="432"/>
      <c r="BI15" s="432"/>
      <c r="BJ15" s="432"/>
      <c r="BK15" s="432"/>
      <c r="BL15" s="432"/>
      <c r="BM15" s="432"/>
      <c r="BN15" s="432"/>
      <c r="BO15" s="432"/>
      <c r="BP15" s="432"/>
      <c r="BQ15" s="432"/>
      <c r="BR15" s="432"/>
      <c r="BS15" s="432"/>
      <c r="BT15" s="432"/>
      <c r="BU15" s="432"/>
      <c r="BV15" s="432"/>
      <c r="BW15" s="432"/>
      <c r="BX15" s="432"/>
      <c r="BY15" s="432"/>
      <c r="BZ15" s="432"/>
    </row>
    <row r="16" spans="1:78" ht="21" customHeight="1" thickBot="1">
      <c r="A16" s="556"/>
      <c r="B16" s="587" t="s">
        <v>400</v>
      </c>
      <c r="C16" s="587"/>
      <c r="D16" s="587"/>
      <c r="E16" s="587"/>
      <c r="F16" s="587"/>
      <c r="G16" s="587"/>
      <c r="H16" s="587"/>
      <c r="I16" s="587"/>
      <c r="J16" s="587"/>
      <c r="K16" s="374" t="s">
        <v>401</v>
      </c>
      <c r="L16" s="375"/>
      <c r="M16" s="337"/>
      <c r="N16" s="581"/>
      <c r="O16" s="528"/>
      <c r="P16" s="588"/>
      <c r="Q16" s="588"/>
      <c r="R16" s="588"/>
      <c r="S16" s="588"/>
      <c r="T16" s="588"/>
      <c r="U16" s="588"/>
      <c r="V16" s="588"/>
      <c r="W16" s="589"/>
      <c r="X16" s="376"/>
      <c r="Y16" s="377"/>
      <c r="AA16" s="584"/>
      <c r="AB16" s="607" t="s">
        <v>402</v>
      </c>
      <c r="AC16" s="607"/>
      <c r="AD16" s="607"/>
      <c r="AE16" s="367" t="s">
        <v>403</v>
      </c>
      <c r="AF16" s="378"/>
      <c r="AH16" s="598"/>
      <c r="AI16" s="606"/>
      <c r="AJ16" s="593" t="s">
        <v>404</v>
      </c>
      <c r="AK16" s="594"/>
      <c r="AL16" s="595"/>
      <c r="AM16" s="354">
        <v>97</v>
      </c>
      <c r="AN16" s="532"/>
      <c r="AO16" s="533"/>
      <c r="AP16" s="432"/>
      <c r="AQ16" s="432"/>
      <c r="AR16" s="432"/>
      <c r="AS16" s="432"/>
      <c r="AT16" s="432"/>
      <c r="AU16" s="432"/>
      <c r="AV16" s="432"/>
      <c r="AW16" s="432"/>
      <c r="AX16" s="432"/>
      <c r="AY16" s="432"/>
      <c r="AZ16" s="432"/>
      <c r="BA16" s="511" t="s">
        <v>453</v>
      </c>
      <c r="BB16" s="350" t="s">
        <v>442</v>
      </c>
      <c r="BC16" s="379" t="s">
        <v>446</v>
      </c>
      <c r="BD16" s="349" t="s">
        <v>444</v>
      </c>
      <c r="BE16" s="351" t="s">
        <v>449</v>
      </c>
      <c r="BF16" s="379" t="s">
        <v>446</v>
      </c>
      <c r="BG16" s="380"/>
      <c r="BI16" s="432"/>
      <c r="BJ16" s="432"/>
      <c r="BK16" s="432"/>
      <c r="BL16" s="432"/>
      <c r="BM16" s="432"/>
      <c r="BN16" s="432"/>
      <c r="BO16" s="432"/>
      <c r="BP16" s="432"/>
      <c r="BQ16" s="432"/>
      <c r="BR16" s="432"/>
      <c r="BS16" s="432"/>
      <c r="BT16" s="432"/>
      <c r="BU16" s="432"/>
      <c r="BV16" s="432"/>
      <c r="BW16" s="432"/>
      <c r="BX16" s="432"/>
      <c r="BY16" s="432"/>
      <c r="BZ16" s="432"/>
    </row>
    <row r="17" spans="1:78" ht="21" customHeight="1">
      <c r="A17" s="554" t="s">
        <v>405</v>
      </c>
      <c r="B17" s="615" t="s">
        <v>348</v>
      </c>
      <c r="C17" s="617" t="s">
        <v>120</v>
      </c>
      <c r="D17" s="618"/>
      <c r="E17" s="618"/>
      <c r="F17" s="618"/>
      <c r="G17" s="618"/>
      <c r="H17" s="618"/>
      <c r="I17" s="618"/>
      <c r="J17" s="619"/>
      <c r="K17" s="381" t="s">
        <v>107</v>
      </c>
      <c r="L17" s="407"/>
      <c r="M17" s="337"/>
      <c r="N17" s="620" t="s">
        <v>406</v>
      </c>
      <c r="O17" s="567"/>
      <c r="P17" s="582"/>
      <c r="Q17" s="582"/>
      <c r="R17" s="582"/>
      <c r="S17" s="582"/>
      <c r="T17" s="582"/>
      <c r="U17" s="582"/>
      <c r="V17" s="582"/>
      <c r="W17" s="583"/>
      <c r="X17" s="347"/>
      <c r="Y17" s="346"/>
      <c r="AA17" s="554" t="s">
        <v>407</v>
      </c>
      <c r="AB17" s="639" t="s">
        <v>354</v>
      </c>
      <c r="AC17" s="639" t="s">
        <v>355</v>
      </c>
      <c r="AD17" s="382" t="s">
        <v>356</v>
      </c>
      <c r="AE17" s="349">
        <v>68</v>
      </c>
      <c r="AF17" s="407"/>
      <c r="AH17" s="598"/>
      <c r="AI17" s="383" t="s">
        <v>408</v>
      </c>
      <c r="AJ17" s="537" t="s">
        <v>409</v>
      </c>
      <c r="AK17" s="538"/>
      <c r="AL17" s="539"/>
      <c r="AM17" s="384">
        <v>98</v>
      </c>
      <c r="AN17" s="534"/>
      <c r="AO17" s="535"/>
      <c r="AP17" s="432"/>
      <c r="AQ17" s="432"/>
      <c r="AR17" s="432"/>
      <c r="AS17" s="432"/>
      <c r="AT17" s="432"/>
      <c r="AU17" s="432"/>
      <c r="AV17" s="432"/>
      <c r="AW17" s="432"/>
      <c r="AX17" s="432"/>
      <c r="AY17" s="432"/>
      <c r="AZ17" s="432"/>
      <c r="BA17" s="512"/>
      <c r="BB17" s="359">
        <f>SUM(L17:L22,L26:L27)</f>
        <v>0</v>
      </c>
      <c r="BC17" s="385">
        <f>SUM(L17:L21,L26:L27,BG9)</f>
        <v>0</v>
      </c>
      <c r="BD17" s="386">
        <f>Y25</f>
        <v>0</v>
      </c>
      <c r="BE17" s="361">
        <f>IF(BB17-BD17&lt;0,0,BB17-BD17)</f>
        <v>0</v>
      </c>
      <c r="BF17" s="385">
        <f>IF(BC17-BD17&lt;0,0,BC17-BD17)</f>
        <v>0</v>
      </c>
      <c r="BG17" s="387"/>
      <c r="BI17" s="432"/>
      <c r="BJ17" s="432"/>
      <c r="BK17" s="432"/>
      <c r="BL17" s="432"/>
      <c r="BM17" s="432"/>
      <c r="BN17" s="432"/>
      <c r="BO17" s="432"/>
      <c r="BP17" s="432"/>
      <c r="BQ17" s="432"/>
      <c r="BR17" s="432"/>
      <c r="BS17" s="432"/>
      <c r="BT17" s="432"/>
      <c r="BU17" s="432"/>
      <c r="BV17" s="432"/>
      <c r="BW17" s="432"/>
      <c r="BX17" s="432"/>
      <c r="BY17" s="432"/>
      <c r="BZ17" s="432"/>
    </row>
    <row r="18" spans="1:78" ht="21" customHeight="1" thickBot="1">
      <c r="A18" s="555"/>
      <c r="B18" s="616"/>
      <c r="C18" s="641" t="s">
        <v>121</v>
      </c>
      <c r="D18" s="642"/>
      <c r="E18" s="642"/>
      <c r="F18" s="642"/>
      <c r="G18" s="642"/>
      <c r="H18" s="642"/>
      <c r="I18" s="642"/>
      <c r="J18" s="643"/>
      <c r="K18" s="388" t="s">
        <v>108</v>
      </c>
      <c r="L18" s="406"/>
      <c r="M18" s="337"/>
      <c r="N18" s="621"/>
      <c r="O18" s="528"/>
      <c r="P18" s="588"/>
      <c r="Q18" s="588"/>
      <c r="R18" s="588"/>
      <c r="S18" s="588"/>
      <c r="T18" s="588"/>
      <c r="U18" s="588"/>
      <c r="V18" s="588"/>
      <c r="W18" s="589"/>
      <c r="X18" s="376"/>
      <c r="Y18" s="377"/>
      <c r="AA18" s="555"/>
      <c r="AB18" s="640"/>
      <c r="AC18" s="640"/>
      <c r="AD18" s="389" t="s">
        <v>361</v>
      </c>
      <c r="AE18" s="384">
        <v>69</v>
      </c>
      <c r="AF18" s="406"/>
      <c r="AH18" s="598"/>
      <c r="AI18" s="603" t="s">
        <v>131</v>
      </c>
      <c r="AJ18" s="537" t="s">
        <v>410</v>
      </c>
      <c r="AK18" s="538"/>
      <c r="AL18" s="539"/>
      <c r="AM18" s="384">
        <v>99</v>
      </c>
      <c r="AN18" s="534"/>
      <c r="AO18" s="535"/>
      <c r="AP18" s="432"/>
      <c r="AQ18" s="432"/>
      <c r="AR18" s="432"/>
      <c r="AS18" s="432"/>
      <c r="AT18" s="432"/>
      <c r="AU18" s="432"/>
      <c r="AV18" s="432"/>
      <c r="AW18" s="432"/>
      <c r="AX18" s="432"/>
      <c r="AY18" s="432"/>
      <c r="AZ18" s="432"/>
      <c r="BA18" s="512"/>
      <c r="BB18" s="364" t="s">
        <v>443</v>
      </c>
      <c r="BC18" s="384"/>
      <c r="BD18" s="384" t="s">
        <v>445</v>
      </c>
      <c r="BE18" s="360" t="s">
        <v>450</v>
      </c>
      <c r="BF18" s="384"/>
      <c r="BG18" s="387"/>
      <c r="BI18" s="432"/>
      <c r="BJ18" s="432"/>
      <c r="BK18" s="432"/>
      <c r="BL18" s="432"/>
      <c r="BM18" s="432"/>
      <c r="BN18" s="432"/>
      <c r="BO18" s="432"/>
      <c r="BP18" s="432"/>
      <c r="BQ18" s="432"/>
      <c r="BR18" s="432"/>
      <c r="BS18" s="432"/>
      <c r="BT18" s="432"/>
      <c r="BU18" s="432"/>
      <c r="BV18" s="432"/>
      <c r="BW18" s="432"/>
      <c r="BX18" s="432"/>
      <c r="BY18" s="432"/>
      <c r="BZ18" s="432"/>
    </row>
    <row r="19" spans="1:78" ht="21" customHeight="1" thickBot="1">
      <c r="A19" s="555"/>
      <c r="B19" s="624" t="s">
        <v>122</v>
      </c>
      <c r="C19" s="624"/>
      <c r="D19" s="624"/>
      <c r="E19" s="624"/>
      <c r="F19" s="624"/>
      <c r="G19" s="624"/>
      <c r="H19" s="624"/>
      <c r="I19" s="624"/>
      <c r="J19" s="624"/>
      <c r="K19" s="388" t="s">
        <v>109</v>
      </c>
      <c r="L19" s="406"/>
      <c r="M19" s="337"/>
      <c r="N19" s="579" t="s">
        <v>387</v>
      </c>
      <c r="O19" s="625"/>
      <c r="P19" s="626"/>
      <c r="Q19" s="626"/>
      <c r="R19" s="626"/>
      <c r="S19" s="626"/>
      <c r="T19" s="626"/>
      <c r="U19" s="626"/>
      <c r="V19" s="626"/>
      <c r="W19" s="626"/>
      <c r="X19" s="345">
        <v>57</v>
      </c>
      <c r="Y19" s="346"/>
      <c r="AA19" s="555"/>
      <c r="AB19" s="640"/>
      <c r="AC19" s="640" t="s">
        <v>365</v>
      </c>
      <c r="AD19" s="389" t="s">
        <v>356</v>
      </c>
      <c r="AE19" s="384">
        <v>70</v>
      </c>
      <c r="AF19" s="406"/>
      <c r="AH19" s="599"/>
      <c r="AI19" s="604"/>
      <c r="AJ19" s="600" t="s">
        <v>404</v>
      </c>
      <c r="AK19" s="601"/>
      <c r="AL19" s="602"/>
      <c r="AM19" s="506">
        <v>100</v>
      </c>
      <c r="AN19" s="528"/>
      <c r="AO19" s="529"/>
      <c r="AP19" s="432"/>
      <c r="AQ19" s="432"/>
      <c r="AR19" s="432"/>
      <c r="AS19" s="432"/>
      <c r="AT19" s="432"/>
      <c r="AU19" s="432"/>
      <c r="AV19" s="432"/>
      <c r="AW19" s="432"/>
      <c r="AX19" s="432"/>
      <c r="AY19" s="432"/>
      <c r="AZ19" s="432"/>
      <c r="BA19" s="512"/>
      <c r="BB19" s="359">
        <f>SUM(AF17:AF26)</f>
        <v>0</v>
      </c>
      <c r="BC19" s="384"/>
      <c r="BD19" s="386">
        <f>SUM(AN15,AN17,AN18)</f>
        <v>0</v>
      </c>
      <c r="BE19" s="361">
        <f>IF(BB19-BD19&lt;0,0,BB19-BD19)</f>
        <v>0</v>
      </c>
      <c r="BF19" s="384"/>
      <c r="BG19" s="387"/>
      <c r="BI19" s="432"/>
      <c r="BJ19" s="432"/>
      <c r="BK19" s="432"/>
      <c r="BL19" s="432"/>
      <c r="BM19" s="432"/>
      <c r="BN19" s="432"/>
      <c r="BO19" s="432"/>
      <c r="BP19" s="432"/>
      <c r="BQ19" s="432"/>
      <c r="BR19" s="432"/>
      <c r="BS19" s="432"/>
      <c r="BT19" s="432"/>
      <c r="BU19" s="432"/>
      <c r="BV19" s="432"/>
      <c r="BW19" s="432"/>
      <c r="BX19" s="432"/>
      <c r="BY19" s="432"/>
      <c r="BZ19" s="432"/>
    </row>
    <row r="20" spans="1:78" ht="21" customHeight="1" thickBot="1">
      <c r="A20" s="555"/>
      <c r="B20" s="624" t="s">
        <v>123</v>
      </c>
      <c r="C20" s="624"/>
      <c r="D20" s="624"/>
      <c r="E20" s="624"/>
      <c r="F20" s="624"/>
      <c r="G20" s="624"/>
      <c r="H20" s="624"/>
      <c r="I20" s="624"/>
      <c r="J20" s="624"/>
      <c r="K20" s="388" t="s">
        <v>110</v>
      </c>
      <c r="L20" s="406"/>
      <c r="M20" s="337"/>
      <c r="N20" s="580"/>
      <c r="O20" s="627"/>
      <c r="P20" s="628"/>
      <c r="Q20" s="628"/>
      <c r="R20" s="628"/>
      <c r="S20" s="628"/>
      <c r="T20" s="628"/>
      <c r="U20" s="628"/>
      <c r="V20" s="628"/>
      <c r="W20" s="628"/>
      <c r="X20" s="505">
        <v>58</v>
      </c>
      <c r="Y20" s="355"/>
      <c r="AA20" s="555"/>
      <c r="AB20" s="640"/>
      <c r="AC20" s="640"/>
      <c r="AD20" s="389" t="s">
        <v>369</v>
      </c>
      <c r="AE20" s="384">
        <v>71</v>
      </c>
      <c r="AF20" s="406"/>
      <c r="AH20" s="536" t="s">
        <v>427</v>
      </c>
      <c r="AI20" s="536"/>
      <c r="AJ20" s="536"/>
      <c r="AK20" s="536"/>
      <c r="AL20" s="536"/>
      <c r="AM20" s="536"/>
      <c r="AN20" s="536"/>
      <c r="AO20" s="536"/>
      <c r="AP20" s="432"/>
      <c r="AQ20" s="432"/>
      <c r="AR20" s="432"/>
      <c r="AS20" s="432"/>
      <c r="AT20" s="432"/>
      <c r="AU20" s="432"/>
      <c r="AV20" s="432"/>
      <c r="AW20" s="432"/>
      <c r="AX20" s="432"/>
      <c r="AY20" s="432"/>
      <c r="AZ20" s="432"/>
      <c r="BA20" s="512"/>
      <c r="BB20" s="390" t="s">
        <v>178</v>
      </c>
      <c r="BC20" s="384"/>
      <c r="BD20" s="360" t="s">
        <v>172</v>
      </c>
      <c r="BE20" s="360"/>
      <c r="BF20" s="384"/>
      <c r="BG20" s="387"/>
      <c r="BI20" s="432"/>
      <c r="BJ20" s="432"/>
      <c r="BK20" s="432"/>
      <c r="BL20" s="432"/>
      <c r="BM20" s="432"/>
      <c r="BN20" s="432"/>
      <c r="BO20" s="432"/>
      <c r="BP20" s="432"/>
      <c r="BQ20" s="432"/>
      <c r="BR20" s="432"/>
      <c r="BS20" s="432"/>
      <c r="BT20" s="432"/>
      <c r="BU20" s="432"/>
      <c r="BV20" s="432"/>
      <c r="BW20" s="432"/>
      <c r="BX20" s="432"/>
      <c r="BY20" s="432"/>
      <c r="BZ20" s="432"/>
    </row>
    <row r="21" spans="1:78" ht="21" customHeight="1">
      <c r="A21" s="555"/>
      <c r="B21" s="624" t="s">
        <v>124</v>
      </c>
      <c r="C21" s="624"/>
      <c r="D21" s="624"/>
      <c r="E21" s="624"/>
      <c r="F21" s="624"/>
      <c r="G21" s="624"/>
      <c r="H21" s="624"/>
      <c r="I21" s="624"/>
      <c r="J21" s="624"/>
      <c r="K21" s="388" t="s">
        <v>116</v>
      </c>
      <c r="L21" s="406"/>
      <c r="M21" s="337"/>
      <c r="N21" s="580"/>
      <c r="O21" s="627"/>
      <c r="P21" s="628"/>
      <c r="Q21" s="628"/>
      <c r="R21" s="628"/>
      <c r="S21" s="628"/>
      <c r="T21" s="628"/>
      <c r="U21" s="628"/>
      <c r="V21" s="628"/>
      <c r="W21" s="628"/>
      <c r="X21" s="505">
        <v>59</v>
      </c>
      <c r="Y21" s="355"/>
      <c r="AA21" s="555"/>
      <c r="AB21" s="640"/>
      <c r="AC21" s="640"/>
      <c r="AD21" s="389" t="s">
        <v>374</v>
      </c>
      <c r="AE21" s="384">
        <v>72</v>
      </c>
      <c r="AF21" s="406"/>
      <c r="AH21" s="391" t="s">
        <v>350</v>
      </c>
      <c r="AI21" s="522" t="s">
        <v>429</v>
      </c>
      <c r="AJ21" s="523"/>
      <c r="AK21" s="392" t="s">
        <v>430</v>
      </c>
      <c r="AL21" s="516" t="s">
        <v>431</v>
      </c>
      <c r="AM21" s="516"/>
      <c r="AN21" s="517"/>
      <c r="AO21" s="393" t="s">
        <v>428</v>
      </c>
      <c r="AP21" s="432"/>
      <c r="AQ21" s="432"/>
      <c r="AR21" s="432"/>
      <c r="AS21" s="432"/>
      <c r="AT21" s="432"/>
      <c r="AU21" s="432"/>
      <c r="AV21" s="432"/>
      <c r="AW21" s="432"/>
      <c r="AX21" s="432"/>
      <c r="AY21" s="432"/>
      <c r="AZ21" s="432"/>
      <c r="BA21" s="512"/>
      <c r="BB21" s="359">
        <f>SUM(AO22:AO23)</f>
        <v>0</v>
      </c>
      <c r="BC21" s="502"/>
      <c r="BD21" s="361">
        <f>IF(BB23&lt;=24000000,430000,
IF(BB23&lt;=24500000,290000,
IF(BB23&lt;=25000000,150000,
0)))</f>
        <v>430000</v>
      </c>
      <c r="BE21" s="360"/>
      <c r="BF21" s="384"/>
      <c r="BG21" s="387"/>
      <c r="BI21" s="432"/>
      <c r="BJ21" s="432"/>
      <c r="BK21" s="432"/>
      <c r="BL21" s="432"/>
      <c r="BM21" s="432"/>
      <c r="BN21" s="432"/>
      <c r="BO21" s="432"/>
      <c r="BP21" s="432"/>
      <c r="BQ21" s="432"/>
      <c r="BR21" s="432"/>
      <c r="BS21" s="432"/>
      <c r="BT21" s="432"/>
      <c r="BU21" s="432"/>
      <c r="BV21" s="432"/>
      <c r="BW21" s="432"/>
      <c r="BX21" s="432"/>
      <c r="BY21" s="432"/>
      <c r="BZ21" s="432"/>
    </row>
    <row r="22" spans="1:78" ht="21" customHeight="1">
      <c r="A22" s="555"/>
      <c r="B22" s="636" t="s">
        <v>372</v>
      </c>
      <c r="C22" s="637"/>
      <c r="D22" s="353" t="s">
        <v>350</v>
      </c>
      <c r="E22" s="540"/>
      <c r="F22" s="542"/>
      <c r="G22" s="540"/>
      <c r="H22" s="542"/>
      <c r="I22" s="540"/>
      <c r="J22" s="542"/>
      <c r="K22" s="394" t="s">
        <v>411</v>
      </c>
      <c r="L22" s="395" t="str">
        <f>IF(L10="","",BG7)</f>
        <v/>
      </c>
      <c r="M22" s="337"/>
      <c r="N22" s="580"/>
      <c r="O22" s="627"/>
      <c r="P22" s="628"/>
      <c r="Q22" s="628"/>
      <c r="R22" s="628"/>
      <c r="S22" s="628"/>
      <c r="T22" s="628"/>
      <c r="U22" s="628"/>
      <c r="V22" s="628"/>
      <c r="W22" s="628"/>
      <c r="X22" s="505">
        <v>60</v>
      </c>
      <c r="Y22" s="355"/>
      <c r="AA22" s="555"/>
      <c r="AB22" s="640"/>
      <c r="AC22" s="638" t="s">
        <v>380</v>
      </c>
      <c r="AD22" s="638"/>
      <c r="AE22" s="384">
        <v>73</v>
      </c>
      <c r="AF22" s="406"/>
      <c r="AH22" s="396"/>
      <c r="AI22" s="524"/>
      <c r="AJ22" s="525"/>
      <c r="AK22" s="397"/>
      <c r="AL22" s="518"/>
      <c r="AM22" s="518"/>
      <c r="AN22" s="519"/>
      <c r="AO22" s="409"/>
      <c r="AP22" s="432"/>
      <c r="AQ22" s="432"/>
      <c r="AR22" s="432"/>
      <c r="AS22" s="432"/>
      <c r="AT22" s="432"/>
      <c r="AU22" s="432"/>
      <c r="AV22" s="432"/>
      <c r="AW22" s="432"/>
      <c r="AX22" s="432"/>
      <c r="AY22" s="432"/>
      <c r="AZ22" s="432"/>
      <c r="BA22" s="512"/>
      <c r="BB22" s="501" t="s">
        <v>422</v>
      </c>
      <c r="BC22" s="398" t="s">
        <v>446</v>
      </c>
      <c r="BD22" s="398" t="s">
        <v>521</v>
      </c>
      <c r="BE22" s="360" t="s">
        <v>90</v>
      </c>
      <c r="BF22" s="398" t="s">
        <v>452</v>
      </c>
      <c r="BG22" s="365" t="s">
        <v>280</v>
      </c>
      <c r="BI22" s="432"/>
      <c r="BJ22" s="432"/>
      <c r="BK22" s="432"/>
      <c r="BL22" s="432"/>
      <c r="BM22" s="432"/>
      <c r="BN22" s="432"/>
      <c r="BO22" s="432"/>
      <c r="BP22" s="432"/>
      <c r="BQ22" s="432"/>
      <c r="BR22" s="432"/>
      <c r="BS22" s="432"/>
      <c r="BT22" s="432"/>
      <c r="BU22" s="432"/>
      <c r="BV22" s="432"/>
      <c r="BW22" s="432"/>
      <c r="BX22" s="432"/>
      <c r="BY22" s="432"/>
      <c r="BZ22" s="432"/>
    </row>
    <row r="23" spans="1:78" ht="21" customHeight="1" thickBot="1">
      <c r="A23" s="555"/>
      <c r="B23" s="659" t="s">
        <v>377</v>
      </c>
      <c r="C23" s="636" t="s">
        <v>378</v>
      </c>
      <c r="D23" s="661"/>
      <c r="E23" s="661"/>
      <c r="F23" s="661"/>
      <c r="G23" s="661"/>
      <c r="H23" s="661"/>
      <c r="I23" s="661"/>
      <c r="J23" s="637"/>
      <c r="K23" s="394" t="s">
        <v>412</v>
      </c>
      <c r="L23" s="395" t="str">
        <f>IF(L11="","",BH12)</f>
        <v/>
      </c>
      <c r="M23" s="337"/>
      <c r="N23" s="580"/>
      <c r="O23" s="627"/>
      <c r="P23" s="628"/>
      <c r="Q23" s="628"/>
      <c r="R23" s="628"/>
      <c r="S23" s="628"/>
      <c r="T23" s="628"/>
      <c r="U23" s="628"/>
      <c r="V23" s="628"/>
      <c r="W23" s="628"/>
      <c r="X23" s="505">
        <v>61</v>
      </c>
      <c r="Y23" s="355"/>
      <c r="AA23" s="555"/>
      <c r="AB23" s="640"/>
      <c r="AC23" s="638" t="s">
        <v>129</v>
      </c>
      <c r="AD23" s="638"/>
      <c r="AE23" s="384">
        <v>74</v>
      </c>
      <c r="AF23" s="406"/>
      <c r="AH23" s="399"/>
      <c r="AI23" s="526"/>
      <c r="AJ23" s="527"/>
      <c r="AK23" s="400"/>
      <c r="AL23" s="520"/>
      <c r="AM23" s="520"/>
      <c r="AN23" s="521"/>
      <c r="AO23" s="410"/>
      <c r="AP23" s="432"/>
      <c r="AQ23" s="432"/>
      <c r="AR23" s="432"/>
      <c r="AS23" s="432"/>
      <c r="AT23" s="432"/>
      <c r="AU23" s="432"/>
      <c r="AV23" s="432"/>
      <c r="AW23" s="432"/>
      <c r="AX23" s="432"/>
      <c r="AY23" s="432"/>
      <c r="AZ23" s="432"/>
      <c r="BA23" s="513"/>
      <c r="BB23" s="366">
        <f>SUM(BB17,BB19,BB21)</f>
        <v>0</v>
      </c>
      <c r="BC23" s="401">
        <f>SUM(BC17,BB19,BB21)</f>
        <v>0</v>
      </c>
      <c r="BD23" s="401">
        <f>IF(BC23&lt;=24000000,430000,
IF(BC23&lt;=24500000,290000,
IF(BC23&lt;=25000000,150000,
0)))</f>
        <v>430000</v>
      </c>
      <c r="BE23" s="369">
        <f>BE17+BE19</f>
        <v>0</v>
      </c>
      <c r="BF23" s="401">
        <f>BF17+BE19</f>
        <v>0</v>
      </c>
      <c r="BG23" s="370">
        <f>IF(BB9=TRUE,IF(BF23-BD23&lt;0,0,BF23-BD23),IF(BE23-BD21&lt;0,0,BE23-BD21))</f>
        <v>0</v>
      </c>
      <c r="BI23" s="432"/>
      <c r="BJ23" s="432"/>
      <c r="BK23" s="432"/>
      <c r="BL23" s="432"/>
      <c r="BM23" s="432"/>
      <c r="BN23" s="432"/>
      <c r="BO23" s="432"/>
      <c r="BP23" s="432"/>
      <c r="BQ23" s="432"/>
      <c r="BR23" s="432"/>
      <c r="BS23" s="432"/>
      <c r="BT23" s="432"/>
      <c r="BU23" s="432"/>
      <c r="BV23" s="432"/>
      <c r="BW23" s="432"/>
      <c r="BX23" s="432"/>
      <c r="BY23" s="432"/>
      <c r="BZ23" s="432"/>
    </row>
    <row r="24" spans="1:78" ht="21" customHeight="1">
      <c r="A24" s="555"/>
      <c r="B24" s="660"/>
      <c r="C24" s="641" t="s">
        <v>383</v>
      </c>
      <c r="D24" s="642"/>
      <c r="E24" s="642"/>
      <c r="F24" s="642"/>
      <c r="G24" s="642"/>
      <c r="H24" s="642"/>
      <c r="I24" s="642"/>
      <c r="J24" s="643"/>
      <c r="K24" s="388" t="s">
        <v>413</v>
      </c>
      <c r="L24" s="406"/>
      <c r="M24" s="337"/>
      <c r="N24" s="580"/>
      <c r="O24" s="627"/>
      <c r="P24" s="628"/>
      <c r="Q24" s="628"/>
      <c r="R24" s="628"/>
      <c r="S24" s="628"/>
      <c r="T24" s="628"/>
      <c r="U24" s="628"/>
      <c r="V24" s="628"/>
      <c r="W24" s="628"/>
      <c r="X24" s="505">
        <v>62</v>
      </c>
      <c r="Y24" s="355"/>
      <c r="AA24" s="555"/>
      <c r="AB24" s="640"/>
      <c r="AC24" s="635" t="s">
        <v>389</v>
      </c>
      <c r="AD24" s="635"/>
      <c r="AE24" s="384">
        <v>75</v>
      </c>
      <c r="AF24" s="406"/>
      <c r="AH24" s="514" t="str">
        <f>IF(AND(AH25="",AH26="",AH27="",AH28="",AH29="")=TRUE,"","【エラーがあります。確認してください。】")</f>
        <v/>
      </c>
      <c r="AI24" s="514"/>
      <c r="AJ24" s="514"/>
      <c r="AK24" s="514"/>
      <c r="AL24" s="514"/>
      <c r="AM24" s="514"/>
      <c r="AN24" s="514"/>
      <c r="AO24" s="514"/>
      <c r="AP24" s="432"/>
      <c r="AQ24" s="432"/>
      <c r="AR24" s="432"/>
      <c r="AS24" s="432"/>
      <c r="AT24" s="432"/>
      <c r="AU24" s="432"/>
      <c r="AV24" s="432"/>
      <c r="AW24" s="432"/>
      <c r="AX24" s="432"/>
      <c r="AY24" s="432"/>
      <c r="AZ24" s="432"/>
      <c r="BI24" s="432"/>
      <c r="BJ24" s="432"/>
      <c r="BK24" s="432"/>
      <c r="BL24" s="432"/>
      <c r="BM24" s="432"/>
      <c r="BN24" s="432"/>
      <c r="BO24" s="432"/>
      <c r="BP24" s="432"/>
      <c r="BQ24" s="432"/>
      <c r="BR24" s="432"/>
      <c r="BS24" s="432"/>
      <c r="BT24" s="432"/>
      <c r="BU24" s="432"/>
      <c r="BV24" s="432"/>
      <c r="BW24" s="432"/>
      <c r="BX24" s="432"/>
      <c r="BY24" s="432"/>
      <c r="BZ24" s="432"/>
    </row>
    <row r="25" spans="1:78" ht="21" customHeight="1">
      <c r="A25" s="555"/>
      <c r="B25" s="660"/>
      <c r="C25" s="641" t="s">
        <v>387</v>
      </c>
      <c r="D25" s="642"/>
      <c r="E25" s="642"/>
      <c r="F25" s="642"/>
      <c r="G25" s="642"/>
      <c r="H25" s="642"/>
      <c r="I25" s="642"/>
      <c r="J25" s="643"/>
      <c r="K25" s="388" t="s">
        <v>414</v>
      </c>
      <c r="L25" s="406"/>
      <c r="M25" s="337"/>
      <c r="N25" s="580"/>
      <c r="O25" s="653" t="s">
        <v>415</v>
      </c>
      <c r="P25" s="654"/>
      <c r="Q25" s="654"/>
      <c r="R25" s="654"/>
      <c r="S25" s="654"/>
      <c r="T25" s="654"/>
      <c r="U25" s="654"/>
      <c r="V25" s="654"/>
      <c r="W25" s="654"/>
      <c r="X25" s="363">
        <v>63</v>
      </c>
      <c r="Y25" s="406"/>
      <c r="AA25" s="555"/>
      <c r="AB25" s="640"/>
      <c r="AC25" s="655" t="s">
        <v>131</v>
      </c>
      <c r="AD25" s="655"/>
      <c r="AE25" s="384">
        <v>76</v>
      </c>
      <c r="AF25" s="406"/>
      <c r="AH25" s="515" t="str">
        <f>IF(AND(Y25&lt;&gt;"",BB17-BD17&lt;0),"61：繰越損失額が総合所得金額の合計を超えています","")</f>
        <v/>
      </c>
      <c r="AI25" s="515"/>
      <c r="AJ25" s="515"/>
      <c r="AK25" s="515"/>
      <c r="AL25" s="515"/>
      <c r="AM25" s="515"/>
      <c r="AN25" s="515"/>
      <c r="AO25" s="515"/>
      <c r="AP25" s="432"/>
      <c r="AQ25" s="432"/>
      <c r="AR25" s="432"/>
      <c r="AS25" s="432"/>
      <c r="AT25" s="432"/>
      <c r="AU25" s="432"/>
      <c r="AV25" s="432"/>
      <c r="AW25" s="432"/>
      <c r="AX25" s="432"/>
      <c r="AY25" s="432"/>
      <c r="AZ25" s="432"/>
      <c r="BA25" s="432"/>
      <c r="BB25" s="433"/>
      <c r="BC25" s="433"/>
      <c r="BD25" s="433"/>
      <c r="BE25" s="433"/>
      <c r="BF25" s="433"/>
      <c r="BG25" s="433"/>
      <c r="BH25" s="433"/>
      <c r="BI25" s="432"/>
      <c r="BJ25" s="432"/>
      <c r="BK25" s="432"/>
      <c r="BL25" s="432"/>
      <c r="BM25" s="432"/>
      <c r="BN25" s="432"/>
      <c r="BO25" s="432"/>
      <c r="BP25" s="432"/>
      <c r="BQ25" s="432"/>
      <c r="BR25" s="432"/>
      <c r="BS25" s="432"/>
      <c r="BT25" s="432"/>
      <c r="BU25" s="432"/>
      <c r="BV25" s="432"/>
      <c r="BW25" s="432"/>
      <c r="BX25" s="432"/>
      <c r="BY25" s="432"/>
      <c r="BZ25" s="432"/>
    </row>
    <row r="26" spans="1:78" ht="21" customHeight="1">
      <c r="A26" s="555"/>
      <c r="B26" s="616"/>
      <c r="C26" s="656" t="s">
        <v>416</v>
      </c>
      <c r="D26" s="657"/>
      <c r="E26" s="657"/>
      <c r="F26" s="657"/>
      <c r="G26" s="657"/>
      <c r="H26" s="657"/>
      <c r="I26" s="657"/>
      <c r="J26" s="658"/>
      <c r="K26" s="394" t="s">
        <v>417</v>
      </c>
      <c r="L26" s="395" t="str">
        <f>IF(AND(L23="",L24="",L25="")=TRUE,"",SUM(L23:L25))</f>
        <v/>
      </c>
      <c r="M26" s="337"/>
      <c r="N26" s="580"/>
      <c r="O26" s="627"/>
      <c r="P26" s="628"/>
      <c r="Q26" s="628"/>
      <c r="R26" s="628"/>
      <c r="S26" s="628"/>
      <c r="T26" s="628"/>
      <c r="U26" s="628"/>
      <c r="V26" s="628"/>
      <c r="W26" s="628"/>
      <c r="X26" s="505">
        <v>64</v>
      </c>
      <c r="Y26" s="355"/>
      <c r="AA26" s="555"/>
      <c r="AB26" s="655" t="s">
        <v>132</v>
      </c>
      <c r="AC26" s="655"/>
      <c r="AD26" s="655"/>
      <c r="AE26" s="384">
        <v>77</v>
      </c>
      <c r="AF26" s="406"/>
      <c r="AH26" s="515" t="str">
        <f>IF(AND(AN15&lt;&gt;"",AF22+AF23&lt;AN15),"94：株式等　の繰越損失額が所得金額を超えています","")</f>
        <v/>
      </c>
      <c r="AI26" s="515"/>
      <c r="AJ26" s="515"/>
      <c r="AK26" s="515"/>
      <c r="AL26" s="515"/>
      <c r="AM26" s="515"/>
      <c r="AN26" s="515"/>
      <c r="AO26" s="515"/>
      <c r="AP26" s="432"/>
      <c r="AQ26" s="432"/>
      <c r="AR26" s="432"/>
      <c r="AS26" s="432"/>
      <c r="AT26" s="432"/>
      <c r="AU26" s="432"/>
      <c r="AV26" s="432"/>
      <c r="AW26" s="432"/>
      <c r="AX26" s="432"/>
      <c r="AY26" s="432"/>
      <c r="AZ26" s="432"/>
      <c r="BA26" s="432"/>
      <c r="BB26" s="433"/>
      <c r="BC26" s="433"/>
      <c r="BD26" s="433"/>
      <c r="BE26" s="433"/>
      <c r="BF26" s="433"/>
      <c r="BG26" s="433"/>
      <c r="BH26" s="433"/>
      <c r="BI26" s="432"/>
      <c r="BJ26" s="432"/>
      <c r="BK26" s="432"/>
      <c r="BL26" s="432"/>
      <c r="BM26" s="432"/>
      <c r="BN26" s="432"/>
      <c r="BO26" s="432"/>
      <c r="BP26" s="432"/>
      <c r="BQ26" s="432"/>
      <c r="BR26" s="432"/>
      <c r="BS26" s="432"/>
      <c r="BT26" s="432"/>
      <c r="BU26" s="432"/>
      <c r="BV26" s="432"/>
      <c r="BW26" s="432"/>
      <c r="BX26" s="432"/>
      <c r="BY26" s="432"/>
      <c r="BZ26" s="432"/>
    </row>
    <row r="27" spans="1:78" ht="21" customHeight="1" thickBot="1">
      <c r="A27" s="555"/>
      <c r="B27" s="646" t="s">
        <v>418</v>
      </c>
      <c r="C27" s="647"/>
      <c r="D27" s="647"/>
      <c r="E27" s="647"/>
      <c r="F27" s="647"/>
      <c r="G27" s="647"/>
      <c r="H27" s="647"/>
      <c r="I27" s="647"/>
      <c r="J27" s="647"/>
      <c r="K27" s="402" t="s">
        <v>419</v>
      </c>
      <c r="L27" s="408"/>
      <c r="M27" s="337"/>
      <c r="N27" s="581"/>
      <c r="O27" s="648"/>
      <c r="P27" s="649"/>
      <c r="Q27" s="649"/>
      <c r="R27" s="649"/>
      <c r="S27" s="649"/>
      <c r="T27" s="650"/>
      <c r="U27" s="403" t="s">
        <v>350</v>
      </c>
      <c r="V27" s="528"/>
      <c r="W27" s="588"/>
      <c r="X27" s="504">
        <v>65</v>
      </c>
      <c r="Y27" s="377"/>
      <c r="AA27" s="584"/>
      <c r="AB27" s="607" t="s">
        <v>402</v>
      </c>
      <c r="AC27" s="607"/>
      <c r="AD27" s="607"/>
      <c r="AE27" s="367">
        <v>78</v>
      </c>
      <c r="AF27" s="378"/>
      <c r="AH27" s="515" t="str">
        <f>IF(AND(AN17&lt;&gt;"",AF24&lt;AN17),"96：配当等　の繰越損失額が所得金額を超えています","")</f>
        <v/>
      </c>
      <c r="AI27" s="515"/>
      <c r="AJ27" s="515"/>
      <c r="AK27" s="515"/>
      <c r="AL27" s="515"/>
      <c r="AM27" s="515"/>
      <c r="AN27" s="515"/>
      <c r="AO27" s="515"/>
      <c r="AP27" s="432"/>
      <c r="AQ27" s="432"/>
      <c r="AR27" s="432"/>
      <c r="AS27" s="432"/>
      <c r="AT27" s="432"/>
      <c r="AU27" s="432"/>
      <c r="AV27" s="432"/>
      <c r="AW27" s="432"/>
      <c r="AX27" s="432"/>
      <c r="AY27" s="432"/>
      <c r="AZ27" s="432"/>
      <c r="BA27" s="432"/>
      <c r="BB27" s="433"/>
      <c r="BC27" s="433"/>
      <c r="BD27" s="433"/>
      <c r="BE27" s="433"/>
      <c r="BF27" s="433"/>
      <c r="BG27" s="433"/>
      <c r="BH27" s="433"/>
      <c r="BI27" s="432"/>
      <c r="BJ27" s="432"/>
      <c r="BK27" s="432"/>
      <c r="BL27" s="432"/>
      <c r="BM27" s="432"/>
      <c r="BN27" s="432"/>
      <c r="BO27" s="432"/>
      <c r="BP27" s="432"/>
      <c r="BQ27" s="432"/>
      <c r="BR27" s="432"/>
      <c r="BS27" s="432"/>
      <c r="BT27" s="432"/>
      <c r="BU27" s="432"/>
      <c r="BV27" s="432"/>
      <c r="BW27" s="432"/>
      <c r="BX27" s="432"/>
      <c r="BY27" s="432"/>
      <c r="BZ27" s="432"/>
    </row>
    <row r="28" spans="1:78" ht="21" customHeight="1" thickBot="1">
      <c r="A28" s="614"/>
      <c r="B28" s="651" t="s">
        <v>420</v>
      </c>
      <c r="C28" s="652"/>
      <c r="D28" s="652"/>
      <c r="E28" s="652"/>
      <c r="F28" s="652"/>
      <c r="G28" s="652"/>
      <c r="H28" s="652"/>
      <c r="I28" s="652"/>
      <c r="J28" s="652"/>
      <c r="K28" s="404" t="s">
        <v>421</v>
      </c>
      <c r="L28" s="405">
        <f>BB17</f>
        <v>0</v>
      </c>
      <c r="M28" s="337"/>
      <c r="N28" s="337"/>
      <c r="O28" s="337"/>
      <c r="P28" s="337"/>
      <c r="Q28" s="337"/>
      <c r="R28" s="337"/>
      <c r="S28" s="337"/>
      <c r="T28" s="337"/>
      <c r="U28" s="337"/>
      <c r="V28" s="337"/>
      <c r="W28" s="337"/>
      <c r="X28" s="337"/>
      <c r="Y28" s="337"/>
      <c r="AH28" s="515" t="str">
        <f>IF(AND(AN18&lt;&gt;"",AF25&lt;AN18),"97：先物取引の繰越損失額が所得金額を超えています","")</f>
        <v/>
      </c>
      <c r="AI28" s="515"/>
      <c r="AJ28" s="515"/>
      <c r="AK28" s="515"/>
      <c r="AL28" s="515"/>
      <c r="AM28" s="515"/>
      <c r="AN28" s="515"/>
      <c r="AO28" s="515"/>
      <c r="AP28" s="432"/>
      <c r="AQ28" s="432"/>
      <c r="AR28" s="432"/>
      <c r="AS28" s="432"/>
      <c r="AT28" s="432"/>
      <c r="AU28" s="432"/>
      <c r="AV28" s="432"/>
      <c r="AW28" s="432"/>
      <c r="AX28" s="432"/>
      <c r="AY28" s="432"/>
      <c r="AZ28" s="432"/>
      <c r="BA28" s="432"/>
      <c r="BB28" s="433"/>
      <c r="BC28" s="433"/>
      <c r="BD28" s="433"/>
      <c r="BE28" s="433"/>
      <c r="BF28" s="433"/>
      <c r="BG28" s="433"/>
      <c r="BH28" s="433"/>
      <c r="BI28" s="432"/>
      <c r="BJ28" s="432"/>
      <c r="BK28" s="432"/>
      <c r="BL28" s="432"/>
      <c r="BM28" s="432"/>
      <c r="BN28" s="432"/>
      <c r="BO28" s="432"/>
      <c r="BP28" s="432"/>
      <c r="BQ28" s="432"/>
      <c r="BR28" s="432"/>
      <c r="BS28" s="432"/>
      <c r="BT28" s="432"/>
      <c r="BU28" s="432"/>
      <c r="BV28" s="432"/>
      <c r="BW28" s="432"/>
      <c r="BX28" s="432"/>
      <c r="BY28" s="432"/>
      <c r="BZ28" s="432"/>
    </row>
    <row r="29" spans="1:78" ht="21" customHeight="1" thickBot="1">
      <c r="N29" s="644" t="str">
        <f>IF(AND(BB9=TRUE,BE23&lt;&gt;BF23),"※非自発的失業に係る軽減が適用されています。","")</f>
        <v/>
      </c>
      <c r="O29" s="644"/>
      <c r="P29" s="644"/>
      <c r="Q29" s="644"/>
      <c r="R29" s="644"/>
      <c r="S29" s="644"/>
      <c r="T29" s="644"/>
      <c r="U29" s="644"/>
      <c r="V29" s="644"/>
      <c r="W29" s="644"/>
      <c r="X29" s="644"/>
      <c r="Y29" s="644"/>
      <c r="Z29" s="644"/>
      <c r="AA29" s="644"/>
      <c r="AH29" s="515" t="str">
        <f>IF(AND(L11&lt;&gt;"",S4=""),"　　生年月日を入力してください","")</f>
        <v/>
      </c>
      <c r="AI29" s="515"/>
      <c r="AJ29" s="515"/>
      <c r="AK29" s="515"/>
      <c r="AL29" s="515"/>
      <c r="AM29" s="515"/>
      <c r="AN29" s="515"/>
      <c r="AO29" s="515"/>
      <c r="AP29" s="432"/>
      <c r="AQ29" s="432"/>
      <c r="AR29" s="432"/>
      <c r="AS29" s="432"/>
      <c r="AT29" s="432"/>
      <c r="AU29" s="432"/>
      <c r="AV29" s="432"/>
      <c r="AW29" s="432"/>
      <c r="AX29" s="432"/>
      <c r="AY29" s="432"/>
      <c r="AZ29" s="432"/>
      <c r="BA29" s="432"/>
      <c r="BB29" s="433"/>
      <c r="BC29" s="433"/>
      <c r="BD29" s="433"/>
      <c r="BE29" s="433"/>
      <c r="BF29" s="433"/>
      <c r="BG29" s="433"/>
      <c r="BH29" s="433"/>
      <c r="BI29" s="432"/>
      <c r="BJ29" s="432"/>
      <c r="BK29" s="432"/>
      <c r="BL29" s="432"/>
      <c r="BM29" s="432"/>
      <c r="BN29" s="432"/>
      <c r="BO29" s="432"/>
      <c r="BP29" s="432"/>
      <c r="BQ29" s="432"/>
      <c r="BR29" s="432"/>
      <c r="BS29" s="432"/>
      <c r="BT29" s="432"/>
      <c r="BU29" s="432"/>
      <c r="BV29" s="432"/>
      <c r="BW29" s="432"/>
      <c r="BX29" s="432"/>
      <c r="BY29" s="432"/>
      <c r="BZ29" s="432"/>
    </row>
    <row r="30" spans="1:78" ht="48.75" customHeight="1" thickBot="1">
      <c r="N30" s="629" t="s">
        <v>316</v>
      </c>
      <c r="O30" s="630"/>
      <c r="P30" s="630"/>
      <c r="Q30" s="630"/>
      <c r="R30" s="630"/>
      <c r="S30" s="630"/>
      <c r="T30" s="630"/>
      <c r="U30" s="630"/>
      <c r="V30" s="630"/>
      <c r="W30" s="631"/>
      <c r="X30" s="632">
        <f>BG23</f>
        <v>0</v>
      </c>
      <c r="Y30" s="633"/>
      <c r="Z30" s="633"/>
      <c r="AA30" s="634"/>
      <c r="AP30" s="432"/>
      <c r="AQ30" s="432"/>
      <c r="AR30" s="432"/>
      <c r="AS30" s="432"/>
      <c r="AT30" s="432"/>
      <c r="AU30" s="432"/>
      <c r="AV30" s="432"/>
      <c r="AW30" s="432"/>
      <c r="AX30" s="432"/>
      <c r="AY30" s="432"/>
      <c r="AZ30" s="432"/>
      <c r="BA30" s="432"/>
      <c r="BB30" s="433"/>
      <c r="BC30" s="433"/>
      <c r="BD30" s="433"/>
      <c r="BE30" s="433"/>
      <c r="BF30" s="433"/>
      <c r="BG30" s="433"/>
      <c r="BH30" s="433"/>
      <c r="BI30" s="432"/>
      <c r="BJ30" s="432"/>
      <c r="BK30" s="432"/>
      <c r="BL30" s="432"/>
      <c r="BM30" s="432"/>
      <c r="BN30" s="432"/>
      <c r="BO30" s="432"/>
      <c r="BP30" s="432"/>
      <c r="BQ30" s="432"/>
      <c r="BR30" s="432"/>
      <c r="BS30" s="432"/>
      <c r="BT30" s="432"/>
      <c r="BU30" s="432"/>
      <c r="BV30" s="432"/>
      <c r="BW30" s="432"/>
      <c r="BX30" s="432"/>
      <c r="BY30" s="432"/>
      <c r="BZ30" s="432"/>
    </row>
    <row r="31" spans="1:78" ht="21" customHeight="1">
      <c r="B31" s="546"/>
      <c r="C31" s="546"/>
      <c r="D31" s="546"/>
      <c r="E31" s="546"/>
      <c r="F31" s="546"/>
      <c r="G31" s="546"/>
      <c r="H31" s="546"/>
      <c r="I31" s="546"/>
      <c r="J31" s="546"/>
      <c r="K31" s="546"/>
      <c r="L31" s="546"/>
      <c r="M31" s="546"/>
      <c r="N31" s="546"/>
      <c r="O31" s="546"/>
      <c r="P31" s="546"/>
      <c r="Q31" s="546"/>
      <c r="R31" s="546"/>
      <c r="S31" s="546"/>
      <c r="T31" s="546"/>
      <c r="U31" s="546"/>
      <c r="V31" s="546"/>
      <c r="W31" s="546"/>
      <c r="X31" s="546"/>
      <c r="Y31" s="546"/>
      <c r="Z31" s="546"/>
      <c r="AA31" s="546"/>
      <c r="AB31" s="546"/>
      <c r="AC31" s="546"/>
      <c r="AD31" s="546"/>
      <c r="AP31" s="432"/>
      <c r="AQ31" s="432"/>
      <c r="AR31" s="432"/>
      <c r="AS31" s="432"/>
      <c r="AT31" s="432"/>
      <c r="AU31" s="432"/>
      <c r="AV31" s="432"/>
      <c r="AW31" s="432"/>
      <c r="AX31" s="432"/>
      <c r="AY31" s="432"/>
      <c r="AZ31" s="432"/>
      <c r="BA31" s="432"/>
      <c r="BB31" s="433"/>
      <c r="BC31" s="433"/>
      <c r="BD31" s="433"/>
      <c r="BE31" s="433"/>
      <c r="BF31" s="433"/>
      <c r="BG31" s="433"/>
      <c r="BH31" s="433"/>
      <c r="BI31" s="432"/>
      <c r="BJ31" s="432"/>
      <c r="BK31" s="432"/>
      <c r="BL31" s="432"/>
      <c r="BM31" s="432"/>
      <c r="BN31" s="432"/>
      <c r="BO31" s="432"/>
      <c r="BP31" s="432"/>
      <c r="BQ31" s="432"/>
      <c r="BR31" s="432"/>
      <c r="BS31" s="432"/>
      <c r="BT31" s="432"/>
      <c r="BU31" s="432"/>
      <c r="BV31" s="432"/>
      <c r="BW31" s="432"/>
      <c r="BX31" s="432"/>
      <c r="BY31" s="432"/>
      <c r="BZ31" s="432"/>
    </row>
    <row r="32" spans="1:78" ht="21" customHeight="1">
      <c r="A32" s="477"/>
      <c r="B32" s="546" t="s">
        <v>532</v>
      </c>
      <c r="C32" s="546"/>
      <c r="D32" s="546"/>
      <c r="E32" s="546"/>
      <c r="F32" s="546"/>
      <c r="G32" s="546"/>
      <c r="H32" s="546"/>
      <c r="I32" s="546"/>
      <c r="J32" s="546"/>
      <c r="K32" s="546"/>
      <c r="L32" s="546"/>
      <c r="M32" s="546"/>
      <c r="N32" s="546"/>
      <c r="O32" s="546"/>
      <c r="P32" s="546"/>
      <c r="Q32" s="546"/>
      <c r="R32" s="546"/>
      <c r="S32" s="546"/>
      <c r="T32" s="546"/>
      <c r="U32" s="546"/>
      <c r="V32" s="546"/>
      <c r="W32" s="546"/>
      <c r="X32" s="546"/>
      <c r="Y32" s="546"/>
      <c r="Z32" s="546"/>
      <c r="AA32" s="546"/>
      <c r="AB32" s="546"/>
      <c r="AC32" s="546"/>
      <c r="AD32" s="546"/>
      <c r="AE32" s="477"/>
      <c r="AF32" s="477"/>
      <c r="AG32" s="477"/>
      <c r="AH32" s="477"/>
      <c r="AI32" s="477"/>
      <c r="AJ32" s="477"/>
      <c r="AK32" s="477"/>
      <c r="AL32" s="477"/>
      <c r="AM32" s="477"/>
      <c r="AN32" s="477"/>
      <c r="AO32" s="477"/>
      <c r="AP32" s="432"/>
      <c r="AQ32" s="432"/>
      <c r="AR32" s="432"/>
      <c r="AS32" s="432"/>
      <c r="AT32" s="432"/>
      <c r="AU32" s="432"/>
      <c r="AV32" s="432"/>
      <c r="AW32" s="432"/>
      <c r="AX32" s="432"/>
      <c r="AY32" s="432"/>
      <c r="AZ32" s="432"/>
      <c r="BA32" s="432"/>
      <c r="BB32" s="433"/>
      <c r="BC32" s="433"/>
      <c r="BD32" s="433"/>
      <c r="BE32" s="433"/>
      <c r="BF32" s="433"/>
      <c r="BG32" s="433"/>
      <c r="BH32" s="433"/>
      <c r="BI32" s="432"/>
      <c r="BJ32" s="432"/>
      <c r="BK32" s="432"/>
      <c r="BL32" s="432"/>
      <c r="BM32" s="432"/>
      <c r="BN32" s="432"/>
      <c r="BO32" s="432"/>
      <c r="BP32" s="432"/>
      <c r="BQ32" s="432"/>
      <c r="BR32" s="432"/>
      <c r="BS32" s="432"/>
      <c r="BT32" s="432"/>
      <c r="BU32" s="432"/>
      <c r="BV32" s="432"/>
      <c r="BW32" s="432"/>
      <c r="BX32" s="432"/>
      <c r="BY32" s="432"/>
      <c r="BZ32" s="432"/>
    </row>
    <row r="33" spans="1:78" ht="21" customHeight="1">
      <c r="A33" s="477"/>
      <c r="B33" s="507" t="s">
        <v>531</v>
      </c>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477"/>
      <c r="AF33" s="477"/>
      <c r="AG33" s="477"/>
      <c r="AH33" s="477"/>
      <c r="AI33" s="477"/>
      <c r="AJ33" s="477"/>
      <c r="AK33" s="477"/>
      <c r="AL33" s="477"/>
      <c r="AM33" s="477"/>
      <c r="AN33" s="477"/>
      <c r="AO33" s="477"/>
      <c r="AP33" s="432"/>
      <c r="AQ33" s="432"/>
      <c r="AR33" s="432"/>
      <c r="AS33" s="432"/>
      <c r="AT33" s="432"/>
      <c r="AU33" s="432"/>
      <c r="AV33" s="432"/>
      <c r="AW33" s="432"/>
      <c r="AX33" s="432"/>
      <c r="AY33" s="432"/>
      <c r="AZ33" s="432"/>
      <c r="BA33" s="432"/>
      <c r="BB33" s="433"/>
      <c r="BC33" s="433"/>
      <c r="BD33" s="433"/>
      <c r="BE33" s="433"/>
      <c r="BF33" s="433"/>
      <c r="BG33" s="433"/>
      <c r="BH33" s="433"/>
      <c r="BI33" s="432"/>
      <c r="BJ33" s="432"/>
      <c r="BK33" s="432"/>
      <c r="BL33" s="432"/>
      <c r="BM33" s="432"/>
      <c r="BN33" s="432"/>
      <c r="BO33" s="432"/>
      <c r="BP33" s="432"/>
      <c r="BQ33" s="432"/>
      <c r="BR33" s="432"/>
      <c r="BS33" s="432"/>
      <c r="BT33" s="432"/>
      <c r="BU33" s="432"/>
      <c r="BV33" s="432"/>
      <c r="BW33" s="432"/>
      <c r="BX33" s="432"/>
      <c r="BY33" s="432"/>
      <c r="BZ33" s="432"/>
    </row>
    <row r="34" spans="1:78">
      <c r="A34" s="477"/>
      <c r="B34" s="477"/>
      <c r="C34" s="477"/>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7"/>
      <c r="AL34" s="477"/>
      <c r="AM34" s="477"/>
      <c r="AN34" s="477"/>
      <c r="AO34" s="477"/>
      <c r="AP34" s="432"/>
      <c r="AQ34" s="432"/>
      <c r="AR34" s="432"/>
      <c r="AS34" s="432"/>
      <c r="AT34" s="432"/>
      <c r="AU34" s="432"/>
      <c r="AV34" s="432"/>
      <c r="AW34" s="432"/>
      <c r="AX34" s="432"/>
      <c r="AY34" s="432"/>
      <c r="AZ34" s="432"/>
      <c r="BA34" s="432"/>
      <c r="BB34" s="433"/>
      <c r="BC34" s="433"/>
      <c r="BD34" s="433"/>
      <c r="BE34" s="433"/>
      <c r="BF34" s="433"/>
      <c r="BG34" s="433"/>
      <c r="BH34" s="433"/>
      <c r="BI34" s="432"/>
      <c r="BJ34" s="432"/>
      <c r="BK34" s="432"/>
      <c r="BL34" s="432"/>
      <c r="BM34" s="432"/>
      <c r="BN34" s="432"/>
      <c r="BO34" s="432"/>
      <c r="BP34" s="432"/>
      <c r="BQ34" s="432"/>
      <c r="BR34" s="432"/>
      <c r="BS34" s="432"/>
      <c r="BT34" s="432"/>
      <c r="BU34" s="432"/>
      <c r="BV34" s="432"/>
      <c r="BW34" s="432"/>
      <c r="BX34" s="432"/>
      <c r="BY34" s="432"/>
      <c r="BZ34" s="432"/>
    </row>
    <row r="35" spans="1:78">
      <c r="A35" s="432"/>
      <c r="B35" s="432"/>
      <c r="C35" s="432"/>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433"/>
      <c r="BD35" s="433"/>
      <c r="BE35" s="433"/>
      <c r="BF35" s="433"/>
      <c r="BG35" s="433"/>
      <c r="BH35" s="433"/>
      <c r="BI35" s="432"/>
      <c r="BJ35" s="432"/>
      <c r="BK35" s="432"/>
      <c r="BL35" s="432"/>
      <c r="BM35" s="432"/>
      <c r="BN35" s="432"/>
      <c r="BO35" s="432"/>
      <c r="BP35" s="432"/>
      <c r="BQ35" s="432"/>
      <c r="BR35" s="432"/>
      <c r="BS35" s="432"/>
      <c r="BT35" s="432"/>
      <c r="BU35" s="432"/>
      <c r="BV35" s="432"/>
      <c r="BW35" s="432"/>
      <c r="BX35" s="432"/>
      <c r="BY35" s="432"/>
      <c r="BZ35" s="432"/>
    </row>
    <row r="36" spans="1:78">
      <c r="A36" s="432"/>
      <c r="B36" s="432"/>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c r="BA36" s="432"/>
      <c r="BB36" s="433"/>
      <c r="BC36" s="433"/>
      <c r="BD36" s="433"/>
      <c r="BE36" s="433"/>
      <c r="BF36" s="433"/>
      <c r="BG36" s="433"/>
      <c r="BH36" s="433"/>
      <c r="BI36" s="432"/>
      <c r="BJ36" s="432"/>
      <c r="BK36" s="432"/>
      <c r="BL36" s="432"/>
      <c r="BM36" s="432"/>
      <c r="BN36" s="432"/>
      <c r="BO36" s="432"/>
      <c r="BP36" s="432"/>
      <c r="BQ36" s="432"/>
      <c r="BR36" s="432"/>
      <c r="BS36" s="432"/>
      <c r="BT36" s="432"/>
      <c r="BU36" s="432"/>
      <c r="BV36" s="432"/>
      <c r="BW36" s="432"/>
      <c r="BX36" s="432"/>
      <c r="BY36" s="432"/>
      <c r="BZ36" s="432"/>
    </row>
    <row r="37" spans="1:78">
      <c r="A37" s="432"/>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33"/>
      <c r="BC37" s="433"/>
      <c r="BD37" s="433"/>
      <c r="BE37" s="433"/>
      <c r="BF37" s="433"/>
      <c r="BG37" s="433"/>
      <c r="BH37" s="433"/>
      <c r="BI37" s="432"/>
      <c r="BJ37" s="432"/>
      <c r="BK37" s="432"/>
      <c r="BL37" s="432"/>
      <c r="BM37" s="432"/>
      <c r="BN37" s="432"/>
      <c r="BO37" s="432"/>
      <c r="BP37" s="432"/>
      <c r="BQ37" s="432"/>
      <c r="BR37" s="432"/>
      <c r="BS37" s="432"/>
      <c r="BT37" s="432"/>
      <c r="BU37" s="432"/>
      <c r="BV37" s="432"/>
      <c r="BW37" s="432"/>
      <c r="BX37" s="432"/>
      <c r="BY37" s="432"/>
      <c r="BZ37" s="432"/>
    </row>
    <row r="38" spans="1:78">
      <c r="A38" s="432"/>
      <c r="B38" s="432"/>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2"/>
      <c r="AM38" s="432"/>
      <c r="AN38" s="432"/>
      <c r="AO38" s="432"/>
      <c r="AP38" s="432"/>
      <c r="AQ38" s="432"/>
      <c r="AR38" s="432"/>
      <c r="AS38" s="432"/>
      <c r="AT38" s="432"/>
      <c r="AU38" s="432"/>
      <c r="AV38" s="432"/>
      <c r="AW38" s="432"/>
      <c r="AX38" s="432"/>
      <c r="AY38" s="432"/>
      <c r="AZ38" s="432"/>
      <c r="BA38" s="432"/>
      <c r="BB38" s="433"/>
      <c r="BC38" s="433"/>
      <c r="BD38" s="433"/>
      <c r="BE38" s="433"/>
      <c r="BF38" s="433"/>
      <c r="BG38" s="433"/>
      <c r="BH38" s="433"/>
      <c r="BI38" s="432"/>
      <c r="BJ38" s="432"/>
      <c r="BK38" s="432"/>
      <c r="BL38" s="432"/>
      <c r="BM38" s="432"/>
      <c r="BN38" s="432"/>
      <c r="BO38" s="432"/>
      <c r="BP38" s="432"/>
      <c r="BQ38" s="432"/>
      <c r="BR38" s="432"/>
      <c r="BS38" s="432"/>
      <c r="BT38" s="432"/>
      <c r="BU38" s="432"/>
      <c r="BV38" s="432"/>
      <c r="BW38" s="432"/>
      <c r="BX38" s="432"/>
      <c r="BY38" s="432"/>
      <c r="BZ38" s="432"/>
    </row>
    <row r="39" spans="1:78">
      <c r="A39" s="432"/>
      <c r="B39" s="432"/>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432"/>
      <c r="AN39" s="432"/>
      <c r="AO39" s="432"/>
      <c r="AP39" s="432"/>
      <c r="AQ39" s="432"/>
      <c r="AR39" s="432"/>
      <c r="AS39" s="432"/>
      <c r="AT39" s="432"/>
      <c r="AU39" s="432"/>
      <c r="AV39" s="432"/>
      <c r="AW39" s="432"/>
      <c r="AX39" s="432"/>
      <c r="AY39" s="432"/>
      <c r="AZ39" s="432"/>
      <c r="BA39" s="432"/>
      <c r="BB39" s="433"/>
      <c r="BC39" s="433"/>
      <c r="BD39" s="433"/>
      <c r="BE39" s="433"/>
      <c r="BF39" s="433"/>
      <c r="BG39" s="433"/>
      <c r="BH39" s="433"/>
      <c r="BI39" s="432"/>
      <c r="BJ39" s="432"/>
      <c r="BK39" s="432"/>
      <c r="BL39" s="432"/>
      <c r="BM39" s="432"/>
      <c r="BN39" s="432"/>
      <c r="BO39" s="432"/>
      <c r="BP39" s="432"/>
      <c r="BQ39" s="432"/>
      <c r="BR39" s="432"/>
      <c r="BS39" s="432"/>
      <c r="BT39" s="432"/>
      <c r="BU39" s="432"/>
      <c r="BV39" s="432"/>
      <c r="BW39" s="432"/>
      <c r="BX39" s="432"/>
      <c r="BY39" s="432"/>
      <c r="BZ39" s="432"/>
    </row>
    <row r="40" spans="1:78">
      <c r="A40" s="432"/>
      <c r="B40" s="432"/>
      <c r="C40" s="432"/>
      <c r="D40" s="432"/>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432"/>
      <c r="AS40" s="432"/>
      <c r="AT40" s="432"/>
      <c r="AU40" s="432"/>
      <c r="AV40" s="432"/>
      <c r="AW40" s="432"/>
      <c r="AX40" s="432"/>
      <c r="AY40" s="432"/>
      <c r="AZ40" s="432"/>
      <c r="BA40" s="432"/>
      <c r="BB40" s="433"/>
      <c r="BC40" s="433"/>
      <c r="BD40" s="433"/>
      <c r="BE40" s="433"/>
      <c r="BF40" s="433"/>
      <c r="BG40" s="433"/>
      <c r="BH40" s="433"/>
      <c r="BI40" s="432"/>
      <c r="BJ40" s="432"/>
      <c r="BK40" s="432"/>
      <c r="BL40" s="432"/>
      <c r="BM40" s="432"/>
      <c r="BN40" s="432"/>
      <c r="BO40" s="432"/>
      <c r="BP40" s="432"/>
      <c r="BQ40" s="432"/>
      <c r="BR40" s="432"/>
      <c r="BS40" s="432"/>
      <c r="BT40" s="432"/>
      <c r="BU40" s="432"/>
      <c r="BV40" s="432"/>
      <c r="BW40" s="432"/>
      <c r="BX40" s="432"/>
      <c r="BY40" s="432"/>
      <c r="BZ40" s="432"/>
    </row>
    <row r="41" spans="1:78">
      <c r="A41" s="432"/>
      <c r="B41" s="432"/>
      <c r="C41" s="43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2"/>
      <c r="BA41" s="432"/>
      <c r="BB41" s="433"/>
      <c r="BC41" s="433"/>
      <c r="BD41" s="433"/>
      <c r="BE41" s="433"/>
      <c r="BF41" s="433"/>
      <c r="BG41" s="433"/>
      <c r="BH41" s="433"/>
      <c r="BI41" s="432"/>
      <c r="BJ41" s="432"/>
      <c r="BK41" s="432"/>
      <c r="BL41" s="432"/>
      <c r="BM41" s="432"/>
      <c r="BN41" s="432"/>
      <c r="BO41" s="432"/>
      <c r="BP41" s="432"/>
      <c r="BQ41" s="432"/>
      <c r="BR41" s="432"/>
      <c r="BS41" s="432"/>
      <c r="BT41" s="432"/>
      <c r="BU41" s="432"/>
      <c r="BV41" s="432"/>
      <c r="BW41" s="432"/>
      <c r="BX41" s="432"/>
      <c r="BY41" s="432"/>
      <c r="BZ41" s="432"/>
    </row>
    <row r="42" spans="1:78">
      <c r="A42" s="432"/>
      <c r="B42" s="432"/>
      <c r="C42" s="432"/>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2"/>
      <c r="AZ42" s="432"/>
      <c r="BA42" s="432"/>
      <c r="BB42" s="433"/>
      <c r="BC42" s="433"/>
      <c r="BD42" s="433"/>
      <c r="BE42" s="433"/>
      <c r="BF42" s="433"/>
      <c r="BG42" s="433"/>
      <c r="BH42" s="433"/>
      <c r="BI42" s="432"/>
      <c r="BJ42" s="432"/>
      <c r="BK42" s="432"/>
      <c r="BL42" s="432"/>
      <c r="BM42" s="432"/>
      <c r="BN42" s="432"/>
      <c r="BO42" s="432"/>
      <c r="BP42" s="432"/>
      <c r="BQ42" s="432"/>
      <c r="BR42" s="432"/>
      <c r="BS42" s="432"/>
      <c r="BT42" s="432"/>
      <c r="BU42" s="432"/>
      <c r="BV42" s="432"/>
      <c r="BW42" s="432"/>
      <c r="BX42" s="432"/>
      <c r="BY42" s="432"/>
      <c r="BZ42" s="432"/>
    </row>
    <row r="43" spans="1:78">
      <c r="A43" s="432"/>
      <c r="B43" s="432"/>
      <c r="C43" s="432"/>
      <c r="D43" s="432"/>
      <c r="E43" s="432"/>
      <c r="F43" s="432"/>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2"/>
      <c r="AI43" s="432"/>
      <c r="AJ43" s="432"/>
      <c r="AK43" s="432"/>
      <c r="AL43" s="432"/>
      <c r="AM43" s="432"/>
      <c r="AN43" s="432"/>
      <c r="AO43" s="432"/>
      <c r="AP43" s="432"/>
      <c r="AQ43" s="432"/>
      <c r="AR43" s="432"/>
      <c r="AS43" s="432"/>
      <c r="AT43" s="432"/>
      <c r="AU43" s="432"/>
      <c r="AV43" s="432"/>
      <c r="AW43" s="432"/>
      <c r="AX43" s="432"/>
      <c r="AY43" s="432"/>
      <c r="AZ43" s="432"/>
      <c r="BA43" s="432"/>
      <c r="BB43" s="433"/>
      <c r="BC43" s="433"/>
      <c r="BD43" s="433"/>
      <c r="BE43" s="433"/>
      <c r="BF43" s="433"/>
      <c r="BG43" s="433"/>
      <c r="BH43" s="433"/>
      <c r="BI43" s="432"/>
      <c r="BJ43" s="432"/>
      <c r="BK43" s="432"/>
      <c r="BL43" s="432"/>
      <c r="BM43" s="432"/>
      <c r="BN43" s="432"/>
      <c r="BO43" s="432"/>
      <c r="BP43" s="432"/>
      <c r="BQ43" s="432"/>
      <c r="BR43" s="432"/>
      <c r="BS43" s="432"/>
      <c r="BT43" s="432"/>
      <c r="BU43" s="432"/>
      <c r="BV43" s="432"/>
      <c r="BW43" s="432"/>
      <c r="BX43" s="432"/>
      <c r="BY43" s="432"/>
      <c r="BZ43" s="432"/>
    </row>
    <row r="44" spans="1:78">
      <c r="A44" s="432"/>
      <c r="B44" s="432"/>
      <c r="C44" s="432"/>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2"/>
      <c r="AZ44" s="432"/>
      <c r="BA44" s="432"/>
      <c r="BB44" s="433"/>
      <c r="BC44" s="433"/>
      <c r="BD44" s="433"/>
      <c r="BE44" s="433"/>
      <c r="BF44" s="433"/>
      <c r="BG44" s="433"/>
      <c r="BH44" s="433"/>
      <c r="BI44" s="432"/>
      <c r="BJ44" s="432"/>
      <c r="BK44" s="432"/>
      <c r="BL44" s="432"/>
      <c r="BM44" s="432"/>
      <c r="BN44" s="432"/>
      <c r="BO44" s="432"/>
      <c r="BP44" s="432"/>
      <c r="BQ44" s="432"/>
      <c r="BR44" s="432"/>
      <c r="BS44" s="432"/>
      <c r="BT44" s="432"/>
      <c r="BU44" s="432"/>
      <c r="BV44" s="432"/>
      <c r="BW44" s="432"/>
      <c r="BX44" s="432"/>
      <c r="BY44" s="432"/>
      <c r="BZ44" s="432"/>
    </row>
    <row r="45" spans="1:78">
      <c r="A45" s="432"/>
      <c r="B45" s="432"/>
      <c r="C45" s="432"/>
      <c r="D45" s="432"/>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432"/>
      <c r="AN45" s="432"/>
      <c r="AO45" s="432"/>
      <c r="AP45" s="432"/>
      <c r="AQ45" s="432"/>
      <c r="AR45" s="432"/>
      <c r="AS45" s="432"/>
      <c r="AT45" s="432"/>
      <c r="AU45" s="432"/>
      <c r="AV45" s="432"/>
      <c r="AW45" s="432"/>
      <c r="AX45" s="432"/>
      <c r="AY45" s="432"/>
      <c r="AZ45" s="432"/>
      <c r="BA45" s="432"/>
      <c r="BB45" s="433"/>
      <c r="BC45" s="433"/>
      <c r="BD45" s="433"/>
      <c r="BE45" s="433"/>
      <c r="BF45" s="433"/>
      <c r="BG45" s="433"/>
      <c r="BH45" s="433"/>
      <c r="BI45" s="432"/>
      <c r="BJ45" s="432"/>
      <c r="BK45" s="432"/>
      <c r="BL45" s="432"/>
      <c r="BM45" s="432"/>
      <c r="BN45" s="432"/>
      <c r="BO45" s="432"/>
      <c r="BP45" s="432"/>
      <c r="BQ45" s="432"/>
      <c r="BR45" s="432"/>
      <c r="BS45" s="432"/>
      <c r="BT45" s="432"/>
      <c r="BU45" s="432"/>
      <c r="BV45" s="432"/>
      <c r="BW45" s="432"/>
      <c r="BX45" s="432"/>
      <c r="BY45" s="432"/>
      <c r="BZ45" s="432"/>
    </row>
    <row r="46" spans="1:78">
      <c r="A46" s="432"/>
      <c r="B46" s="432"/>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3"/>
      <c r="BC46" s="433"/>
      <c r="BD46" s="433"/>
      <c r="BE46" s="433"/>
      <c r="BF46" s="433"/>
      <c r="BG46" s="433"/>
      <c r="BH46" s="433"/>
      <c r="BI46" s="432"/>
      <c r="BJ46" s="432"/>
      <c r="BK46" s="432"/>
      <c r="BL46" s="432"/>
      <c r="BM46" s="432"/>
      <c r="BN46" s="432"/>
      <c r="BO46" s="432"/>
      <c r="BP46" s="432"/>
      <c r="BQ46" s="432"/>
      <c r="BR46" s="432"/>
      <c r="BS46" s="432"/>
      <c r="BT46" s="432"/>
      <c r="BU46" s="432"/>
      <c r="BV46" s="432"/>
      <c r="BW46" s="432"/>
      <c r="BX46" s="432"/>
      <c r="BY46" s="432"/>
      <c r="BZ46" s="432"/>
    </row>
    <row r="47" spans="1:78">
      <c r="A47" s="432"/>
      <c r="B47" s="432"/>
      <c r="C47" s="432"/>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2"/>
      <c r="AZ47" s="432"/>
      <c r="BA47" s="432"/>
      <c r="BB47" s="433"/>
      <c r="BC47" s="433"/>
      <c r="BD47" s="433"/>
      <c r="BE47" s="433"/>
      <c r="BF47" s="433"/>
      <c r="BG47" s="433"/>
      <c r="BH47" s="433"/>
      <c r="BI47" s="432"/>
      <c r="BJ47" s="432"/>
      <c r="BK47" s="432"/>
      <c r="BL47" s="432"/>
      <c r="BM47" s="432"/>
      <c r="BN47" s="432"/>
      <c r="BO47" s="432"/>
      <c r="BP47" s="432"/>
      <c r="BQ47" s="432"/>
      <c r="BR47" s="432"/>
      <c r="BS47" s="432"/>
      <c r="BT47" s="432"/>
      <c r="BU47" s="432"/>
      <c r="BV47" s="432"/>
      <c r="BW47" s="432"/>
      <c r="BX47" s="432"/>
      <c r="BY47" s="432"/>
      <c r="BZ47" s="432"/>
    </row>
    <row r="48" spans="1:78">
      <c r="A48" s="432"/>
      <c r="B48" s="432"/>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2"/>
      <c r="AY48" s="432"/>
      <c r="AZ48" s="432"/>
      <c r="BA48" s="432"/>
      <c r="BB48" s="433"/>
      <c r="BC48" s="433"/>
      <c r="BD48" s="433"/>
      <c r="BE48" s="433"/>
      <c r="BF48" s="433"/>
      <c r="BG48" s="433"/>
      <c r="BH48" s="433"/>
      <c r="BI48" s="432"/>
      <c r="BJ48" s="432"/>
      <c r="BK48" s="432"/>
      <c r="BL48" s="432"/>
      <c r="BM48" s="432"/>
      <c r="BN48" s="432"/>
      <c r="BO48" s="432"/>
      <c r="BP48" s="432"/>
      <c r="BQ48" s="432"/>
      <c r="BR48" s="432"/>
      <c r="BS48" s="432"/>
      <c r="BT48" s="432"/>
      <c r="BU48" s="432"/>
      <c r="BV48" s="432"/>
      <c r="BW48" s="432"/>
      <c r="BX48" s="432"/>
      <c r="BY48" s="432"/>
      <c r="BZ48" s="432"/>
    </row>
    <row r="49" spans="1:78">
      <c r="A49" s="432"/>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2"/>
      <c r="AZ49" s="432"/>
      <c r="BA49" s="432"/>
      <c r="BB49" s="433"/>
      <c r="BC49" s="433"/>
      <c r="BD49" s="433"/>
      <c r="BE49" s="433"/>
      <c r="BF49" s="433"/>
      <c r="BG49" s="433"/>
      <c r="BH49" s="433"/>
      <c r="BI49" s="432"/>
      <c r="BJ49" s="432"/>
      <c r="BK49" s="432"/>
      <c r="BL49" s="432"/>
      <c r="BM49" s="432"/>
      <c r="BN49" s="432"/>
      <c r="BO49" s="432"/>
      <c r="BP49" s="432"/>
      <c r="BQ49" s="432"/>
      <c r="BR49" s="432"/>
      <c r="BS49" s="432"/>
      <c r="BT49" s="432"/>
      <c r="BU49" s="432"/>
      <c r="BV49" s="432"/>
      <c r="BW49" s="432"/>
      <c r="BX49" s="432"/>
      <c r="BY49" s="432"/>
      <c r="BZ49" s="432"/>
    </row>
    <row r="50" spans="1:78">
      <c r="A50" s="432"/>
      <c r="B50" s="432"/>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2"/>
      <c r="AZ50" s="432"/>
      <c r="BA50" s="432"/>
      <c r="BB50" s="433"/>
      <c r="BC50" s="433"/>
      <c r="BD50" s="433"/>
      <c r="BE50" s="433"/>
      <c r="BF50" s="433"/>
      <c r="BG50" s="433"/>
      <c r="BH50" s="433"/>
      <c r="BI50" s="432"/>
      <c r="BJ50" s="432"/>
      <c r="BK50" s="432"/>
      <c r="BL50" s="432"/>
      <c r="BM50" s="432"/>
      <c r="BN50" s="432"/>
      <c r="BO50" s="432"/>
      <c r="BP50" s="432"/>
      <c r="BQ50" s="432"/>
      <c r="BR50" s="432"/>
      <c r="BS50" s="432"/>
      <c r="BT50" s="432"/>
      <c r="BU50" s="432"/>
      <c r="BV50" s="432"/>
      <c r="BW50" s="432"/>
      <c r="BX50" s="432"/>
      <c r="BY50" s="432"/>
      <c r="BZ50" s="432"/>
    </row>
    <row r="51" spans="1:78">
      <c r="A51" s="432"/>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2"/>
      <c r="AZ51" s="432"/>
      <c r="BA51" s="432"/>
      <c r="BB51" s="433"/>
      <c r="BC51" s="433"/>
      <c r="BD51" s="433"/>
      <c r="BE51" s="433"/>
      <c r="BF51" s="433"/>
      <c r="BG51" s="433"/>
      <c r="BH51" s="433"/>
      <c r="BI51" s="432"/>
      <c r="BJ51" s="432"/>
      <c r="BK51" s="432"/>
      <c r="BL51" s="432"/>
      <c r="BM51" s="432"/>
      <c r="BN51" s="432"/>
      <c r="BO51" s="432"/>
      <c r="BP51" s="432"/>
      <c r="BQ51" s="432"/>
      <c r="BR51" s="432"/>
      <c r="BS51" s="432"/>
      <c r="BT51" s="432"/>
      <c r="BU51" s="432"/>
      <c r="BV51" s="432"/>
      <c r="BW51" s="432"/>
      <c r="BX51" s="432"/>
      <c r="BY51" s="432"/>
      <c r="BZ51" s="432"/>
    </row>
    <row r="52" spans="1:78">
      <c r="A52" s="432"/>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2"/>
      <c r="BA52" s="432"/>
      <c r="BB52" s="433"/>
      <c r="BC52" s="433"/>
      <c r="BD52" s="433"/>
      <c r="BE52" s="433"/>
      <c r="BF52" s="433"/>
      <c r="BG52" s="433"/>
      <c r="BH52" s="433"/>
      <c r="BI52" s="432"/>
      <c r="BJ52" s="432"/>
      <c r="BK52" s="432"/>
      <c r="BL52" s="432"/>
      <c r="BM52" s="432"/>
      <c r="BN52" s="432"/>
      <c r="BO52" s="432"/>
      <c r="BP52" s="432"/>
      <c r="BQ52" s="432"/>
      <c r="BR52" s="432"/>
      <c r="BS52" s="432"/>
      <c r="BT52" s="432"/>
      <c r="BU52" s="432"/>
      <c r="BV52" s="432"/>
      <c r="BW52" s="432"/>
      <c r="BX52" s="432"/>
      <c r="BY52" s="432"/>
      <c r="BZ52" s="432"/>
    </row>
    <row r="53" spans="1:78">
      <c r="A53" s="432"/>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c r="BA53" s="432"/>
      <c r="BB53" s="433"/>
      <c r="BC53" s="433"/>
      <c r="BD53" s="433"/>
      <c r="BE53" s="433"/>
      <c r="BF53" s="433"/>
      <c r="BG53" s="433"/>
      <c r="BH53" s="433"/>
      <c r="BI53" s="432"/>
      <c r="BJ53" s="432"/>
      <c r="BK53" s="432"/>
      <c r="BL53" s="432"/>
      <c r="BM53" s="432"/>
      <c r="BN53" s="432"/>
      <c r="BO53" s="432"/>
      <c r="BP53" s="432"/>
      <c r="BQ53" s="432"/>
      <c r="BR53" s="432"/>
      <c r="BS53" s="432"/>
      <c r="BT53" s="432"/>
      <c r="BU53" s="432"/>
      <c r="BV53" s="432"/>
      <c r="BW53" s="432"/>
      <c r="BX53" s="432"/>
      <c r="BY53" s="432"/>
      <c r="BZ53" s="432"/>
    </row>
    <row r="54" spans="1:78">
      <c r="A54" s="432"/>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2"/>
      <c r="AW54" s="432"/>
      <c r="AX54" s="432"/>
      <c r="AY54" s="432"/>
      <c r="AZ54" s="432"/>
      <c r="BA54" s="432"/>
      <c r="BB54" s="433"/>
      <c r="BC54" s="433"/>
      <c r="BD54" s="433"/>
      <c r="BE54" s="433"/>
      <c r="BF54" s="433"/>
      <c r="BG54" s="433"/>
      <c r="BH54" s="433"/>
      <c r="BI54" s="432"/>
      <c r="BJ54" s="432"/>
      <c r="BK54" s="432"/>
      <c r="BL54" s="432"/>
      <c r="BM54" s="432"/>
      <c r="BN54" s="432"/>
      <c r="BO54" s="432"/>
      <c r="BP54" s="432"/>
      <c r="BQ54" s="432"/>
      <c r="BR54" s="432"/>
      <c r="BS54" s="432"/>
      <c r="BT54" s="432"/>
      <c r="BU54" s="432"/>
      <c r="BV54" s="432"/>
      <c r="BW54" s="432"/>
      <c r="BX54" s="432"/>
      <c r="BY54" s="432"/>
      <c r="BZ54" s="432"/>
    </row>
    <row r="55" spans="1:78">
      <c r="A55" s="432"/>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2"/>
      <c r="AW55" s="432"/>
      <c r="AX55" s="432"/>
      <c r="AY55" s="432"/>
      <c r="AZ55" s="432"/>
      <c r="BA55" s="432"/>
      <c r="BB55" s="433"/>
      <c r="BC55" s="433"/>
      <c r="BD55" s="433"/>
      <c r="BE55" s="433"/>
      <c r="BF55" s="433"/>
      <c r="BG55" s="433"/>
      <c r="BH55" s="433"/>
      <c r="BI55" s="432"/>
      <c r="BJ55" s="432"/>
      <c r="BK55" s="432"/>
      <c r="BL55" s="432"/>
      <c r="BM55" s="432"/>
      <c r="BN55" s="432"/>
      <c r="BO55" s="432"/>
      <c r="BP55" s="432"/>
      <c r="BQ55" s="432"/>
      <c r="BR55" s="432"/>
      <c r="BS55" s="432"/>
      <c r="BT55" s="432"/>
      <c r="BU55" s="432"/>
      <c r="BV55" s="432"/>
      <c r="BW55" s="432"/>
      <c r="BX55" s="432"/>
      <c r="BY55" s="432"/>
      <c r="BZ55" s="432"/>
    </row>
    <row r="56" spans="1:78">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432"/>
      <c r="BA56" s="432"/>
      <c r="BB56" s="433"/>
      <c r="BC56" s="433"/>
      <c r="BD56" s="433"/>
      <c r="BE56" s="433"/>
      <c r="BF56" s="433"/>
      <c r="BG56" s="433"/>
      <c r="BH56" s="433"/>
      <c r="BI56" s="432"/>
      <c r="BJ56" s="432"/>
      <c r="BK56" s="432"/>
      <c r="BL56" s="432"/>
      <c r="BM56" s="432"/>
      <c r="BN56" s="432"/>
      <c r="BO56" s="432"/>
      <c r="BP56" s="432"/>
      <c r="BQ56" s="432"/>
      <c r="BR56" s="432"/>
      <c r="BS56" s="432"/>
      <c r="BT56" s="432"/>
      <c r="BU56" s="432"/>
      <c r="BV56" s="432"/>
      <c r="BW56" s="432"/>
      <c r="BX56" s="432"/>
      <c r="BY56" s="432"/>
      <c r="BZ56" s="432"/>
    </row>
    <row r="57" spans="1:78">
      <c r="A57" s="432"/>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2"/>
      <c r="AZ57" s="432"/>
      <c r="BA57" s="432"/>
      <c r="BB57" s="433"/>
      <c r="BC57" s="433"/>
      <c r="BD57" s="433"/>
      <c r="BE57" s="433"/>
      <c r="BF57" s="433"/>
      <c r="BG57" s="433"/>
      <c r="BH57" s="433"/>
      <c r="BI57" s="432"/>
      <c r="BJ57" s="432"/>
      <c r="BK57" s="432"/>
      <c r="BL57" s="432"/>
      <c r="BM57" s="432"/>
      <c r="BN57" s="432"/>
      <c r="BO57" s="432"/>
      <c r="BP57" s="432"/>
      <c r="BQ57" s="432"/>
      <c r="BR57" s="432"/>
      <c r="BS57" s="432"/>
      <c r="BT57" s="432"/>
      <c r="BU57" s="432"/>
      <c r="BV57" s="432"/>
      <c r="BW57" s="432"/>
      <c r="BX57" s="432"/>
      <c r="BY57" s="432"/>
      <c r="BZ57" s="432"/>
    </row>
    <row r="58" spans="1:78">
      <c r="A58" s="432"/>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2"/>
      <c r="AZ58" s="432"/>
      <c r="BA58" s="432"/>
      <c r="BB58" s="433"/>
      <c r="BC58" s="433"/>
      <c r="BD58" s="433"/>
      <c r="BE58" s="433"/>
      <c r="BF58" s="433"/>
      <c r="BG58" s="433"/>
      <c r="BH58" s="433"/>
      <c r="BI58" s="432"/>
      <c r="BJ58" s="432"/>
      <c r="BK58" s="432"/>
      <c r="BL58" s="432"/>
      <c r="BM58" s="432"/>
      <c r="BN58" s="432"/>
      <c r="BO58" s="432"/>
      <c r="BP58" s="432"/>
      <c r="BQ58" s="432"/>
      <c r="BR58" s="432"/>
      <c r="BS58" s="432"/>
      <c r="BT58" s="432"/>
      <c r="BU58" s="432"/>
      <c r="BV58" s="432"/>
      <c r="BW58" s="432"/>
      <c r="BX58" s="432"/>
      <c r="BY58" s="432"/>
      <c r="BZ58" s="432"/>
    </row>
    <row r="59" spans="1:78">
      <c r="A59" s="432"/>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2"/>
      <c r="AZ59" s="432"/>
      <c r="BA59" s="432"/>
      <c r="BB59" s="433"/>
      <c r="BC59" s="433"/>
      <c r="BD59" s="433"/>
      <c r="BE59" s="433"/>
      <c r="BF59" s="433"/>
      <c r="BG59" s="433"/>
      <c r="BH59" s="433"/>
      <c r="BI59" s="432"/>
      <c r="BJ59" s="432"/>
      <c r="BK59" s="432"/>
      <c r="BL59" s="432"/>
      <c r="BM59" s="432"/>
      <c r="BN59" s="432"/>
      <c r="BO59" s="432"/>
      <c r="BP59" s="432"/>
      <c r="BQ59" s="432"/>
      <c r="BR59" s="432"/>
      <c r="BS59" s="432"/>
      <c r="BT59" s="432"/>
      <c r="BU59" s="432"/>
      <c r="BV59" s="432"/>
      <c r="BW59" s="432"/>
      <c r="BX59" s="432"/>
      <c r="BY59" s="432"/>
      <c r="BZ59" s="432"/>
    </row>
    <row r="60" spans="1:78">
      <c r="A60" s="432"/>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2"/>
      <c r="AE60" s="432"/>
      <c r="AF60" s="432"/>
      <c r="AG60" s="432"/>
      <c r="AH60" s="432"/>
      <c r="AI60" s="432"/>
      <c r="AJ60" s="432"/>
      <c r="AK60" s="432"/>
      <c r="AL60" s="432"/>
      <c r="AM60" s="432"/>
      <c r="AN60" s="432"/>
      <c r="AO60" s="432"/>
      <c r="AP60" s="432"/>
      <c r="AQ60" s="432"/>
      <c r="AR60" s="432"/>
      <c r="AS60" s="432"/>
      <c r="AT60" s="432"/>
      <c r="AU60" s="432"/>
      <c r="AV60" s="432"/>
      <c r="AW60" s="432"/>
      <c r="AX60" s="432"/>
      <c r="AY60" s="432"/>
      <c r="AZ60" s="432"/>
      <c r="BA60" s="432"/>
      <c r="BB60" s="433"/>
      <c r="BC60" s="433"/>
      <c r="BD60" s="433"/>
      <c r="BE60" s="433"/>
      <c r="BF60" s="433"/>
      <c r="BG60" s="433"/>
      <c r="BH60" s="433"/>
      <c r="BI60" s="432"/>
      <c r="BJ60" s="432"/>
      <c r="BK60" s="432"/>
      <c r="BL60" s="432"/>
      <c r="BM60" s="432"/>
      <c r="BN60" s="432"/>
      <c r="BO60" s="432"/>
      <c r="BP60" s="432"/>
      <c r="BQ60" s="432"/>
      <c r="BR60" s="432"/>
      <c r="BS60" s="432"/>
      <c r="BT60" s="432"/>
      <c r="BU60" s="432"/>
      <c r="BV60" s="432"/>
      <c r="BW60" s="432"/>
      <c r="BX60" s="432"/>
      <c r="BY60" s="432"/>
      <c r="BZ60" s="432"/>
    </row>
  </sheetData>
  <sheetProtection algorithmName="SHA-512" hashValue="EuB464on7k/pVyiB2yWJplII3R9TabftA34sSz9PGBPvvkvhzVhOjemVY8CipQnN9AWlscOWD8jev62cCVd/Jw==" saltValue="f4iHSL2eFUztQt3xIu/z4w==" spinCount="100000" sheet="1" objects="1" scenarios="1" selectLockedCells="1"/>
  <mergeCells count="156">
    <mergeCell ref="M2:W2"/>
    <mergeCell ref="X2:Y2"/>
    <mergeCell ref="AE2:AF2"/>
    <mergeCell ref="B27:J27"/>
    <mergeCell ref="O27:T27"/>
    <mergeCell ref="V27:W27"/>
    <mergeCell ref="AB27:AD27"/>
    <mergeCell ref="B28:J28"/>
    <mergeCell ref="C25:J25"/>
    <mergeCell ref="O25:W25"/>
    <mergeCell ref="AC25:AD25"/>
    <mergeCell ref="C26:J26"/>
    <mergeCell ref="O26:W26"/>
    <mergeCell ref="AB26:AD26"/>
    <mergeCell ref="B23:B26"/>
    <mergeCell ref="C23:J23"/>
    <mergeCell ref="O13:W13"/>
    <mergeCell ref="AC13:AD13"/>
    <mergeCell ref="B11:B13"/>
    <mergeCell ref="C11:J11"/>
    <mergeCell ref="O11:W11"/>
    <mergeCell ref="AC23:AD23"/>
    <mergeCell ref="C24:J24"/>
    <mergeCell ref="I12:J12"/>
    <mergeCell ref="N30:W30"/>
    <mergeCell ref="X30:AA30"/>
    <mergeCell ref="O24:W24"/>
    <mergeCell ref="AC24:AD24"/>
    <mergeCell ref="O20:W20"/>
    <mergeCell ref="B21:J21"/>
    <mergeCell ref="O21:W21"/>
    <mergeCell ref="B22:C22"/>
    <mergeCell ref="E22:F22"/>
    <mergeCell ref="G22:H22"/>
    <mergeCell ref="I22:J22"/>
    <mergeCell ref="O22:W22"/>
    <mergeCell ref="AC22:AD22"/>
    <mergeCell ref="AB17:AB25"/>
    <mergeCell ref="AC17:AC18"/>
    <mergeCell ref="C18:J18"/>
    <mergeCell ref="O18:W18"/>
    <mergeCell ref="AC19:AC21"/>
    <mergeCell ref="B20:J20"/>
    <mergeCell ref="N29:AA29"/>
    <mergeCell ref="AA17:AA27"/>
    <mergeCell ref="O7:W7"/>
    <mergeCell ref="O12:W12"/>
    <mergeCell ref="C13:G13"/>
    <mergeCell ref="I13:J13"/>
    <mergeCell ref="F8:G8"/>
    <mergeCell ref="I8:J8"/>
    <mergeCell ref="B10:G10"/>
    <mergeCell ref="I10:J10"/>
    <mergeCell ref="A17:A28"/>
    <mergeCell ref="B17:B18"/>
    <mergeCell ref="C17:J17"/>
    <mergeCell ref="N17:N18"/>
    <mergeCell ref="O17:W17"/>
    <mergeCell ref="B14:B15"/>
    <mergeCell ref="C14:J14"/>
    <mergeCell ref="O14:W14"/>
    <mergeCell ref="C15:J15"/>
    <mergeCell ref="O15:W15"/>
    <mergeCell ref="B19:J19"/>
    <mergeCell ref="N19:N27"/>
    <mergeCell ref="O19:W19"/>
    <mergeCell ref="O23:W23"/>
    <mergeCell ref="AJ15:AL15"/>
    <mergeCell ref="AJ16:AL16"/>
    <mergeCell ref="AJ17:AL17"/>
    <mergeCell ref="AC11:AD11"/>
    <mergeCell ref="AH15:AH19"/>
    <mergeCell ref="AJ19:AL19"/>
    <mergeCell ref="AI6:AI13"/>
    <mergeCell ref="AI18:AI19"/>
    <mergeCell ref="AI15:AI16"/>
    <mergeCell ref="AH6:AH14"/>
    <mergeCell ref="AJ10:AL10"/>
    <mergeCell ref="AC12:AD12"/>
    <mergeCell ref="AC8:AC10"/>
    <mergeCell ref="AC6:AC7"/>
    <mergeCell ref="AB16:AD16"/>
    <mergeCell ref="AC14:AD14"/>
    <mergeCell ref="AB15:AD15"/>
    <mergeCell ref="AM2:AO2"/>
    <mergeCell ref="AN6:AO6"/>
    <mergeCell ref="AN7:AO7"/>
    <mergeCell ref="AN8:AO8"/>
    <mergeCell ref="AN9:AO9"/>
    <mergeCell ref="AN10:AO10"/>
    <mergeCell ref="AN11:AO11"/>
    <mergeCell ref="B4:J4"/>
    <mergeCell ref="K4:L4"/>
    <mergeCell ref="N4:R4"/>
    <mergeCell ref="S4:Y4"/>
    <mergeCell ref="B9:J9"/>
    <mergeCell ref="N6:N16"/>
    <mergeCell ref="O6:W6"/>
    <mergeCell ref="AA6:AA16"/>
    <mergeCell ref="AB6:AB14"/>
    <mergeCell ref="B16:J16"/>
    <mergeCell ref="O16:W16"/>
    <mergeCell ref="O9:W9"/>
    <mergeCell ref="O10:W10"/>
    <mergeCell ref="B8:D8"/>
    <mergeCell ref="C12:G12"/>
    <mergeCell ref="C7:G7"/>
    <mergeCell ref="I7:J7"/>
    <mergeCell ref="B31:AD31"/>
    <mergeCell ref="B32:AD32"/>
    <mergeCell ref="AH29:AO29"/>
    <mergeCell ref="AA2:AD2"/>
    <mergeCell ref="A2:J2"/>
    <mergeCell ref="K2:L2"/>
    <mergeCell ref="AJ6:AL6"/>
    <mergeCell ref="AJ7:AL7"/>
    <mergeCell ref="AG2:AL2"/>
    <mergeCell ref="C5:D5"/>
    <mergeCell ref="E5:F5"/>
    <mergeCell ref="G5:H5"/>
    <mergeCell ref="I5:J5"/>
    <mergeCell ref="A6:A16"/>
    <mergeCell ref="B6:B7"/>
    <mergeCell ref="C6:G6"/>
    <mergeCell ref="I6:J6"/>
    <mergeCell ref="AJ8:AL8"/>
    <mergeCell ref="AJ9:AL9"/>
    <mergeCell ref="O8:W8"/>
    <mergeCell ref="AN12:AO12"/>
    <mergeCell ref="AJ11:AL11"/>
    <mergeCell ref="AJ12:AL12"/>
    <mergeCell ref="AN13:AO13"/>
    <mergeCell ref="BA6:BA9"/>
    <mergeCell ref="BA11:BA14"/>
    <mergeCell ref="BA16:BA23"/>
    <mergeCell ref="AH24:AO24"/>
    <mergeCell ref="AH25:AO25"/>
    <mergeCell ref="AH26:AO26"/>
    <mergeCell ref="AH27:AO27"/>
    <mergeCell ref="AH28:AO28"/>
    <mergeCell ref="AL21:AN21"/>
    <mergeCell ref="AL22:AN22"/>
    <mergeCell ref="AL23:AN23"/>
    <mergeCell ref="AI21:AJ21"/>
    <mergeCell ref="AI22:AJ22"/>
    <mergeCell ref="AI23:AJ23"/>
    <mergeCell ref="AN14:AO14"/>
    <mergeCell ref="AN15:AO15"/>
    <mergeCell ref="AN16:AO16"/>
    <mergeCell ref="AN17:AO17"/>
    <mergeCell ref="AN18:AO18"/>
    <mergeCell ref="AN19:AO19"/>
    <mergeCell ref="AH20:AO20"/>
    <mergeCell ref="AJ18:AL18"/>
    <mergeCell ref="AJ13:AL13"/>
    <mergeCell ref="AI14:AL14"/>
  </mergeCells>
  <phoneticPr fontId="2"/>
  <dataValidations count="3">
    <dataValidation type="list" allowBlank="1" showInputMessage="1" sqref="K4:L4" xr:uid="{D0E8F515-D237-4812-B5E4-A20C1E7C22FA}">
      <formula1>"○"</formula1>
    </dataValidation>
    <dataValidation type="list" allowBlank="1" showInputMessage="1" showErrorMessage="1" sqref="I10:J10" xr:uid="{DCE734C0-62D9-4087-B3C5-07D9AEE98C1B}">
      <formula1>",1,2,3"</formula1>
    </dataValidation>
    <dataValidation type="whole" operator="greaterThanOrEqual" allowBlank="1" showInputMessage="1" showErrorMessage="1" error="繰越損失額には0以上の値を入力してください。" sqref="Y25 AN15:AO15 AN17:AO18" xr:uid="{383CB2E6-1ACD-4013-81DF-5849C4DDE666}">
      <formula1>0</formula1>
    </dataValidation>
  </dataValidations>
  <printOptions horizontalCentered="1"/>
  <pageMargins left="0.59055118110236227" right="0.59055118110236227" top="0.39370078740157483" bottom="0.39370078740157483" header="0.31496062992125984" footer="0.31496062992125984"/>
  <pageSetup paperSize="9" scale="76"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D9C3-F594-422C-93F8-A77703A1552F}">
  <sheetPr codeName="Sheet12"/>
  <dimension ref="A1:J43"/>
  <sheetViews>
    <sheetView zoomScaleNormal="100" workbookViewId="0">
      <selection activeCell="D1" sqref="D1:O3"/>
    </sheetView>
  </sheetViews>
  <sheetFormatPr defaultColWidth="9" defaultRowHeight="13.2"/>
  <cols>
    <col min="1" max="1" width="6.6640625" style="251" customWidth="1"/>
    <col min="2" max="2" width="3.6640625" style="251" customWidth="1"/>
    <col min="3" max="3" width="30.44140625" style="251" customWidth="1"/>
    <col min="4" max="4" width="6.6640625" style="251" customWidth="1"/>
    <col min="5" max="5" width="3.6640625" style="251" customWidth="1"/>
    <col min="6" max="6" width="28.109375" style="251" customWidth="1"/>
    <col min="7" max="8" width="5.88671875" style="251" customWidth="1"/>
    <col min="9" max="9" width="1" style="251" customWidth="1"/>
    <col min="10" max="10" width="3.109375" style="1" bestFit="1" customWidth="1"/>
    <col min="11" max="16384" width="9" style="251"/>
  </cols>
  <sheetData>
    <row r="1" spans="1:10" ht="24" customHeight="1">
      <c r="A1" s="1116" t="s">
        <v>198</v>
      </c>
      <c r="B1" s="1116"/>
      <c r="C1" s="1116"/>
      <c r="D1" s="1116"/>
      <c r="E1" s="1116"/>
      <c r="F1" s="230"/>
      <c r="G1" s="230"/>
      <c r="H1" s="213" t="s">
        <v>199</v>
      </c>
      <c r="I1" s="213"/>
      <c r="J1" s="1117" t="s">
        <v>200</v>
      </c>
    </row>
    <row r="2" spans="1:10" ht="26.25" customHeight="1">
      <c r="A2" s="1119" t="s">
        <v>196</v>
      </c>
      <c r="B2" s="1119"/>
      <c r="C2" s="263"/>
      <c r="D2" s="903" t="s">
        <v>54</v>
      </c>
      <c r="E2" s="903"/>
      <c r="F2" s="263"/>
      <c r="G2" s="1120" t="s">
        <v>275</v>
      </c>
      <c r="H2" s="1120" t="s">
        <v>277</v>
      </c>
      <c r="I2" s="211"/>
      <c r="J2" s="1117"/>
    </row>
    <row r="3" spans="1:10" ht="26.25" customHeight="1">
      <c r="A3" s="903" t="s">
        <v>57</v>
      </c>
      <c r="B3" s="903"/>
      <c r="C3" s="894"/>
      <c r="D3" s="894"/>
      <c r="E3" s="894"/>
      <c r="F3" s="894"/>
      <c r="G3" s="898"/>
      <c r="H3" s="898"/>
      <c r="I3" s="208"/>
      <c r="J3" s="1117"/>
    </row>
    <row r="4" spans="1:10" ht="26.25" customHeight="1">
      <c r="A4" s="907" t="s">
        <v>27</v>
      </c>
      <c r="B4" s="263" t="s">
        <v>107</v>
      </c>
      <c r="C4" s="263"/>
      <c r="D4" s="907" t="s">
        <v>195</v>
      </c>
      <c r="E4" s="263" t="s">
        <v>107</v>
      </c>
      <c r="F4" s="246" t="s">
        <v>260</v>
      </c>
      <c r="G4" s="277" t="s">
        <v>197</v>
      </c>
      <c r="H4" s="262" t="s">
        <v>276</v>
      </c>
      <c r="I4" s="266"/>
      <c r="J4" s="1117"/>
    </row>
    <row r="5" spans="1:10" ht="26.25" customHeight="1">
      <c r="A5" s="907"/>
      <c r="B5" s="263" t="s">
        <v>108</v>
      </c>
      <c r="C5" s="263"/>
      <c r="D5" s="907"/>
      <c r="E5" s="263" t="s">
        <v>108</v>
      </c>
      <c r="F5" s="246" t="s">
        <v>260</v>
      </c>
      <c r="G5" s="277" t="s">
        <v>197</v>
      </c>
      <c r="H5" s="262" t="s">
        <v>276</v>
      </c>
      <c r="I5" s="266"/>
      <c r="J5" s="1117"/>
    </row>
    <row r="6" spans="1:10" ht="26.25" customHeight="1">
      <c r="A6" s="907"/>
      <c r="B6" s="263" t="s">
        <v>109</v>
      </c>
      <c r="C6" s="263"/>
      <c r="D6" s="907"/>
      <c r="E6" s="263" t="s">
        <v>109</v>
      </c>
      <c r="F6" s="246" t="s">
        <v>260</v>
      </c>
      <c r="G6" s="277" t="s">
        <v>197</v>
      </c>
      <c r="H6" s="262" t="s">
        <v>276</v>
      </c>
      <c r="I6" s="266"/>
      <c r="J6" s="1117"/>
    </row>
    <row r="7" spans="1:10" ht="26.25" customHeight="1">
      <c r="A7" s="907"/>
      <c r="B7" s="263" t="s">
        <v>110</v>
      </c>
      <c r="C7" s="263"/>
      <c r="D7" s="907"/>
      <c r="E7" s="263" t="s">
        <v>110</v>
      </c>
      <c r="F7" s="246" t="s">
        <v>260</v>
      </c>
      <c r="G7" s="277" t="s">
        <v>197</v>
      </c>
      <c r="H7" s="262" t="s">
        <v>276</v>
      </c>
      <c r="I7" s="266"/>
      <c r="J7" s="1117"/>
    </row>
    <row r="8" spans="1:10" ht="26.25" customHeight="1">
      <c r="A8" s="907"/>
      <c r="B8" s="263" t="s">
        <v>116</v>
      </c>
      <c r="C8" s="263"/>
      <c r="D8" s="907"/>
      <c r="E8" s="263" t="s">
        <v>116</v>
      </c>
      <c r="F8" s="246" t="s">
        <v>260</v>
      </c>
      <c r="G8" s="277" t="s">
        <v>197</v>
      </c>
      <c r="H8" s="262" t="s">
        <v>276</v>
      </c>
      <c r="I8" s="266"/>
      <c r="J8" s="1117"/>
    </row>
    <row r="9" spans="1:10" ht="10.5" customHeight="1">
      <c r="A9" s="268"/>
      <c r="B9" s="268"/>
      <c r="C9" s="215"/>
      <c r="D9" s="215"/>
      <c r="E9" s="215"/>
      <c r="F9" s="216"/>
      <c r="G9" s="216"/>
      <c r="H9" s="216"/>
      <c r="I9" s="236"/>
      <c r="J9" s="1117"/>
    </row>
    <row r="10" spans="1:10" ht="8.25" customHeight="1">
      <c r="A10" s="264"/>
      <c r="B10" s="264"/>
      <c r="C10" s="264"/>
      <c r="D10" s="264"/>
      <c r="E10" s="264"/>
      <c r="F10" s="264"/>
      <c r="G10" s="264"/>
      <c r="H10" s="264"/>
      <c r="I10" s="264"/>
      <c r="J10" s="212"/>
    </row>
    <row r="11" spans="1:10" ht="19.5" customHeight="1">
      <c r="A11" s="1085" t="s">
        <v>201</v>
      </c>
      <c r="B11" s="1086"/>
      <c r="C11" s="1100" t="s">
        <v>278</v>
      </c>
      <c r="D11" s="1100"/>
      <c r="E11" s="1100"/>
      <c r="F11" s="1100"/>
      <c r="G11" s="265"/>
      <c r="H11" s="221"/>
      <c r="I11" s="264"/>
      <c r="J11" s="264"/>
    </row>
    <row r="12" spans="1:10" ht="21" customHeight="1">
      <c r="A12" s="1101" t="s">
        <v>217</v>
      </c>
      <c r="B12" s="1102"/>
      <c r="C12" s="1106" t="s">
        <v>216</v>
      </c>
      <c r="D12" s="1107"/>
      <c r="E12" s="1107"/>
      <c r="F12" s="1107"/>
      <c r="G12" s="267"/>
      <c r="H12" s="220"/>
    </row>
    <row r="13" spans="1:10" ht="18" customHeight="1">
      <c r="A13" s="1103"/>
      <c r="B13" s="901"/>
      <c r="C13" s="1108" t="s">
        <v>219</v>
      </c>
      <c r="D13" s="1109"/>
      <c r="E13" s="1109"/>
      <c r="F13" s="1109"/>
      <c r="G13" s="1109"/>
      <c r="H13" s="1110"/>
    </row>
    <row r="14" spans="1:10" ht="21" customHeight="1">
      <c r="A14" s="1103"/>
      <c r="B14" s="901"/>
      <c r="C14" s="1111" t="s">
        <v>218</v>
      </c>
      <c r="D14" s="965"/>
      <c r="E14" s="965"/>
      <c r="F14" s="965"/>
      <c r="G14" s="965"/>
      <c r="H14" s="1112"/>
    </row>
    <row r="15" spans="1:10" ht="18" customHeight="1">
      <c r="A15" s="1104"/>
      <c r="B15" s="1105"/>
      <c r="C15" s="1113" t="s">
        <v>253</v>
      </c>
      <c r="D15" s="1114"/>
      <c r="E15" s="1114"/>
      <c r="F15" s="1114"/>
      <c r="G15" s="1114"/>
      <c r="H15" s="1115"/>
    </row>
    <row r="16" spans="1:10" ht="23.25" customHeight="1">
      <c r="A16" s="1085" t="s">
        <v>215</v>
      </c>
      <c r="B16" s="1086"/>
      <c r="C16" s="1087"/>
      <c r="D16" s="1088"/>
      <c r="E16" s="1088"/>
      <c r="F16" s="1088"/>
      <c r="G16" s="1088"/>
      <c r="H16" s="1089"/>
    </row>
    <row r="17" spans="1:10" ht="21" customHeight="1">
      <c r="A17" s="1090" t="s">
        <v>261</v>
      </c>
      <c r="B17" s="1091"/>
      <c r="C17" s="219" t="s">
        <v>262</v>
      </c>
      <c r="D17" s="222"/>
      <c r="E17" s="222"/>
      <c r="F17" s="222"/>
      <c r="G17" s="222"/>
      <c r="H17" s="223"/>
    </row>
    <row r="18" spans="1:10" ht="21" customHeight="1">
      <c r="A18" s="1090"/>
      <c r="B18" s="1091"/>
      <c r="C18" s="1094" t="s">
        <v>279</v>
      </c>
      <c r="D18" s="1095"/>
      <c r="E18" s="1095"/>
      <c r="F18" s="1095"/>
      <c r="G18" s="1095"/>
      <c r="H18" s="1096"/>
    </row>
    <row r="19" spans="1:10" ht="21" customHeight="1">
      <c r="A19" s="1090"/>
      <c r="B19" s="1091"/>
      <c r="C19" s="1094" t="s">
        <v>221</v>
      </c>
      <c r="D19" s="1095"/>
      <c r="E19" s="1095"/>
      <c r="F19" s="1095"/>
      <c r="G19" s="1095"/>
      <c r="H19" s="1096"/>
      <c r="J19" s="33"/>
    </row>
    <row r="20" spans="1:10" ht="21" customHeight="1">
      <c r="A20" s="1092"/>
      <c r="B20" s="1093"/>
      <c r="C20" s="1097" t="s">
        <v>222</v>
      </c>
      <c r="D20" s="1098"/>
      <c r="E20" s="1098"/>
      <c r="F20" s="1098"/>
      <c r="G20" s="1098"/>
      <c r="H20" s="1099"/>
      <c r="J20" s="33"/>
    </row>
    <row r="21" spans="1:10" ht="36" customHeight="1">
      <c r="A21" s="226"/>
      <c r="B21" s="226"/>
      <c r="C21" s="217"/>
      <c r="D21" s="217"/>
      <c r="E21" s="217"/>
      <c r="F21" s="217"/>
      <c r="G21" s="217"/>
      <c r="H21" s="217"/>
      <c r="J21" s="33"/>
    </row>
    <row r="22" spans="1:10" ht="24" hidden="1" customHeight="1">
      <c r="A22" s="1116" t="s">
        <v>198</v>
      </c>
      <c r="B22" s="1116"/>
      <c r="C22" s="1116"/>
      <c r="D22" s="1116"/>
      <c r="E22" s="1116"/>
      <c r="F22" s="230"/>
      <c r="G22" s="230"/>
      <c r="H22" s="213" t="s">
        <v>199</v>
      </c>
      <c r="I22" s="213"/>
      <c r="J22" s="1117" t="s">
        <v>200</v>
      </c>
    </row>
    <row r="23" spans="1:10" ht="26.25" hidden="1" customHeight="1">
      <c r="A23" s="1119" t="s">
        <v>196</v>
      </c>
      <c r="B23" s="1119"/>
      <c r="C23" s="263"/>
      <c r="D23" s="903" t="s">
        <v>54</v>
      </c>
      <c r="E23" s="903"/>
      <c r="F23" s="263"/>
      <c r="G23" s="1120" t="s">
        <v>275</v>
      </c>
      <c r="H23" s="1120" t="s">
        <v>277</v>
      </c>
      <c r="I23" s="211"/>
      <c r="J23" s="1117"/>
    </row>
    <row r="24" spans="1:10" ht="26.25" hidden="1" customHeight="1">
      <c r="A24" s="903" t="s">
        <v>57</v>
      </c>
      <c r="B24" s="903"/>
      <c r="C24" s="894"/>
      <c r="D24" s="894"/>
      <c r="E24" s="894"/>
      <c r="F24" s="894"/>
      <c r="G24" s="898"/>
      <c r="H24" s="898"/>
      <c r="I24" s="208"/>
      <c r="J24" s="1117"/>
    </row>
    <row r="25" spans="1:10" ht="26.25" hidden="1" customHeight="1">
      <c r="A25" s="907" t="s">
        <v>27</v>
      </c>
      <c r="B25" s="263" t="s">
        <v>107</v>
      </c>
      <c r="C25" s="263"/>
      <c r="D25" s="907" t="s">
        <v>195</v>
      </c>
      <c r="E25" s="263" t="s">
        <v>107</v>
      </c>
      <c r="F25" s="246" t="s">
        <v>260</v>
      </c>
      <c r="G25" s="277" t="s">
        <v>197</v>
      </c>
      <c r="H25" s="262" t="s">
        <v>276</v>
      </c>
      <c r="I25" s="266"/>
      <c r="J25" s="1117"/>
    </row>
    <row r="26" spans="1:10" ht="26.25" hidden="1" customHeight="1">
      <c r="A26" s="907"/>
      <c r="B26" s="263" t="s">
        <v>108</v>
      </c>
      <c r="C26" s="263"/>
      <c r="D26" s="907"/>
      <c r="E26" s="263" t="s">
        <v>108</v>
      </c>
      <c r="F26" s="246" t="s">
        <v>260</v>
      </c>
      <c r="G26" s="277" t="s">
        <v>197</v>
      </c>
      <c r="H26" s="262" t="s">
        <v>276</v>
      </c>
      <c r="I26" s="266"/>
      <c r="J26" s="1117"/>
    </row>
    <row r="27" spans="1:10" ht="26.25" hidden="1" customHeight="1">
      <c r="A27" s="907"/>
      <c r="B27" s="263" t="s">
        <v>109</v>
      </c>
      <c r="C27" s="263"/>
      <c r="D27" s="907"/>
      <c r="E27" s="263" t="s">
        <v>109</v>
      </c>
      <c r="F27" s="246" t="s">
        <v>260</v>
      </c>
      <c r="G27" s="277" t="s">
        <v>197</v>
      </c>
      <c r="H27" s="262" t="s">
        <v>276</v>
      </c>
      <c r="I27" s="266"/>
      <c r="J27" s="1117"/>
    </row>
    <row r="28" spans="1:10" ht="26.25" hidden="1" customHeight="1">
      <c r="A28" s="907"/>
      <c r="B28" s="263" t="s">
        <v>110</v>
      </c>
      <c r="C28" s="263"/>
      <c r="D28" s="907"/>
      <c r="E28" s="263" t="s">
        <v>110</v>
      </c>
      <c r="F28" s="246" t="s">
        <v>260</v>
      </c>
      <c r="G28" s="277" t="s">
        <v>197</v>
      </c>
      <c r="H28" s="262" t="s">
        <v>276</v>
      </c>
      <c r="I28" s="266"/>
      <c r="J28" s="1117"/>
    </row>
    <row r="29" spans="1:10" ht="26.25" hidden="1" customHeight="1">
      <c r="A29" s="907"/>
      <c r="B29" s="263" t="s">
        <v>116</v>
      </c>
      <c r="C29" s="263"/>
      <c r="D29" s="907"/>
      <c r="E29" s="263" t="s">
        <v>116</v>
      </c>
      <c r="F29" s="246" t="s">
        <v>260</v>
      </c>
      <c r="G29" s="277" t="s">
        <v>197</v>
      </c>
      <c r="H29" s="262" t="s">
        <v>276</v>
      </c>
      <c r="I29" s="266"/>
      <c r="J29" s="1117"/>
    </row>
    <row r="30" spans="1:10" ht="10.5" hidden="1" customHeight="1">
      <c r="A30" s="268"/>
      <c r="B30" s="268"/>
      <c r="C30" s="215"/>
      <c r="D30" s="215"/>
      <c r="E30" s="215"/>
      <c r="F30" s="216"/>
      <c r="G30" s="216"/>
      <c r="H30" s="216"/>
      <c r="I30" s="216"/>
      <c r="J30" s="1118"/>
    </row>
    <row r="31" spans="1:10" ht="8.25" hidden="1" customHeight="1">
      <c r="A31" s="264"/>
      <c r="B31" s="264"/>
      <c r="C31" s="264"/>
      <c r="D31" s="264"/>
      <c r="E31" s="264"/>
      <c r="F31" s="264"/>
      <c r="G31" s="264"/>
      <c r="H31" s="264"/>
      <c r="I31" s="264"/>
      <c r="J31" s="212"/>
    </row>
    <row r="32" spans="1:10" ht="18.75" hidden="1" customHeight="1">
      <c r="A32" s="1085" t="s">
        <v>201</v>
      </c>
      <c r="B32" s="1086"/>
      <c r="C32" s="1100" t="s">
        <v>278</v>
      </c>
      <c r="D32" s="1100"/>
      <c r="E32" s="1100"/>
      <c r="F32" s="1100"/>
      <c r="G32" s="265"/>
      <c r="H32" s="221"/>
      <c r="I32" s="264"/>
      <c r="J32" s="264"/>
    </row>
    <row r="33" spans="1:10" ht="21" hidden="1" customHeight="1">
      <c r="A33" s="1101" t="s">
        <v>217</v>
      </c>
      <c r="B33" s="1102"/>
      <c r="C33" s="1106" t="s">
        <v>216</v>
      </c>
      <c r="D33" s="1107"/>
      <c r="E33" s="1107"/>
      <c r="F33" s="1107"/>
      <c r="G33" s="267"/>
      <c r="H33" s="220"/>
    </row>
    <row r="34" spans="1:10" ht="18" hidden="1" customHeight="1">
      <c r="A34" s="1103"/>
      <c r="B34" s="901"/>
      <c r="C34" s="1108" t="s">
        <v>219</v>
      </c>
      <c r="D34" s="1109"/>
      <c r="E34" s="1109"/>
      <c r="F34" s="1109"/>
      <c r="G34" s="1109"/>
      <c r="H34" s="1110"/>
    </row>
    <row r="35" spans="1:10" ht="21" hidden="1" customHeight="1">
      <c r="A35" s="1103"/>
      <c r="B35" s="901"/>
      <c r="C35" s="1111" t="s">
        <v>218</v>
      </c>
      <c r="D35" s="965"/>
      <c r="E35" s="965"/>
      <c r="F35" s="965"/>
      <c r="G35" s="965"/>
      <c r="H35" s="1112"/>
    </row>
    <row r="36" spans="1:10" ht="18" hidden="1" customHeight="1">
      <c r="A36" s="1104"/>
      <c r="B36" s="1105"/>
      <c r="C36" s="1113" t="s">
        <v>220</v>
      </c>
      <c r="D36" s="1114"/>
      <c r="E36" s="1114"/>
      <c r="F36" s="1114"/>
      <c r="G36" s="1114"/>
      <c r="H36" s="1115"/>
    </row>
    <row r="37" spans="1:10" ht="21.75" hidden="1" customHeight="1">
      <c r="A37" s="1085" t="s">
        <v>215</v>
      </c>
      <c r="B37" s="1086"/>
      <c r="C37" s="1087"/>
      <c r="D37" s="1088"/>
      <c r="E37" s="1088"/>
      <c r="F37" s="1088"/>
      <c r="G37" s="1088"/>
      <c r="H37" s="1089"/>
    </row>
    <row r="38" spans="1:10" ht="21" hidden="1" customHeight="1">
      <c r="A38" s="1090" t="s">
        <v>261</v>
      </c>
      <c r="B38" s="1091"/>
      <c r="C38" s="219" t="s">
        <v>262</v>
      </c>
      <c r="D38" s="222"/>
      <c r="E38" s="222"/>
      <c r="F38" s="222"/>
      <c r="G38" s="222"/>
      <c r="H38" s="223"/>
    </row>
    <row r="39" spans="1:10" ht="21" hidden="1" customHeight="1">
      <c r="A39" s="1090"/>
      <c r="B39" s="1091"/>
      <c r="C39" s="1094" t="s">
        <v>279</v>
      </c>
      <c r="D39" s="1095"/>
      <c r="E39" s="1095"/>
      <c r="F39" s="1095"/>
      <c r="G39" s="1095"/>
      <c r="H39" s="1096"/>
    </row>
    <row r="40" spans="1:10" ht="21" hidden="1" customHeight="1">
      <c r="A40" s="1090"/>
      <c r="B40" s="1091"/>
      <c r="C40" s="1094" t="s">
        <v>221</v>
      </c>
      <c r="D40" s="1095"/>
      <c r="E40" s="1095"/>
      <c r="F40" s="1095"/>
      <c r="G40" s="1095"/>
      <c r="H40" s="1096"/>
      <c r="J40" s="33"/>
    </row>
    <row r="41" spans="1:10" ht="21" hidden="1" customHeight="1">
      <c r="A41" s="1092"/>
      <c r="B41" s="1093"/>
      <c r="C41" s="1097" t="s">
        <v>222</v>
      </c>
      <c r="D41" s="1098"/>
      <c r="E41" s="1098"/>
      <c r="F41" s="1098"/>
      <c r="G41" s="1098"/>
      <c r="H41" s="1099"/>
      <c r="J41" s="33"/>
    </row>
    <row r="42" spans="1:10" ht="0.75" hidden="1" customHeight="1"/>
    <row r="43" spans="1:10" hidden="1"/>
  </sheetData>
  <mergeCells count="46">
    <mergeCell ref="A1:E1"/>
    <mergeCell ref="J1:J9"/>
    <mergeCell ref="A2:B2"/>
    <mergeCell ref="D2:E2"/>
    <mergeCell ref="G2:G3"/>
    <mergeCell ref="H2:H3"/>
    <mergeCell ref="A3:B3"/>
    <mergeCell ref="C3:F3"/>
    <mergeCell ref="A4:A8"/>
    <mergeCell ref="D4:D8"/>
    <mergeCell ref="A11:B11"/>
    <mergeCell ref="C11:F11"/>
    <mergeCell ref="A12:B15"/>
    <mergeCell ref="C12:F12"/>
    <mergeCell ref="C13:H13"/>
    <mergeCell ref="C14:H14"/>
    <mergeCell ref="C15:H15"/>
    <mergeCell ref="A16:B16"/>
    <mergeCell ref="C16:H16"/>
    <mergeCell ref="A17:B20"/>
    <mergeCell ref="C18:H18"/>
    <mergeCell ref="C19:H19"/>
    <mergeCell ref="C20:H20"/>
    <mergeCell ref="A22:E22"/>
    <mergeCell ref="J22:J30"/>
    <mergeCell ref="A23:B23"/>
    <mergeCell ref="D23:E23"/>
    <mergeCell ref="G23:G24"/>
    <mergeCell ref="H23:H24"/>
    <mergeCell ref="A24:B24"/>
    <mergeCell ref="C24:F24"/>
    <mergeCell ref="A25:A29"/>
    <mergeCell ref="D25:D29"/>
    <mergeCell ref="A32:B32"/>
    <mergeCell ref="C32:F32"/>
    <mergeCell ref="A33:B36"/>
    <mergeCell ref="C33:F33"/>
    <mergeCell ref="C34:H34"/>
    <mergeCell ref="C35:H35"/>
    <mergeCell ref="C36:H36"/>
    <mergeCell ref="A37:B37"/>
    <mergeCell ref="C37:H37"/>
    <mergeCell ref="A38:B41"/>
    <mergeCell ref="C39:H39"/>
    <mergeCell ref="C40:H40"/>
    <mergeCell ref="C41:H41"/>
  </mergeCells>
  <phoneticPr fontId="2"/>
  <pageMargins left="0.51181102362204722" right="0.31496062992125984" top="0.23622047244094491" bottom="0.15748031496062992"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F722-C000-48A3-BA63-D6604271A1BC}">
  <sheetPr codeName="Sheet10"/>
  <dimension ref="A1:J42"/>
  <sheetViews>
    <sheetView zoomScaleNormal="100" workbookViewId="0">
      <selection activeCell="D1" sqref="D1:O3"/>
    </sheetView>
  </sheetViews>
  <sheetFormatPr defaultColWidth="9" defaultRowHeight="13.2"/>
  <cols>
    <col min="1" max="1" width="6.6640625" style="78" customWidth="1"/>
    <col min="2" max="2" width="3.6640625" style="78" customWidth="1"/>
    <col min="3" max="3" width="30.44140625" style="78" customWidth="1"/>
    <col min="4" max="4" width="6.6640625" style="78" customWidth="1"/>
    <col min="5" max="5" width="3.6640625" style="78" customWidth="1"/>
    <col min="6" max="6" width="28.109375" style="78" customWidth="1"/>
    <col min="7" max="7" width="5.88671875" style="228" customWidth="1"/>
    <col min="8" max="8" width="5.88671875" style="78" customWidth="1"/>
    <col min="9" max="9" width="1" style="78" customWidth="1"/>
    <col min="10" max="10" width="3.109375" style="1" bestFit="1" customWidth="1"/>
    <col min="11" max="16384" width="9" style="78"/>
  </cols>
  <sheetData>
    <row r="1" spans="1:10" ht="24" customHeight="1">
      <c r="A1" s="1116" t="s">
        <v>198</v>
      </c>
      <c r="B1" s="1116"/>
      <c r="C1" s="1116"/>
      <c r="D1" s="1116"/>
      <c r="E1" s="1116"/>
      <c r="F1" s="207"/>
      <c r="G1" s="230"/>
      <c r="H1" s="213" t="s">
        <v>199</v>
      </c>
      <c r="I1" s="213"/>
      <c r="J1" s="1117" t="s">
        <v>200</v>
      </c>
    </row>
    <row r="2" spans="1:10" ht="26.25" customHeight="1">
      <c r="A2" s="1119" t="s">
        <v>196</v>
      </c>
      <c r="B2" s="1119"/>
      <c r="C2" s="205"/>
      <c r="D2" s="903" t="s">
        <v>54</v>
      </c>
      <c r="E2" s="903"/>
      <c r="F2" s="205"/>
      <c r="G2" s="1120" t="s">
        <v>275</v>
      </c>
      <c r="H2" s="1120" t="s">
        <v>277</v>
      </c>
      <c r="I2" s="211"/>
      <c r="J2" s="1117"/>
    </row>
    <row r="3" spans="1:10" ht="26.25" customHeight="1">
      <c r="A3" s="903" t="s">
        <v>57</v>
      </c>
      <c r="B3" s="903"/>
      <c r="C3" s="894"/>
      <c r="D3" s="894"/>
      <c r="E3" s="894"/>
      <c r="F3" s="894"/>
      <c r="G3" s="898"/>
      <c r="H3" s="898"/>
      <c r="I3" s="208"/>
      <c r="J3" s="1117"/>
    </row>
    <row r="4" spans="1:10" ht="26.25" customHeight="1">
      <c r="A4" s="907" t="s">
        <v>27</v>
      </c>
      <c r="B4" s="205" t="s">
        <v>107</v>
      </c>
      <c r="C4" s="205"/>
      <c r="D4" s="907" t="s">
        <v>195</v>
      </c>
      <c r="E4" s="205" t="s">
        <v>107</v>
      </c>
      <c r="F4" s="246" t="s">
        <v>260</v>
      </c>
      <c r="G4" s="277" t="s">
        <v>197</v>
      </c>
      <c r="H4" s="262" t="s">
        <v>276</v>
      </c>
      <c r="I4" s="209"/>
      <c r="J4" s="1117"/>
    </row>
    <row r="5" spans="1:10" ht="26.25" customHeight="1">
      <c r="A5" s="907"/>
      <c r="B5" s="205" t="s">
        <v>108</v>
      </c>
      <c r="C5" s="205"/>
      <c r="D5" s="907"/>
      <c r="E5" s="205" t="s">
        <v>108</v>
      </c>
      <c r="F5" s="246" t="s">
        <v>260</v>
      </c>
      <c r="G5" s="277" t="s">
        <v>197</v>
      </c>
      <c r="H5" s="262" t="s">
        <v>276</v>
      </c>
      <c r="I5" s="209"/>
      <c r="J5" s="1117"/>
    </row>
    <row r="6" spans="1:10" ht="26.25" customHeight="1">
      <c r="A6" s="907"/>
      <c r="B6" s="205" t="s">
        <v>109</v>
      </c>
      <c r="C6" s="205"/>
      <c r="D6" s="907"/>
      <c r="E6" s="205" t="s">
        <v>109</v>
      </c>
      <c r="F6" s="246" t="s">
        <v>260</v>
      </c>
      <c r="G6" s="277" t="s">
        <v>197</v>
      </c>
      <c r="H6" s="262" t="s">
        <v>276</v>
      </c>
      <c r="I6" s="209"/>
      <c r="J6" s="1117"/>
    </row>
    <row r="7" spans="1:10" ht="26.25" customHeight="1">
      <c r="A7" s="907"/>
      <c r="B7" s="205" t="s">
        <v>110</v>
      </c>
      <c r="C7" s="205"/>
      <c r="D7" s="907"/>
      <c r="E7" s="205" t="s">
        <v>110</v>
      </c>
      <c r="F7" s="246" t="s">
        <v>260</v>
      </c>
      <c r="G7" s="277" t="s">
        <v>197</v>
      </c>
      <c r="H7" s="262" t="s">
        <v>276</v>
      </c>
      <c r="I7" s="209"/>
      <c r="J7" s="1117"/>
    </row>
    <row r="8" spans="1:10" ht="26.25" customHeight="1">
      <c r="A8" s="907"/>
      <c r="B8" s="205" t="s">
        <v>116</v>
      </c>
      <c r="C8" s="205"/>
      <c r="D8" s="907"/>
      <c r="E8" s="205" t="s">
        <v>116</v>
      </c>
      <c r="F8" s="246" t="s">
        <v>260</v>
      </c>
      <c r="G8" s="277" t="s">
        <v>197</v>
      </c>
      <c r="H8" s="262" t="s">
        <v>276</v>
      </c>
      <c r="I8" s="209"/>
      <c r="J8" s="1117"/>
    </row>
    <row r="9" spans="1:10" ht="10.5" customHeight="1">
      <c r="A9" s="214"/>
      <c r="B9" s="214"/>
      <c r="C9" s="215"/>
      <c r="D9" s="215"/>
      <c r="E9" s="215"/>
      <c r="F9" s="216"/>
      <c r="G9" s="216"/>
      <c r="H9" s="216"/>
      <c r="I9" s="236"/>
      <c r="J9" s="1117"/>
    </row>
    <row r="10" spans="1:10" ht="8.25" customHeight="1">
      <c r="A10" s="210"/>
      <c r="B10" s="210"/>
      <c r="C10" s="210"/>
      <c r="D10" s="210"/>
      <c r="E10" s="210"/>
      <c r="F10" s="210"/>
      <c r="G10" s="210"/>
      <c r="H10" s="210"/>
      <c r="I10" s="210"/>
      <c r="J10" s="212"/>
    </row>
    <row r="11" spans="1:10" ht="19.5" customHeight="1">
      <c r="A11" s="1085" t="s">
        <v>201</v>
      </c>
      <c r="B11" s="1086"/>
      <c r="C11" s="1100" t="s">
        <v>278</v>
      </c>
      <c r="D11" s="1100"/>
      <c r="E11" s="1100"/>
      <c r="F11" s="1100"/>
      <c r="G11" s="248"/>
      <c r="H11" s="221"/>
      <c r="I11" s="210"/>
      <c r="J11" s="210"/>
    </row>
    <row r="12" spans="1:10" ht="21" customHeight="1">
      <c r="A12" s="1101" t="s">
        <v>217</v>
      </c>
      <c r="B12" s="1102"/>
      <c r="C12" s="1106" t="s">
        <v>216</v>
      </c>
      <c r="D12" s="1107"/>
      <c r="E12" s="1107"/>
      <c r="F12" s="1107"/>
      <c r="G12" s="232"/>
      <c r="H12" s="220"/>
    </row>
    <row r="13" spans="1:10" ht="18" customHeight="1">
      <c r="A13" s="1103"/>
      <c r="B13" s="901"/>
      <c r="C13" s="1108" t="s">
        <v>219</v>
      </c>
      <c r="D13" s="1109"/>
      <c r="E13" s="1109"/>
      <c r="F13" s="1109"/>
      <c r="G13" s="1109"/>
      <c r="H13" s="1110"/>
    </row>
    <row r="14" spans="1:10" ht="21" customHeight="1">
      <c r="A14" s="1103"/>
      <c r="B14" s="901"/>
      <c r="C14" s="1111" t="s">
        <v>218</v>
      </c>
      <c r="D14" s="965"/>
      <c r="E14" s="965"/>
      <c r="F14" s="965"/>
      <c r="G14" s="965"/>
      <c r="H14" s="1112"/>
    </row>
    <row r="15" spans="1:10" ht="18" customHeight="1">
      <c r="A15" s="1104"/>
      <c r="B15" s="1105"/>
      <c r="C15" s="1113" t="s">
        <v>253</v>
      </c>
      <c r="D15" s="1114"/>
      <c r="E15" s="1114"/>
      <c r="F15" s="1114"/>
      <c r="G15" s="1114"/>
      <c r="H15" s="1115"/>
    </row>
    <row r="16" spans="1:10" ht="23.25" customHeight="1">
      <c r="A16" s="1085" t="s">
        <v>215</v>
      </c>
      <c r="B16" s="1086"/>
      <c r="C16" s="1087"/>
      <c r="D16" s="1088"/>
      <c r="E16" s="1088"/>
      <c r="F16" s="1088"/>
      <c r="G16" s="1088"/>
      <c r="H16" s="1089"/>
    </row>
    <row r="17" spans="1:10" ht="21" customHeight="1">
      <c r="A17" s="1090" t="s">
        <v>261</v>
      </c>
      <c r="B17" s="1091"/>
      <c r="C17" s="219" t="s">
        <v>262</v>
      </c>
      <c r="D17" s="222"/>
      <c r="E17" s="222"/>
      <c r="F17" s="222"/>
      <c r="G17" s="222"/>
      <c r="H17" s="223"/>
    </row>
    <row r="18" spans="1:10" ht="21" customHeight="1">
      <c r="A18" s="1090"/>
      <c r="B18" s="1091"/>
      <c r="C18" s="1094" t="s">
        <v>279</v>
      </c>
      <c r="D18" s="1095"/>
      <c r="E18" s="1095"/>
      <c r="F18" s="1095"/>
      <c r="G18" s="1095"/>
      <c r="H18" s="1096"/>
    </row>
    <row r="19" spans="1:10" ht="21" customHeight="1">
      <c r="A19" s="1090"/>
      <c r="B19" s="1091"/>
      <c r="C19" s="1094" t="s">
        <v>221</v>
      </c>
      <c r="D19" s="1095"/>
      <c r="E19" s="1095"/>
      <c r="F19" s="1095"/>
      <c r="G19" s="1095"/>
      <c r="H19" s="1096"/>
      <c r="J19" s="33"/>
    </row>
    <row r="20" spans="1:10" ht="21" customHeight="1">
      <c r="A20" s="1092"/>
      <c r="B20" s="1093"/>
      <c r="C20" s="1097" t="s">
        <v>222</v>
      </c>
      <c r="D20" s="1098"/>
      <c r="E20" s="1098"/>
      <c r="F20" s="1098"/>
      <c r="G20" s="1098"/>
      <c r="H20" s="1099"/>
      <c r="J20" s="33"/>
    </row>
    <row r="21" spans="1:10" ht="36" customHeight="1">
      <c r="A21" s="218"/>
      <c r="B21" s="218"/>
      <c r="C21" s="217"/>
      <c r="D21" s="217"/>
      <c r="E21" s="217"/>
      <c r="F21" s="217"/>
      <c r="G21" s="217"/>
      <c r="H21" s="217"/>
      <c r="J21" s="33"/>
    </row>
    <row r="22" spans="1:10" ht="24" customHeight="1">
      <c r="A22" s="1116" t="s">
        <v>198</v>
      </c>
      <c r="B22" s="1116"/>
      <c r="C22" s="1116"/>
      <c r="D22" s="1116"/>
      <c r="E22" s="1116"/>
      <c r="F22" s="207"/>
      <c r="G22" s="230"/>
      <c r="H22" s="213" t="s">
        <v>199</v>
      </c>
      <c r="I22" s="213"/>
      <c r="J22" s="1117" t="s">
        <v>200</v>
      </c>
    </row>
    <row r="23" spans="1:10" ht="26.25" customHeight="1">
      <c r="A23" s="1119" t="s">
        <v>196</v>
      </c>
      <c r="B23" s="1119"/>
      <c r="C23" s="206"/>
      <c r="D23" s="903" t="s">
        <v>54</v>
      </c>
      <c r="E23" s="903"/>
      <c r="F23" s="206"/>
      <c r="G23" s="1120" t="s">
        <v>275</v>
      </c>
      <c r="H23" s="1120" t="s">
        <v>277</v>
      </c>
      <c r="I23" s="211"/>
      <c r="J23" s="1117"/>
    </row>
    <row r="24" spans="1:10" ht="26.25" customHeight="1">
      <c r="A24" s="903" t="s">
        <v>57</v>
      </c>
      <c r="B24" s="903"/>
      <c r="C24" s="894"/>
      <c r="D24" s="894"/>
      <c r="E24" s="894"/>
      <c r="F24" s="894"/>
      <c r="G24" s="898"/>
      <c r="H24" s="898"/>
      <c r="I24" s="208"/>
      <c r="J24" s="1117"/>
    </row>
    <row r="25" spans="1:10" ht="26.25" customHeight="1">
      <c r="A25" s="907" t="s">
        <v>27</v>
      </c>
      <c r="B25" s="206" t="s">
        <v>107</v>
      </c>
      <c r="C25" s="206"/>
      <c r="D25" s="907" t="s">
        <v>195</v>
      </c>
      <c r="E25" s="206" t="s">
        <v>107</v>
      </c>
      <c r="F25" s="246" t="s">
        <v>260</v>
      </c>
      <c r="G25" s="277" t="s">
        <v>197</v>
      </c>
      <c r="H25" s="262" t="s">
        <v>276</v>
      </c>
      <c r="I25" s="209"/>
      <c r="J25" s="1117"/>
    </row>
    <row r="26" spans="1:10" ht="26.25" customHeight="1">
      <c r="A26" s="907"/>
      <c r="B26" s="206" t="s">
        <v>108</v>
      </c>
      <c r="C26" s="206"/>
      <c r="D26" s="907"/>
      <c r="E26" s="206" t="s">
        <v>108</v>
      </c>
      <c r="F26" s="246" t="s">
        <v>260</v>
      </c>
      <c r="G26" s="277" t="s">
        <v>197</v>
      </c>
      <c r="H26" s="262" t="s">
        <v>276</v>
      </c>
      <c r="I26" s="209"/>
      <c r="J26" s="1117"/>
    </row>
    <row r="27" spans="1:10" ht="26.25" customHeight="1">
      <c r="A27" s="907"/>
      <c r="B27" s="206" t="s">
        <v>109</v>
      </c>
      <c r="C27" s="206"/>
      <c r="D27" s="907"/>
      <c r="E27" s="206" t="s">
        <v>109</v>
      </c>
      <c r="F27" s="246" t="s">
        <v>260</v>
      </c>
      <c r="G27" s="277" t="s">
        <v>197</v>
      </c>
      <c r="H27" s="262" t="s">
        <v>276</v>
      </c>
      <c r="I27" s="209"/>
      <c r="J27" s="1117"/>
    </row>
    <row r="28" spans="1:10" ht="26.25" customHeight="1">
      <c r="A28" s="907"/>
      <c r="B28" s="206" t="s">
        <v>110</v>
      </c>
      <c r="C28" s="206"/>
      <c r="D28" s="907"/>
      <c r="E28" s="206" t="s">
        <v>110</v>
      </c>
      <c r="F28" s="246" t="s">
        <v>260</v>
      </c>
      <c r="G28" s="277" t="s">
        <v>197</v>
      </c>
      <c r="H28" s="262" t="s">
        <v>276</v>
      </c>
      <c r="I28" s="209"/>
      <c r="J28" s="1117"/>
    </row>
    <row r="29" spans="1:10" ht="26.25" customHeight="1">
      <c r="A29" s="907"/>
      <c r="B29" s="206" t="s">
        <v>116</v>
      </c>
      <c r="C29" s="206"/>
      <c r="D29" s="907"/>
      <c r="E29" s="206" t="s">
        <v>116</v>
      </c>
      <c r="F29" s="246" t="s">
        <v>260</v>
      </c>
      <c r="G29" s="277" t="s">
        <v>197</v>
      </c>
      <c r="H29" s="262" t="s">
        <v>276</v>
      </c>
      <c r="I29" s="209"/>
      <c r="J29" s="1117"/>
    </row>
    <row r="30" spans="1:10" ht="10.5" customHeight="1">
      <c r="A30" s="214"/>
      <c r="B30" s="214"/>
      <c r="C30" s="215"/>
      <c r="D30" s="215"/>
      <c r="E30" s="215"/>
      <c r="F30" s="216"/>
      <c r="G30" s="216"/>
      <c r="H30" s="216"/>
      <c r="I30" s="216"/>
      <c r="J30" s="1118"/>
    </row>
    <row r="31" spans="1:10" ht="8.25" customHeight="1">
      <c r="A31" s="210"/>
      <c r="B31" s="210"/>
      <c r="C31" s="210"/>
      <c r="D31" s="210"/>
      <c r="E31" s="210"/>
      <c r="F31" s="210"/>
      <c r="G31" s="210"/>
      <c r="H31" s="210"/>
      <c r="I31" s="210"/>
      <c r="J31" s="212"/>
    </row>
    <row r="32" spans="1:10" ht="18.75" customHeight="1">
      <c r="A32" s="1085" t="s">
        <v>201</v>
      </c>
      <c r="B32" s="1086"/>
      <c r="C32" s="1100" t="s">
        <v>278</v>
      </c>
      <c r="D32" s="1100"/>
      <c r="E32" s="1100"/>
      <c r="F32" s="1100"/>
      <c r="G32" s="248"/>
      <c r="H32" s="221"/>
      <c r="I32" s="210"/>
      <c r="J32" s="210"/>
    </row>
    <row r="33" spans="1:10" ht="21" customHeight="1">
      <c r="A33" s="1101" t="s">
        <v>217</v>
      </c>
      <c r="B33" s="1102"/>
      <c r="C33" s="1106" t="s">
        <v>216</v>
      </c>
      <c r="D33" s="1107"/>
      <c r="E33" s="1107"/>
      <c r="F33" s="1107"/>
      <c r="G33" s="232"/>
      <c r="H33" s="220"/>
    </row>
    <row r="34" spans="1:10" ht="18" customHeight="1">
      <c r="A34" s="1103"/>
      <c r="B34" s="901"/>
      <c r="C34" s="1108" t="s">
        <v>219</v>
      </c>
      <c r="D34" s="1109"/>
      <c r="E34" s="1109"/>
      <c r="F34" s="1109"/>
      <c r="G34" s="1109"/>
      <c r="H34" s="1110"/>
    </row>
    <row r="35" spans="1:10" ht="21" customHeight="1">
      <c r="A35" s="1103"/>
      <c r="B35" s="901"/>
      <c r="C35" s="1111" t="s">
        <v>218</v>
      </c>
      <c r="D35" s="965"/>
      <c r="E35" s="965"/>
      <c r="F35" s="965"/>
      <c r="G35" s="965"/>
      <c r="H35" s="1112"/>
    </row>
    <row r="36" spans="1:10" ht="18" customHeight="1">
      <c r="A36" s="1104"/>
      <c r="B36" s="1105"/>
      <c r="C36" s="1113" t="s">
        <v>220</v>
      </c>
      <c r="D36" s="1114"/>
      <c r="E36" s="1114"/>
      <c r="F36" s="1114"/>
      <c r="G36" s="1114"/>
      <c r="H36" s="1115"/>
    </row>
    <row r="37" spans="1:10" ht="21.75" customHeight="1">
      <c r="A37" s="1085" t="s">
        <v>215</v>
      </c>
      <c r="B37" s="1086"/>
      <c r="C37" s="1087"/>
      <c r="D37" s="1088"/>
      <c r="E37" s="1088"/>
      <c r="F37" s="1088"/>
      <c r="G37" s="1088"/>
      <c r="H37" s="1089"/>
    </row>
    <row r="38" spans="1:10" ht="21" customHeight="1">
      <c r="A38" s="1090" t="s">
        <v>261</v>
      </c>
      <c r="B38" s="1091"/>
      <c r="C38" s="219" t="s">
        <v>262</v>
      </c>
      <c r="D38" s="222"/>
      <c r="E38" s="222"/>
      <c r="F38" s="222"/>
      <c r="G38" s="222"/>
      <c r="H38" s="223"/>
    </row>
    <row r="39" spans="1:10" ht="21" customHeight="1">
      <c r="A39" s="1090"/>
      <c r="B39" s="1091"/>
      <c r="C39" s="1094" t="s">
        <v>279</v>
      </c>
      <c r="D39" s="1095"/>
      <c r="E39" s="1095"/>
      <c r="F39" s="1095"/>
      <c r="G39" s="1095"/>
      <c r="H39" s="1096"/>
    </row>
    <row r="40" spans="1:10" ht="21" customHeight="1">
      <c r="A40" s="1090"/>
      <c r="B40" s="1091"/>
      <c r="C40" s="1094" t="s">
        <v>221</v>
      </c>
      <c r="D40" s="1095"/>
      <c r="E40" s="1095"/>
      <c r="F40" s="1095"/>
      <c r="G40" s="1095"/>
      <c r="H40" s="1096"/>
      <c r="J40" s="33"/>
    </row>
    <row r="41" spans="1:10" ht="21" customHeight="1">
      <c r="A41" s="1092"/>
      <c r="B41" s="1093"/>
      <c r="C41" s="1097" t="s">
        <v>222</v>
      </c>
      <c r="D41" s="1098"/>
      <c r="E41" s="1098"/>
      <c r="F41" s="1098"/>
      <c r="G41" s="1098"/>
      <c r="H41" s="1099"/>
      <c r="J41" s="33"/>
    </row>
    <row r="42" spans="1:10" ht="0.75" customHeight="1"/>
  </sheetData>
  <sheetProtection selectLockedCells="1"/>
  <mergeCells count="46">
    <mergeCell ref="A37:B37"/>
    <mergeCell ref="C37:H37"/>
    <mergeCell ref="A38:B41"/>
    <mergeCell ref="C39:H39"/>
    <mergeCell ref="C40:H40"/>
    <mergeCell ref="C41:H41"/>
    <mergeCell ref="A32:B32"/>
    <mergeCell ref="C32:F32"/>
    <mergeCell ref="A33:B36"/>
    <mergeCell ref="C33:F33"/>
    <mergeCell ref="C34:H34"/>
    <mergeCell ref="C35:H35"/>
    <mergeCell ref="C36:H36"/>
    <mergeCell ref="A22:E22"/>
    <mergeCell ref="J22:J30"/>
    <mergeCell ref="A23:B23"/>
    <mergeCell ref="D23:E23"/>
    <mergeCell ref="H23:H24"/>
    <mergeCell ref="A24:B24"/>
    <mergeCell ref="C24:F24"/>
    <mergeCell ref="A25:A29"/>
    <mergeCell ref="D25:D29"/>
    <mergeCell ref="G23:G24"/>
    <mergeCell ref="C14:H14"/>
    <mergeCell ref="A12:B15"/>
    <mergeCell ref="C15:H15"/>
    <mergeCell ref="A17:B20"/>
    <mergeCell ref="A16:B16"/>
    <mergeCell ref="C16:H16"/>
    <mergeCell ref="C13:H13"/>
    <mergeCell ref="C18:H18"/>
    <mergeCell ref="C19:H19"/>
    <mergeCell ref="C20:H20"/>
    <mergeCell ref="J1:J9"/>
    <mergeCell ref="A11:B11"/>
    <mergeCell ref="C11:F11"/>
    <mergeCell ref="C12:F12"/>
    <mergeCell ref="A1:E1"/>
    <mergeCell ref="H2:H3"/>
    <mergeCell ref="A4:A8"/>
    <mergeCell ref="D4:D8"/>
    <mergeCell ref="A2:B2"/>
    <mergeCell ref="D2:E2"/>
    <mergeCell ref="A3:B3"/>
    <mergeCell ref="C3:F3"/>
    <mergeCell ref="G2:G3"/>
  </mergeCells>
  <phoneticPr fontId="2"/>
  <pageMargins left="0.51181102362204722" right="0.31496062992125984" top="0.23622047244094491" bottom="0.15748031496062992"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650F-6D1F-42FB-81F7-88D222FE5E26}">
  <sheetPr codeName="Sheet16"/>
  <dimension ref="A1:FD166"/>
  <sheetViews>
    <sheetView zoomScale="85" zoomScaleNormal="85" workbookViewId="0">
      <selection activeCell="L77" sqref="L77:Z79"/>
    </sheetView>
  </sheetViews>
  <sheetFormatPr defaultColWidth="9" defaultRowHeight="12.6"/>
  <cols>
    <col min="1" max="182" width="1.6640625" style="251" customWidth="1"/>
    <col min="183" max="16384" width="9" style="251"/>
  </cols>
  <sheetData>
    <row r="1" spans="1:116" ht="9.75" customHeight="1">
      <c r="A1" s="239"/>
      <c r="B1" s="239"/>
      <c r="C1" s="239"/>
      <c r="D1" s="989" t="s">
        <v>481</v>
      </c>
      <c r="E1" s="989"/>
      <c r="F1" s="989"/>
      <c r="G1" s="989"/>
      <c r="H1" s="989"/>
      <c r="I1" s="989"/>
      <c r="J1" s="989"/>
      <c r="K1" s="989"/>
      <c r="L1" s="989"/>
      <c r="M1" s="989"/>
      <c r="N1" s="989"/>
      <c r="O1" s="989"/>
      <c r="P1" s="989"/>
      <c r="Q1" s="989"/>
      <c r="R1" s="989"/>
      <c r="S1" s="989"/>
      <c r="T1" s="989"/>
      <c r="U1" s="989"/>
      <c r="V1" s="989"/>
      <c r="W1" s="989"/>
      <c r="X1" s="989"/>
      <c r="Y1" s="989"/>
      <c r="Z1" s="989"/>
      <c r="AA1" s="989"/>
      <c r="AB1" s="989"/>
      <c r="AC1" s="989"/>
      <c r="AD1" s="989"/>
      <c r="AE1" s="989"/>
      <c r="AF1" s="989"/>
      <c r="AG1" s="989"/>
      <c r="AH1" s="989"/>
      <c r="AI1" s="989"/>
      <c r="AJ1" s="989"/>
      <c r="AK1" s="989"/>
      <c r="AL1" s="989"/>
      <c r="AM1" s="989"/>
      <c r="AN1" s="989"/>
      <c r="AO1" s="989"/>
      <c r="AP1" s="989"/>
      <c r="AQ1" s="989"/>
      <c r="AR1" s="989"/>
      <c r="AS1" s="989"/>
      <c r="AT1" s="989"/>
      <c r="AU1" s="989"/>
      <c r="AV1" s="989"/>
      <c r="AW1" s="989"/>
      <c r="AX1" s="989"/>
      <c r="AY1" s="989"/>
      <c r="AZ1" s="989"/>
      <c r="BA1" s="989"/>
      <c r="BB1" s="989"/>
      <c r="BC1" s="989"/>
      <c r="BD1" s="989"/>
      <c r="BE1" s="989"/>
      <c r="BF1" s="989"/>
      <c r="BG1" s="989"/>
    </row>
    <row r="2" spans="1:116" ht="9.75" customHeight="1">
      <c r="A2" s="239"/>
      <c r="B2" s="239"/>
      <c r="D2" s="989"/>
      <c r="E2" s="989"/>
      <c r="F2" s="989"/>
      <c r="G2" s="989"/>
      <c r="H2" s="989"/>
      <c r="I2" s="989"/>
      <c r="J2" s="989"/>
      <c r="K2" s="989"/>
      <c r="L2" s="989"/>
      <c r="M2" s="989"/>
      <c r="N2" s="989"/>
      <c r="O2" s="989"/>
      <c r="P2" s="989"/>
      <c r="Q2" s="989"/>
      <c r="R2" s="989"/>
      <c r="S2" s="989"/>
      <c r="T2" s="989"/>
      <c r="U2" s="989"/>
      <c r="V2" s="989"/>
      <c r="W2" s="989"/>
      <c r="X2" s="989"/>
      <c r="Y2" s="989"/>
      <c r="Z2" s="989"/>
      <c r="AA2" s="989"/>
      <c r="AB2" s="989"/>
      <c r="AC2" s="989"/>
      <c r="AD2" s="989"/>
      <c r="AE2" s="989"/>
      <c r="AF2" s="989"/>
      <c r="AG2" s="989"/>
      <c r="AH2" s="989"/>
      <c r="AI2" s="989"/>
      <c r="AJ2" s="989"/>
      <c r="AK2" s="989"/>
      <c r="AL2" s="989"/>
      <c r="AM2" s="989"/>
      <c r="AN2" s="989"/>
      <c r="AO2" s="989"/>
      <c r="AP2" s="989"/>
      <c r="AQ2" s="989"/>
      <c r="AR2" s="989"/>
      <c r="AS2" s="989"/>
      <c r="AT2" s="989"/>
      <c r="AU2" s="989"/>
      <c r="AV2" s="989"/>
      <c r="AW2" s="989"/>
      <c r="AX2" s="989"/>
      <c r="AY2" s="989"/>
      <c r="AZ2" s="989"/>
      <c r="BA2" s="989"/>
      <c r="BB2" s="989"/>
      <c r="BC2" s="989"/>
      <c r="BD2" s="989"/>
      <c r="BE2" s="989"/>
      <c r="BF2" s="989"/>
      <c r="BG2" s="989"/>
    </row>
    <row r="3" spans="1:116" ht="9.75" customHeight="1">
      <c r="A3" s="239"/>
      <c r="B3" s="239"/>
      <c r="D3" s="989"/>
      <c r="E3" s="989"/>
      <c r="F3" s="989"/>
      <c r="G3" s="989"/>
      <c r="H3" s="989"/>
      <c r="I3" s="989"/>
      <c r="J3" s="989"/>
      <c r="K3" s="989"/>
      <c r="L3" s="989"/>
      <c r="M3" s="989"/>
      <c r="N3" s="989"/>
      <c r="O3" s="989"/>
      <c r="P3" s="989"/>
      <c r="Q3" s="989"/>
      <c r="R3" s="989"/>
      <c r="S3" s="989"/>
      <c r="T3" s="989"/>
      <c r="U3" s="989"/>
      <c r="V3" s="989"/>
      <c r="W3" s="989"/>
      <c r="X3" s="989"/>
      <c r="Y3" s="989"/>
      <c r="Z3" s="989"/>
      <c r="AA3" s="989"/>
      <c r="AB3" s="989"/>
      <c r="AC3" s="989"/>
      <c r="AD3" s="989"/>
      <c r="AE3" s="989"/>
      <c r="AF3" s="989"/>
      <c r="AG3" s="989"/>
      <c r="AH3" s="989"/>
      <c r="AI3" s="989"/>
      <c r="AJ3" s="989"/>
      <c r="AK3" s="989"/>
      <c r="AL3" s="989"/>
      <c r="AM3" s="989"/>
      <c r="AN3" s="989"/>
      <c r="AO3" s="989"/>
      <c r="AP3" s="989"/>
      <c r="AQ3" s="989"/>
      <c r="AR3" s="989"/>
      <c r="AS3" s="989"/>
      <c r="AT3" s="989"/>
      <c r="AU3" s="989"/>
      <c r="AV3" s="989"/>
      <c r="AW3" s="989"/>
      <c r="AX3" s="989"/>
      <c r="AY3" s="989"/>
      <c r="AZ3" s="989"/>
      <c r="BA3" s="989"/>
      <c r="BB3" s="989"/>
      <c r="BC3" s="989"/>
      <c r="BD3" s="989"/>
      <c r="BE3" s="989"/>
      <c r="BF3" s="989"/>
      <c r="BG3" s="989"/>
    </row>
    <row r="4" spans="1:116" ht="9.75" customHeight="1">
      <c r="A4" s="239"/>
      <c r="B4" s="239"/>
      <c r="D4" s="1019" t="s">
        <v>144</v>
      </c>
      <c r="E4" s="1019"/>
      <c r="F4" s="1019"/>
      <c r="G4" s="1020" t="s">
        <v>91</v>
      </c>
      <c r="H4" s="1020"/>
      <c r="I4" s="1020"/>
      <c r="J4" s="1020"/>
      <c r="K4" s="1020"/>
      <c r="L4" s="1020"/>
      <c r="M4" s="1020"/>
      <c r="N4" s="1020"/>
      <c r="O4" s="1020"/>
      <c r="P4" s="1020"/>
      <c r="Q4" s="1020"/>
      <c r="R4" s="1020"/>
      <c r="S4" s="1021">
        <f>'試算用紙（HP）'!Q85</f>
        <v>0</v>
      </c>
      <c r="T4" s="1022"/>
      <c r="U4" s="1022"/>
      <c r="V4" s="1022"/>
      <c r="W4" s="1022"/>
      <c r="X4" s="1022"/>
      <c r="Y4" s="1022"/>
      <c r="Z4" s="1022"/>
      <c r="AA4" s="1022"/>
      <c r="AB4" s="1022"/>
      <c r="AC4" s="1022"/>
      <c r="AD4" s="1023"/>
      <c r="AH4" s="1030" t="str">
        <f>"令和"&amp;DBCS(パラメーター!$D$1)&amp;"年度"</f>
        <v>令和７年度</v>
      </c>
      <c r="AI4" s="1030"/>
      <c r="AJ4" s="1030"/>
      <c r="AK4" s="1030"/>
      <c r="AL4" s="1030"/>
      <c r="AM4" s="1030"/>
      <c r="AN4" s="1030"/>
      <c r="AO4" s="1030"/>
      <c r="AP4" s="1030"/>
      <c r="AQ4" s="1030"/>
      <c r="AR4" s="1030"/>
      <c r="AS4" s="1030"/>
      <c r="AT4" s="1030"/>
      <c r="AU4" s="1030"/>
      <c r="AV4" s="1030"/>
      <c r="AW4" s="1030"/>
      <c r="AX4" s="1030"/>
      <c r="AY4" s="1030"/>
      <c r="AZ4" s="1030"/>
      <c r="BA4" s="1030"/>
      <c r="BB4" s="1030"/>
      <c r="BC4" s="1030"/>
      <c r="BD4" s="1030"/>
      <c r="BE4" s="1030"/>
      <c r="BF4" s="1030"/>
      <c r="BG4" s="1030"/>
    </row>
    <row r="5" spans="1:116" ht="9.75" customHeight="1">
      <c r="A5" s="239"/>
      <c r="B5" s="239"/>
      <c r="D5" s="1019"/>
      <c r="E5" s="1019"/>
      <c r="F5" s="1019"/>
      <c r="G5" s="1020"/>
      <c r="H5" s="1020"/>
      <c r="I5" s="1020"/>
      <c r="J5" s="1020"/>
      <c r="K5" s="1020"/>
      <c r="L5" s="1020"/>
      <c r="M5" s="1020"/>
      <c r="N5" s="1020"/>
      <c r="O5" s="1020"/>
      <c r="P5" s="1020"/>
      <c r="Q5" s="1020"/>
      <c r="R5" s="1020"/>
      <c r="S5" s="1024"/>
      <c r="T5" s="1025"/>
      <c r="U5" s="1025"/>
      <c r="V5" s="1025"/>
      <c r="W5" s="1025"/>
      <c r="X5" s="1025"/>
      <c r="Y5" s="1025"/>
      <c r="Z5" s="1025"/>
      <c r="AA5" s="1025"/>
      <c r="AB5" s="1025"/>
      <c r="AC5" s="1025"/>
      <c r="AD5" s="1026"/>
      <c r="AH5" s="1030"/>
      <c r="AI5" s="1030"/>
      <c r="AJ5" s="1030"/>
      <c r="AK5" s="1030"/>
      <c r="AL5" s="1030"/>
      <c r="AM5" s="1030"/>
      <c r="AN5" s="1030"/>
      <c r="AO5" s="1030"/>
      <c r="AP5" s="1030"/>
      <c r="AQ5" s="1030"/>
      <c r="AR5" s="1030"/>
      <c r="AS5" s="1030"/>
      <c r="AT5" s="1030"/>
      <c r="AU5" s="1030"/>
      <c r="AV5" s="1030"/>
      <c r="AW5" s="1030"/>
      <c r="AX5" s="1030"/>
      <c r="AY5" s="1030"/>
      <c r="AZ5" s="1030"/>
      <c r="BA5" s="1030"/>
      <c r="BB5" s="1030"/>
      <c r="BC5" s="1030"/>
      <c r="BD5" s="1030"/>
      <c r="BE5" s="1030"/>
      <c r="BF5" s="1030"/>
      <c r="BG5" s="1030"/>
      <c r="DJ5" s="442"/>
      <c r="DK5" s="438"/>
      <c r="DL5" s="224"/>
    </row>
    <row r="6" spans="1:116" ht="9.75" customHeight="1">
      <c r="A6" s="239"/>
      <c r="B6" s="239"/>
      <c r="D6" s="1019"/>
      <c r="E6" s="1019"/>
      <c r="F6" s="1019"/>
      <c r="G6" s="1020"/>
      <c r="H6" s="1020"/>
      <c r="I6" s="1020"/>
      <c r="J6" s="1020"/>
      <c r="K6" s="1020"/>
      <c r="L6" s="1020"/>
      <c r="M6" s="1020"/>
      <c r="N6" s="1020"/>
      <c r="O6" s="1020"/>
      <c r="P6" s="1020"/>
      <c r="Q6" s="1020"/>
      <c r="R6" s="1020"/>
      <c r="S6" s="1027"/>
      <c r="T6" s="1028"/>
      <c r="U6" s="1028"/>
      <c r="V6" s="1028"/>
      <c r="W6" s="1028"/>
      <c r="X6" s="1028"/>
      <c r="Y6" s="1028"/>
      <c r="Z6" s="1028"/>
      <c r="AA6" s="1028"/>
      <c r="AB6" s="1028"/>
      <c r="AC6" s="1028"/>
      <c r="AD6" s="1029"/>
      <c r="AH6" s="1030"/>
      <c r="AI6" s="1030"/>
      <c r="AJ6" s="1030"/>
      <c r="AK6" s="1030"/>
      <c r="AL6" s="1030"/>
      <c r="AM6" s="1030"/>
      <c r="AN6" s="1030"/>
      <c r="AO6" s="1030"/>
      <c r="AP6" s="1030"/>
      <c r="AQ6" s="1030"/>
      <c r="AR6" s="1030"/>
      <c r="AS6" s="1030"/>
      <c r="AT6" s="1030"/>
      <c r="AU6" s="1030"/>
      <c r="AV6" s="1030"/>
      <c r="AW6" s="1030"/>
      <c r="AX6" s="1030"/>
      <c r="AY6" s="1030"/>
      <c r="AZ6" s="1030"/>
      <c r="BA6" s="1030"/>
      <c r="BB6" s="1030"/>
      <c r="BC6" s="1030"/>
      <c r="BD6" s="1030"/>
      <c r="BE6" s="1030"/>
      <c r="BF6" s="1030"/>
      <c r="BG6" s="1030"/>
      <c r="DJ6" s="443"/>
      <c r="DK6" s="438"/>
      <c r="DL6" s="224"/>
    </row>
    <row r="7" spans="1:116" ht="9.75" customHeight="1">
      <c r="A7" s="239"/>
      <c r="B7" s="239"/>
      <c r="D7" s="1019"/>
      <c r="E7" s="1019"/>
      <c r="F7" s="1019"/>
      <c r="G7" s="1020" t="s">
        <v>133</v>
      </c>
      <c r="H7" s="1020"/>
      <c r="I7" s="1020"/>
      <c r="J7" s="1020"/>
      <c r="K7" s="1020"/>
      <c r="L7" s="1020"/>
      <c r="M7" s="1020"/>
      <c r="N7" s="1020"/>
      <c r="O7" s="1020"/>
      <c r="P7" s="1020"/>
      <c r="Q7" s="1020"/>
      <c r="R7" s="1020"/>
      <c r="S7" s="1031">
        <f>'試算用紙（HP）'!Q88</f>
        <v>0</v>
      </c>
      <c r="T7" s="1032"/>
      <c r="U7" s="1032"/>
      <c r="V7" s="1032"/>
      <c r="W7" s="1032"/>
      <c r="X7" s="1032"/>
      <c r="Y7" s="1032"/>
      <c r="Z7" s="1032"/>
      <c r="AA7" s="1032"/>
      <c r="AB7" s="1032"/>
      <c r="AC7" s="1032"/>
      <c r="AD7" s="1033"/>
      <c r="AH7" s="1030"/>
      <c r="AI7" s="1030"/>
      <c r="AJ7" s="1030"/>
      <c r="AK7" s="1030"/>
      <c r="AL7" s="1030"/>
      <c r="AM7" s="1030"/>
      <c r="AN7" s="1030"/>
      <c r="AO7" s="1030"/>
      <c r="AP7" s="1030"/>
      <c r="AQ7" s="1030"/>
      <c r="AR7" s="1030"/>
      <c r="AS7" s="1030"/>
      <c r="AT7" s="1030"/>
      <c r="AU7" s="1030"/>
      <c r="AV7" s="1030"/>
      <c r="AW7" s="1030"/>
      <c r="AX7" s="1030"/>
      <c r="AY7" s="1030"/>
      <c r="AZ7" s="1030"/>
      <c r="BA7" s="1030"/>
      <c r="BB7" s="1030"/>
      <c r="BC7" s="1030"/>
      <c r="BD7" s="1030"/>
      <c r="BE7" s="1030"/>
      <c r="BF7" s="1030"/>
      <c r="BG7" s="1030"/>
      <c r="DB7" s="437"/>
      <c r="DC7" s="437"/>
      <c r="DJ7" s="443"/>
      <c r="DK7" s="438"/>
      <c r="DL7" s="224"/>
    </row>
    <row r="8" spans="1:116" ht="9.75" customHeight="1">
      <c r="A8" s="239"/>
      <c r="B8" s="239"/>
      <c r="D8" s="1019"/>
      <c r="E8" s="1019"/>
      <c r="F8" s="1019"/>
      <c r="G8" s="1020"/>
      <c r="H8" s="1020"/>
      <c r="I8" s="1020"/>
      <c r="J8" s="1020"/>
      <c r="K8" s="1020"/>
      <c r="L8" s="1020"/>
      <c r="M8" s="1020"/>
      <c r="N8" s="1020"/>
      <c r="O8" s="1020"/>
      <c r="P8" s="1020"/>
      <c r="Q8" s="1020"/>
      <c r="R8" s="1020"/>
      <c r="S8" s="1034"/>
      <c r="T8" s="1035"/>
      <c r="U8" s="1035"/>
      <c r="V8" s="1035"/>
      <c r="W8" s="1035"/>
      <c r="X8" s="1035"/>
      <c r="Y8" s="1035"/>
      <c r="Z8" s="1035"/>
      <c r="AA8" s="1035"/>
      <c r="AB8" s="1035"/>
      <c r="AC8" s="1035"/>
      <c r="AD8" s="1036"/>
      <c r="AH8" s="1030"/>
      <c r="AI8" s="1030"/>
      <c r="AJ8" s="1030"/>
      <c r="AK8" s="1030"/>
      <c r="AL8" s="1030"/>
      <c r="AM8" s="1030"/>
      <c r="AN8" s="1030"/>
      <c r="AO8" s="1030"/>
      <c r="AP8" s="1030"/>
      <c r="AQ8" s="1030"/>
      <c r="AR8" s="1030"/>
      <c r="AS8" s="1030"/>
      <c r="AT8" s="1030"/>
      <c r="AU8" s="1030"/>
      <c r="AV8" s="1030"/>
      <c r="AW8" s="1030"/>
      <c r="AX8" s="1030"/>
      <c r="AY8" s="1030"/>
      <c r="AZ8" s="1030"/>
      <c r="BA8" s="1030"/>
      <c r="BB8" s="1030"/>
      <c r="BC8" s="1030"/>
      <c r="BD8" s="1030"/>
      <c r="BE8" s="1030"/>
      <c r="BF8" s="1030"/>
      <c r="BG8" s="1030"/>
      <c r="BR8" s="442"/>
      <c r="BS8" s="438"/>
      <c r="BT8" s="224"/>
    </row>
    <row r="9" spans="1:116" ht="9.75" customHeight="1">
      <c r="D9" s="1019"/>
      <c r="E9" s="1019"/>
      <c r="F9" s="1019"/>
      <c r="G9" s="1020"/>
      <c r="H9" s="1020"/>
      <c r="I9" s="1020"/>
      <c r="J9" s="1020"/>
      <c r="K9" s="1020"/>
      <c r="L9" s="1020"/>
      <c r="M9" s="1020"/>
      <c r="N9" s="1020"/>
      <c r="O9" s="1020"/>
      <c r="P9" s="1020"/>
      <c r="Q9" s="1020"/>
      <c r="R9" s="1020"/>
      <c r="S9" s="1037"/>
      <c r="T9" s="1038"/>
      <c r="U9" s="1038"/>
      <c r="V9" s="1038"/>
      <c r="W9" s="1038"/>
      <c r="X9" s="1038"/>
      <c r="Y9" s="1038"/>
      <c r="Z9" s="1038"/>
      <c r="AA9" s="1038"/>
      <c r="AB9" s="1038"/>
      <c r="AC9" s="1038"/>
      <c r="AD9" s="1039"/>
      <c r="AH9" s="1030"/>
      <c r="AI9" s="1030"/>
      <c r="AJ9" s="1030"/>
      <c r="AK9" s="1030"/>
      <c r="AL9" s="1030"/>
      <c r="AM9" s="1030"/>
      <c r="AN9" s="1030"/>
      <c r="AO9" s="1030"/>
      <c r="AP9" s="1030"/>
      <c r="AQ9" s="1030"/>
      <c r="AR9" s="1030"/>
      <c r="AS9" s="1030"/>
      <c r="AT9" s="1030"/>
      <c r="AU9" s="1030"/>
      <c r="AV9" s="1030"/>
      <c r="AW9" s="1030"/>
      <c r="AX9" s="1030"/>
      <c r="AY9" s="1030"/>
      <c r="AZ9" s="1030"/>
      <c r="BA9" s="1030"/>
      <c r="BB9" s="1030"/>
      <c r="BC9" s="1030"/>
      <c r="BD9" s="1030"/>
      <c r="BE9" s="1030"/>
      <c r="BF9" s="1030"/>
      <c r="BG9" s="1030"/>
    </row>
    <row r="10" spans="1:116" ht="9.75" customHeight="1">
      <c r="D10" s="1019" t="s">
        <v>8</v>
      </c>
      <c r="E10" s="1019"/>
      <c r="F10" s="1019"/>
      <c r="G10" s="1020" t="s">
        <v>91</v>
      </c>
      <c r="H10" s="1020"/>
      <c r="I10" s="1020"/>
      <c r="J10" s="1020"/>
      <c r="K10" s="1020"/>
      <c r="L10" s="1020"/>
      <c r="M10" s="1020"/>
      <c r="N10" s="1020"/>
      <c r="O10" s="1020"/>
      <c r="P10" s="1020"/>
      <c r="Q10" s="1020"/>
      <c r="R10" s="1020"/>
      <c r="S10" s="1021">
        <f>'試算用紙（HP）'!AU85</f>
        <v>0</v>
      </c>
      <c r="T10" s="1022"/>
      <c r="U10" s="1022"/>
      <c r="V10" s="1022"/>
      <c r="W10" s="1022"/>
      <c r="X10" s="1022"/>
      <c r="Y10" s="1022"/>
      <c r="Z10" s="1022"/>
      <c r="AA10" s="1022"/>
      <c r="AB10" s="1022"/>
      <c r="AC10" s="1022"/>
      <c r="AD10" s="1023"/>
      <c r="AH10" s="1046" t="str">
        <f>"（令和"&amp;DBCS(パラメーター!$D$2)&amp;"年度の保険料率）"</f>
        <v>（令和７年度の保険料率）</v>
      </c>
      <c r="AI10" s="1046"/>
      <c r="AJ10" s="1046"/>
      <c r="AK10" s="1046"/>
      <c r="AL10" s="1046"/>
      <c r="AM10" s="1046"/>
      <c r="AN10" s="1046"/>
      <c r="AO10" s="1046"/>
      <c r="AP10" s="1046"/>
      <c r="AQ10" s="1046"/>
      <c r="AR10" s="1046"/>
      <c r="AS10" s="1046"/>
      <c r="AT10" s="1046"/>
      <c r="AU10" s="1046"/>
      <c r="AV10" s="1046"/>
      <c r="AW10" s="1046"/>
      <c r="AX10" s="1046"/>
      <c r="AY10" s="1046"/>
      <c r="AZ10" s="1046"/>
      <c r="BA10" s="1046"/>
      <c r="BB10" s="1046"/>
      <c r="BC10" s="1046"/>
      <c r="BD10" s="1046"/>
      <c r="BE10" s="1046"/>
      <c r="BF10" s="1046"/>
      <c r="BG10" s="1046"/>
    </row>
    <row r="11" spans="1:116" ht="9.75" customHeight="1">
      <c r="D11" s="1019"/>
      <c r="E11" s="1019"/>
      <c r="F11" s="1019"/>
      <c r="G11" s="1020"/>
      <c r="H11" s="1020"/>
      <c r="I11" s="1020"/>
      <c r="J11" s="1020"/>
      <c r="K11" s="1020"/>
      <c r="L11" s="1020"/>
      <c r="M11" s="1020"/>
      <c r="N11" s="1020"/>
      <c r="O11" s="1020"/>
      <c r="P11" s="1020"/>
      <c r="Q11" s="1020"/>
      <c r="R11" s="1020"/>
      <c r="S11" s="1024"/>
      <c r="T11" s="1025"/>
      <c r="U11" s="1025"/>
      <c r="V11" s="1025"/>
      <c r="W11" s="1025"/>
      <c r="X11" s="1025"/>
      <c r="Y11" s="1025"/>
      <c r="Z11" s="1025"/>
      <c r="AA11" s="1025"/>
      <c r="AB11" s="1025"/>
      <c r="AC11" s="1025"/>
      <c r="AD11" s="1026"/>
      <c r="AH11" s="1046"/>
      <c r="AI11" s="1046"/>
      <c r="AJ11" s="1046"/>
      <c r="AK11" s="1046"/>
      <c r="AL11" s="1046"/>
      <c r="AM11" s="1046"/>
      <c r="AN11" s="1046"/>
      <c r="AO11" s="1046"/>
      <c r="AP11" s="1046"/>
      <c r="AQ11" s="1046"/>
      <c r="AR11" s="1046"/>
      <c r="AS11" s="1046"/>
      <c r="AT11" s="1046"/>
      <c r="AU11" s="1046"/>
      <c r="AV11" s="1046"/>
      <c r="AW11" s="1046"/>
      <c r="AX11" s="1046"/>
      <c r="AY11" s="1046"/>
      <c r="AZ11" s="1046"/>
      <c r="BA11" s="1046"/>
      <c r="BB11" s="1046"/>
      <c r="BC11" s="1046"/>
      <c r="BD11" s="1046"/>
      <c r="BE11" s="1046"/>
      <c r="BF11" s="1046"/>
      <c r="BG11" s="1046"/>
    </row>
    <row r="12" spans="1:116" ht="9.75" customHeight="1">
      <c r="D12" s="1019"/>
      <c r="E12" s="1019"/>
      <c r="F12" s="1019"/>
      <c r="G12" s="1020"/>
      <c r="H12" s="1020"/>
      <c r="I12" s="1020"/>
      <c r="J12" s="1020"/>
      <c r="K12" s="1020"/>
      <c r="L12" s="1020"/>
      <c r="M12" s="1020"/>
      <c r="N12" s="1020"/>
      <c r="O12" s="1020"/>
      <c r="P12" s="1020"/>
      <c r="Q12" s="1020"/>
      <c r="R12" s="1020"/>
      <c r="S12" s="1027"/>
      <c r="T12" s="1028"/>
      <c r="U12" s="1028"/>
      <c r="V12" s="1028"/>
      <c r="W12" s="1028"/>
      <c r="X12" s="1028"/>
      <c r="Y12" s="1028"/>
      <c r="Z12" s="1028"/>
      <c r="AA12" s="1028"/>
      <c r="AB12" s="1028"/>
      <c r="AC12" s="1028"/>
      <c r="AD12" s="1029"/>
      <c r="AH12" s="1046"/>
      <c r="AI12" s="1046"/>
      <c r="AJ12" s="1046"/>
      <c r="AK12" s="1046"/>
      <c r="AL12" s="1046"/>
      <c r="AM12" s="1046"/>
      <c r="AN12" s="1046"/>
      <c r="AO12" s="1046"/>
      <c r="AP12" s="1046"/>
      <c r="AQ12" s="1046"/>
      <c r="AR12" s="1046"/>
      <c r="AS12" s="1046"/>
      <c r="AT12" s="1046"/>
      <c r="AU12" s="1046"/>
      <c r="AV12" s="1046"/>
      <c r="AW12" s="1046"/>
      <c r="AX12" s="1046"/>
      <c r="AY12" s="1046"/>
      <c r="AZ12" s="1046"/>
      <c r="BA12" s="1046"/>
      <c r="BB12" s="1046"/>
      <c r="BC12" s="1046"/>
      <c r="BD12" s="1046"/>
      <c r="BE12" s="1046"/>
      <c r="BF12" s="1046"/>
      <c r="BG12" s="1046"/>
    </row>
    <row r="13" spans="1:116" ht="9.75" customHeight="1">
      <c r="D13" s="1019"/>
      <c r="E13" s="1019"/>
      <c r="F13" s="1019"/>
      <c r="G13" s="1020" t="s">
        <v>133</v>
      </c>
      <c r="H13" s="1020"/>
      <c r="I13" s="1020"/>
      <c r="J13" s="1020"/>
      <c r="K13" s="1020"/>
      <c r="L13" s="1020"/>
      <c r="M13" s="1020"/>
      <c r="N13" s="1020"/>
      <c r="O13" s="1020"/>
      <c r="P13" s="1020"/>
      <c r="Q13" s="1020"/>
      <c r="R13" s="1020"/>
      <c r="S13" s="1031">
        <f>'試算用紙（HP）'!AU88</f>
        <v>0</v>
      </c>
      <c r="T13" s="1032"/>
      <c r="U13" s="1032"/>
      <c r="V13" s="1032"/>
      <c r="W13" s="1032"/>
      <c r="X13" s="1032"/>
      <c r="Y13" s="1032"/>
      <c r="Z13" s="1032"/>
      <c r="AA13" s="1032"/>
      <c r="AB13" s="1032"/>
      <c r="AC13" s="1032"/>
      <c r="AD13" s="1033"/>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row>
    <row r="14" spans="1:116" ht="9.75" customHeight="1">
      <c r="D14" s="1019"/>
      <c r="E14" s="1019"/>
      <c r="F14" s="1019"/>
      <c r="G14" s="1020"/>
      <c r="H14" s="1020"/>
      <c r="I14" s="1020"/>
      <c r="J14" s="1020"/>
      <c r="K14" s="1020"/>
      <c r="L14" s="1020"/>
      <c r="M14" s="1020"/>
      <c r="N14" s="1020"/>
      <c r="O14" s="1020"/>
      <c r="P14" s="1020"/>
      <c r="Q14" s="1020"/>
      <c r="R14" s="1020"/>
      <c r="S14" s="1034"/>
      <c r="T14" s="1035"/>
      <c r="U14" s="1035"/>
      <c r="V14" s="1035"/>
      <c r="W14" s="1035"/>
      <c r="X14" s="1035"/>
      <c r="Y14" s="1035"/>
      <c r="Z14" s="1035"/>
      <c r="AA14" s="1035"/>
      <c r="AB14" s="1035"/>
      <c r="AC14" s="1035"/>
      <c r="AD14" s="1036"/>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row>
    <row r="15" spans="1:116" ht="9.75" customHeight="1">
      <c r="D15" s="1019"/>
      <c r="E15" s="1019"/>
      <c r="F15" s="1019"/>
      <c r="G15" s="1020"/>
      <c r="H15" s="1020"/>
      <c r="I15" s="1020"/>
      <c r="J15" s="1020"/>
      <c r="K15" s="1020"/>
      <c r="L15" s="1020"/>
      <c r="M15" s="1020"/>
      <c r="N15" s="1020"/>
      <c r="O15" s="1020"/>
      <c r="P15" s="1020"/>
      <c r="Q15" s="1020"/>
      <c r="R15" s="1020"/>
      <c r="S15" s="1037"/>
      <c r="T15" s="1038"/>
      <c r="U15" s="1038"/>
      <c r="V15" s="1038"/>
      <c r="W15" s="1038"/>
      <c r="X15" s="1038"/>
      <c r="Y15" s="1038"/>
      <c r="Z15" s="1038"/>
      <c r="AA15" s="1038"/>
      <c r="AB15" s="1038"/>
      <c r="AC15" s="1038"/>
      <c r="AD15" s="1039"/>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row>
    <row r="16" spans="1:116" ht="9.75" customHeight="1">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row>
    <row r="17" spans="2:59" ht="9.75" customHeight="1">
      <c r="D17" s="1078" t="str">
        <f>IF(パラメーター!$D$1&gt;パラメーター!$D$2,"⚠前年度の料率を使用しています⚠",IF(パラメーター!$D$1&lt;パラメーター!$D$2,"⚠試算年度と料率年度が逆転しています⚠",""))</f>
        <v/>
      </c>
      <c r="E17" s="1078"/>
      <c r="F17" s="1078"/>
      <c r="G17" s="1078"/>
      <c r="H17" s="1078"/>
      <c r="I17" s="1078"/>
      <c r="J17" s="1078"/>
      <c r="K17" s="1078"/>
      <c r="L17" s="1078"/>
      <c r="M17" s="1078"/>
      <c r="N17" s="1078"/>
      <c r="O17" s="1078"/>
      <c r="P17" s="1078"/>
      <c r="Q17" s="1078"/>
      <c r="R17" s="1078"/>
      <c r="S17" s="1078"/>
      <c r="T17" s="1078"/>
      <c r="U17" s="1078"/>
      <c r="V17" s="1078"/>
      <c r="W17" s="1078"/>
      <c r="X17" s="1078"/>
      <c r="Y17" s="1078"/>
      <c r="Z17" s="1078"/>
      <c r="AA17" s="1078"/>
      <c r="AB17" s="1078"/>
      <c r="AC17" s="1078"/>
      <c r="AD17" s="1078"/>
      <c r="AE17" s="1078"/>
      <c r="AF17" s="1078"/>
      <c r="AG17" s="1078"/>
      <c r="AH17" s="1078"/>
      <c r="AI17" s="1078"/>
      <c r="AJ17" s="1078"/>
      <c r="AK17" s="1078"/>
      <c r="AL17" s="1078"/>
      <c r="AM17" s="1078"/>
      <c r="AN17" s="1078"/>
      <c r="AO17" s="1078"/>
      <c r="AP17" s="1078"/>
      <c r="AQ17" s="1078"/>
      <c r="AR17" s="1078"/>
      <c r="AS17" s="1078"/>
      <c r="AT17" s="1078"/>
      <c r="AU17" s="1078"/>
      <c r="AV17" s="1078"/>
      <c r="AW17" s="1078"/>
      <c r="AX17" s="1078"/>
      <c r="AY17" s="1078"/>
      <c r="AZ17" s="1078"/>
      <c r="BA17" s="1078"/>
      <c r="BB17" s="1078"/>
      <c r="BC17" s="1078"/>
      <c r="BD17" s="1078"/>
      <c r="BE17" s="1078"/>
      <c r="BF17" s="1078"/>
      <c r="BG17" s="1078"/>
    </row>
    <row r="18" spans="2:59" ht="9.75" customHeight="1">
      <c r="D18" s="1078"/>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1078"/>
      <c r="AA18" s="1078"/>
      <c r="AB18" s="1078"/>
      <c r="AC18" s="1078"/>
      <c r="AD18" s="1078"/>
      <c r="AE18" s="1078"/>
      <c r="AF18" s="1078"/>
      <c r="AG18" s="1078"/>
      <c r="AH18" s="1078"/>
      <c r="AI18" s="1078"/>
      <c r="AJ18" s="1078"/>
      <c r="AK18" s="1078"/>
      <c r="AL18" s="1078"/>
      <c r="AM18" s="1078"/>
      <c r="AN18" s="1078"/>
      <c r="AO18" s="1078"/>
      <c r="AP18" s="1078"/>
      <c r="AQ18" s="1078"/>
      <c r="AR18" s="1078"/>
      <c r="AS18" s="1078"/>
      <c r="AT18" s="1078"/>
      <c r="AU18" s="1078"/>
      <c r="AV18" s="1078"/>
      <c r="AW18" s="1078"/>
      <c r="AX18" s="1078"/>
      <c r="AY18" s="1078"/>
      <c r="AZ18" s="1078"/>
      <c r="BA18" s="1078"/>
      <c r="BB18" s="1078"/>
      <c r="BC18" s="1078"/>
      <c r="BD18" s="1078"/>
      <c r="BE18" s="1078"/>
      <c r="BF18" s="1078"/>
      <c r="BG18" s="1078"/>
    </row>
    <row r="19" spans="2:59" ht="9.75" customHeight="1">
      <c r="D19" s="1078"/>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1078"/>
      <c r="AA19" s="1078"/>
      <c r="AB19" s="1078"/>
      <c r="AC19" s="1078"/>
      <c r="AD19" s="1078"/>
      <c r="AE19" s="1078"/>
      <c r="AF19" s="1078"/>
      <c r="AG19" s="1078"/>
      <c r="AH19" s="1078"/>
      <c r="AI19" s="1078"/>
      <c r="AJ19" s="1078"/>
      <c r="AK19" s="1078"/>
      <c r="AL19" s="1078"/>
      <c r="AM19" s="1078"/>
      <c r="AN19" s="1078"/>
      <c r="AO19" s="1078"/>
      <c r="AP19" s="1078"/>
      <c r="AQ19" s="1078"/>
      <c r="AR19" s="1078"/>
      <c r="AS19" s="1078"/>
      <c r="AT19" s="1078"/>
      <c r="AU19" s="1078"/>
      <c r="AV19" s="1078"/>
      <c r="AW19" s="1078"/>
      <c r="AX19" s="1078"/>
      <c r="AY19" s="1078"/>
      <c r="AZ19" s="1078"/>
      <c r="BA19" s="1078"/>
      <c r="BB19" s="1078"/>
      <c r="BC19" s="1078"/>
      <c r="BD19" s="1078"/>
      <c r="BE19" s="1078"/>
      <c r="BF19" s="1078"/>
      <c r="BG19" s="1078"/>
    </row>
    <row r="20" spans="2:59" ht="9.75" customHeight="1">
      <c r="D20" s="1078" t="str">
        <f>IF(パラメーター!$D$1&gt;パラメーター!$D$2,"⚠　説明を必ず行ってください　⚠",IF(パラメーター!$D$1&lt;パラメーター!$D$2,"⚠　パラメーターを確認してください　⚠",""))</f>
        <v/>
      </c>
      <c r="E20" s="1078"/>
      <c r="F20" s="1078"/>
      <c r="G20" s="1078"/>
      <c r="H20" s="1078"/>
      <c r="I20" s="1078"/>
      <c r="J20" s="1078"/>
      <c r="K20" s="1078"/>
      <c r="L20" s="1078"/>
      <c r="M20" s="1078"/>
      <c r="N20" s="1078"/>
      <c r="O20" s="1078"/>
      <c r="P20" s="1078"/>
      <c r="Q20" s="1078"/>
      <c r="R20" s="1078"/>
      <c r="S20" s="1078"/>
      <c r="T20" s="1078"/>
      <c r="U20" s="1078"/>
      <c r="V20" s="1078"/>
      <c r="W20" s="1078"/>
      <c r="X20" s="1078"/>
      <c r="Y20" s="1078"/>
      <c r="Z20" s="1078"/>
      <c r="AA20" s="1078"/>
      <c r="AB20" s="1078"/>
      <c r="AC20" s="1078"/>
      <c r="AD20" s="1078"/>
      <c r="AE20" s="1078"/>
      <c r="AF20" s="1078"/>
      <c r="AG20" s="1078"/>
      <c r="AH20" s="1078"/>
      <c r="AI20" s="1078"/>
      <c r="AJ20" s="1078"/>
      <c r="AK20" s="1078"/>
      <c r="AL20" s="1078"/>
      <c r="AM20" s="1078"/>
      <c r="AN20" s="1078"/>
      <c r="AO20" s="1078"/>
      <c r="AP20" s="1078"/>
      <c r="AQ20" s="1078"/>
      <c r="AR20" s="1078"/>
      <c r="AS20" s="1078"/>
      <c r="AT20" s="1078"/>
      <c r="AU20" s="1078"/>
      <c r="AV20" s="1078"/>
      <c r="AW20" s="1078"/>
      <c r="AX20" s="1078"/>
      <c r="AY20" s="1078"/>
      <c r="AZ20" s="1078"/>
      <c r="BA20" s="1078"/>
      <c r="BB20" s="1078"/>
      <c r="BC20" s="1078"/>
      <c r="BD20" s="1078"/>
      <c r="BE20" s="1078"/>
      <c r="BF20" s="1078"/>
      <c r="BG20" s="1078"/>
    </row>
    <row r="21" spans="2:59" ht="9.75" customHeight="1">
      <c r="D21" s="1078"/>
      <c r="E21" s="1078"/>
      <c r="F21" s="1078"/>
      <c r="G21" s="1078"/>
      <c r="H21" s="1078"/>
      <c r="I21" s="1078"/>
      <c r="J21" s="1078"/>
      <c r="K21" s="1078"/>
      <c r="L21" s="1078"/>
      <c r="M21" s="1078"/>
      <c r="N21" s="1078"/>
      <c r="O21" s="1078"/>
      <c r="P21" s="1078"/>
      <c r="Q21" s="1078"/>
      <c r="R21" s="1078"/>
      <c r="S21" s="1078"/>
      <c r="T21" s="1078"/>
      <c r="U21" s="1078"/>
      <c r="V21" s="1078"/>
      <c r="W21" s="1078"/>
      <c r="X21" s="1078"/>
      <c r="Y21" s="1078"/>
      <c r="Z21" s="1078"/>
      <c r="AA21" s="1078"/>
      <c r="AB21" s="1078"/>
      <c r="AC21" s="1078"/>
      <c r="AD21" s="1078"/>
      <c r="AE21" s="1078"/>
      <c r="AF21" s="1078"/>
      <c r="AG21" s="1078"/>
      <c r="AH21" s="1078"/>
      <c r="AI21" s="1078"/>
      <c r="AJ21" s="1078"/>
      <c r="AK21" s="1078"/>
      <c r="AL21" s="1078"/>
      <c r="AM21" s="1078"/>
      <c r="AN21" s="1078"/>
      <c r="AO21" s="1078"/>
      <c r="AP21" s="1078"/>
      <c r="AQ21" s="1078"/>
      <c r="AR21" s="1078"/>
      <c r="AS21" s="1078"/>
      <c r="AT21" s="1078"/>
      <c r="AU21" s="1078"/>
      <c r="AV21" s="1078"/>
      <c r="AW21" s="1078"/>
      <c r="AX21" s="1078"/>
      <c r="AY21" s="1078"/>
      <c r="AZ21" s="1078"/>
      <c r="BA21" s="1078"/>
      <c r="BB21" s="1078"/>
      <c r="BC21" s="1078"/>
      <c r="BD21" s="1078"/>
      <c r="BE21" s="1078"/>
      <c r="BF21" s="1078"/>
      <c r="BG21" s="1078"/>
    </row>
    <row r="22" spans="2:59" ht="9.75" customHeight="1">
      <c r="D22" s="1078"/>
      <c r="E22" s="1078"/>
      <c r="F22" s="1078"/>
      <c r="G22" s="1078"/>
      <c r="H22" s="1078"/>
      <c r="I22" s="1078"/>
      <c r="J22" s="1078"/>
      <c r="K22" s="1078"/>
      <c r="L22" s="1078"/>
      <c r="M22" s="1078"/>
      <c r="N22" s="1078"/>
      <c r="O22" s="1078"/>
      <c r="P22" s="1078"/>
      <c r="Q22" s="1078"/>
      <c r="R22" s="1078"/>
      <c r="S22" s="1078"/>
      <c r="T22" s="1078"/>
      <c r="U22" s="1078"/>
      <c r="V22" s="1078"/>
      <c r="W22" s="1078"/>
      <c r="X22" s="1078"/>
      <c r="Y22" s="1078"/>
      <c r="Z22" s="1078"/>
      <c r="AA22" s="1078"/>
      <c r="AB22" s="1078"/>
      <c r="AC22" s="1078"/>
      <c r="AD22" s="1078"/>
      <c r="AE22" s="1078"/>
      <c r="AF22" s="1078"/>
      <c r="AG22" s="1078"/>
      <c r="AH22" s="1078"/>
      <c r="AI22" s="1078"/>
      <c r="AJ22" s="1078"/>
      <c r="AK22" s="1078"/>
      <c r="AL22" s="1078"/>
      <c r="AM22" s="1078"/>
      <c r="AN22" s="1078"/>
      <c r="AO22" s="1078"/>
      <c r="AP22" s="1078"/>
      <c r="AQ22" s="1078"/>
      <c r="AR22" s="1078"/>
      <c r="AS22" s="1078"/>
      <c r="AT22" s="1078"/>
      <c r="AU22" s="1078"/>
      <c r="AV22" s="1078"/>
      <c r="AW22" s="1078"/>
      <c r="AX22" s="1078"/>
      <c r="AY22" s="1078"/>
      <c r="AZ22" s="1078"/>
      <c r="BA22" s="1078"/>
      <c r="BB22" s="1078"/>
      <c r="BC22" s="1078"/>
      <c r="BD22" s="1078"/>
      <c r="BE22" s="1078"/>
      <c r="BF22" s="1078"/>
      <c r="BG22" s="1078"/>
    </row>
    <row r="23" spans="2:59" ht="11.25" customHeight="1">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row>
    <row r="24" spans="2:59" ht="11.25" customHeight="1">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c r="BG24" s="443"/>
    </row>
    <row r="25" spans="2:59" ht="11.25" customHeight="1"/>
    <row r="26" spans="2:59" ht="11.25" customHeight="1"/>
    <row r="27" spans="2:59" ht="7.5" customHeight="1"/>
    <row r="28" spans="2:59" ht="7.5" customHeight="1"/>
    <row r="29" spans="2:59" ht="9" customHeight="1">
      <c r="B29" s="1015" t="s">
        <v>264</v>
      </c>
      <c r="C29" s="1015"/>
      <c r="D29" s="1016" t="str">
        <f>IF(パラメーター!$D$1=パラメーター!$D$2,"保険料の試算はあくまでも目安です。実際の保険料とは異なる場合があります。","保険料の試算はあくまでも目安です。実際の保険料とは異なります。")</f>
        <v>保険料の試算はあくまでも目安です。実際の保険料とは異なる場合があります。</v>
      </c>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A29" s="1016"/>
      <c r="AB29" s="1016"/>
      <c r="AC29" s="1016"/>
      <c r="AD29" s="1016"/>
      <c r="AE29" s="1016"/>
      <c r="AF29" s="1016"/>
      <c r="AG29" s="1016"/>
      <c r="AH29" s="1016"/>
      <c r="AI29" s="1016"/>
      <c r="AJ29" s="1016"/>
      <c r="AK29" s="1016"/>
      <c r="AL29" s="1016"/>
      <c r="AM29" s="1016"/>
      <c r="AN29" s="1016"/>
      <c r="AO29" s="1016"/>
      <c r="AP29" s="1016"/>
      <c r="AQ29" s="1016"/>
      <c r="AR29" s="1016"/>
      <c r="AS29" s="1016"/>
      <c r="AT29" s="1016"/>
      <c r="AU29" s="1016"/>
      <c r="AV29" s="1016"/>
      <c r="AW29" s="1016"/>
      <c r="AX29" s="1016"/>
      <c r="AY29" s="1016"/>
      <c r="AZ29" s="1016"/>
      <c r="BA29" s="1016"/>
      <c r="BB29" s="1016"/>
      <c r="BC29" s="1016"/>
      <c r="BD29" s="1016"/>
      <c r="BE29" s="1016"/>
      <c r="BF29" s="1016"/>
      <c r="BG29" s="1016"/>
    </row>
    <row r="30" spans="2:59" ht="9" customHeight="1">
      <c r="B30" s="1015"/>
      <c r="C30" s="1015"/>
      <c r="D30" s="1016"/>
      <c r="E30" s="1016"/>
      <c r="F30" s="1016"/>
      <c r="G30" s="1016"/>
      <c r="H30" s="1016"/>
      <c r="I30" s="1016"/>
      <c r="J30" s="1016"/>
      <c r="K30" s="1016"/>
      <c r="L30" s="1016"/>
      <c r="M30" s="1016"/>
      <c r="N30" s="1016"/>
      <c r="O30" s="1016"/>
      <c r="P30" s="1016"/>
      <c r="Q30" s="1016"/>
      <c r="R30" s="1016"/>
      <c r="S30" s="1016"/>
      <c r="T30" s="1016"/>
      <c r="U30" s="1016"/>
      <c r="V30" s="1016"/>
      <c r="W30" s="1016"/>
      <c r="X30" s="1016"/>
      <c r="Y30" s="1016"/>
      <c r="Z30" s="1016"/>
      <c r="AA30" s="1016"/>
      <c r="AB30" s="1016"/>
      <c r="AC30" s="1016"/>
      <c r="AD30" s="1016"/>
      <c r="AE30" s="1016"/>
      <c r="AF30" s="1016"/>
      <c r="AG30" s="1016"/>
      <c r="AH30" s="1016"/>
      <c r="AI30" s="1016"/>
      <c r="AJ30" s="1016"/>
      <c r="AK30" s="1016"/>
      <c r="AL30" s="1016"/>
      <c r="AM30" s="1016"/>
      <c r="AN30" s="1016"/>
      <c r="AO30" s="1016"/>
      <c r="AP30" s="1016"/>
      <c r="AQ30" s="1016"/>
      <c r="AR30" s="1016"/>
      <c r="AS30" s="1016"/>
      <c r="AT30" s="1016"/>
      <c r="AU30" s="1016"/>
      <c r="AV30" s="1016"/>
      <c r="AW30" s="1016"/>
      <c r="AX30" s="1016"/>
      <c r="AY30" s="1016"/>
      <c r="AZ30" s="1016"/>
      <c r="BA30" s="1016"/>
      <c r="BB30" s="1016"/>
      <c r="BC30" s="1016"/>
      <c r="BD30" s="1016"/>
      <c r="BE30" s="1016"/>
      <c r="BF30" s="1016"/>
      <c r="BG30" s="1016"/>
    </row>
    <row r="31" spans="2:59" ht="9" customHeight="1">
      <c r="B31" s="1017"/>
      <c r="C31" s="1017"/>
      <c r="D31" s="1014" t="str">
        <f>IF(パラメーター!$D$1&gt;パラメーター!$D$2,"より正確な試算を行う場合、料率が決まる７月中旬以降に再度試算を行ってください。","")</f>
        <v/>
      </c>
      <c r="E31" s="1014"/>
      <c r="F31" s="1014"/>
      <c r="G31" s="1014"/>
      <c r="H31" s="1014"/>
      <c r="I31" s="1014"/>
      <c r="J31" s="1014"/>
      <c r="K31" s="1014"/>
      <c r="L31" s="1014"/>
      <c r="M31" s="1014"/>
      <c r="N31" s="1014"/>
      <c r="O31" s="1014"/>
      <c r="P31" s="1014"/>
      <c r="Q31" s="1014"/>
      <c r="R31" s="1014"/>
      <c r="S31" s="1014"/>
      <c r="T31" s="1014"/>
      <c r="U31" s="1014"/>
      <c r="V31" s="1014"/>
      <c r="W31" s="1014"/>
      <c r="X31" s="1014"/>
      <c r="Y31" s="1014"/>
      <c r="Z31" s="1014"/>
      <c r="AA31" s="1014"/>
      <c r="AB31" s="1014"/>
      <c r="AC31" s="1014"/>
      <c r="AD31" s="1014"/>
      <c r="AE31" s="1014"/>
      <c r="AF31" s="1014"/>
      <c r="AG31" s="1014"/>
      <c r="AH31" s="1014"/>
      <c r="AI31" s="1014"/>
      <c r="AJ31" s="1014"/>
      <c r="AK31" s="1014"/>
      <c r="AL31" s="1014"/>
      <c r="AM31" s="1014"/>
      <c r="AN31" s="1014"/>
      <c r="AO31" s="1014"/>
      <c r="AP31" s="1014"/>
      <c r="AQ31" s="1014"/>
      <c r="AR31" s="1014"/>
      <c r="AS31" s="1014"/>
      <c r="AT31" s="1014"/>
      <c r="AU31" s="1014"/>
      <c r="AV31" s="1014"/>
      <c r="AW31" s="1014"/>
      <c r="AX31" s="1014"/>
      <c r="AY31" s="1014"/>
      <c r="AZ31" s="1014"/>
      <c r="BA31" s="1014"/>
      <c r="BB31" s="1014"/>
      <c r="BC31" s="1014"/>
      <c r="BD31" s="1014"/>
      <c r="BE31" s="1014"/>
      <c r="BF31" s="1014"/>
      <c r="BG31" s="1014"/>
    </row>
    <row r="32" spans="2:59" ht="9" customHeight="1">
      <c r="B32" s="1017"/>
      <c r="C32" s="1017"/>
      <c r="D32" s="1014"/>
      <c r="E32" s="1014"/>
      <c r="F32" s="1014"/>
      <c r="G32" s="1014"/>
      <c r="H32" s="1014"/>
      <c r="I32" s="1014"/>
      <c r="J32" s="1014"/>
      <c r="K32" s="1014"/>
      <c r="L32" s="1014"/>
      <c r="M32" s="1014"/>
      <c r="N32" s="1014"/>
      <c r="O32" s="1014"/>
      <c r="P32" s="1014"/>
      <c r="Q32" s="1014"/>
      <c r="R32" s="1014"/>
      <c r="S32" s="1014"/>
      <c r="T32" s="1014"/>
      <c r="U32" s="1014"/>
      <c r="V32" s="1014"/>
      <c r="W32" s="1014"/>
      <c r="X32" s="1014"/>
      <c r="Y32" s="1014"/>
      <c r="Z32" s="1014"/>
      <c r="AA32" s="1014"/>
      <c r="AB32" s="1014"/>
      <c r="AC32" s="1014"/>
      <c r="AD32" s="1014"/>
      <c r="AE32" s="1014"/>
      <c r="AF32" s="1014"/>
      <c r="AG32" s="1014"/>
      <c r="AH32" s="1014"/>
      <c r="AI32" s="1014"/>
      <c r="AJ32" s="1014"/>
      <c r="AK32" s="1014"/>
      <c r="AL32" s="1014"/>
      <c r="AM32" s="1014"/>
      <c r="AN32" s="1014"/>
      <c r="AO32" s="1014"/>
      <c r="AP32" s="1014"/>
      <c r="AQ32" s="1014"/>
      <c r="AR32" s="1014"/>
      <c r="AS32" s="1014"/>
      <c r="AT32" s="1014"/>
      <c r="AU32" s="1014"/>
      <c r="AV32" s="1014"/>
      <c r="AW32" s="1014"/>
      <c r="AX32" s="1014"/>
      <c r="AY32" s="1014"/>
      <c r="AZ32" s="1014"/>
      <c r="BA32" s="1014"/>
      <c r="BB32" s="1014"/>
      <c r="BC32" s="1014"/>
      <c r="BD32" s="1014"/>
      <c r="BE32" s="1014"/>
      <c r="BF32" s="1014"/>
      <c r="BG32" s="1014"/>
    </row>
    <row r="33" spans="2:59" ht="8.25" customHeight="1">
      <c r="B33" s="1015" t="s">
        <v>244</v>
      </c>
      <c r="C33" s="1015"/>
      <c r="D33" s="1014" t="s">
        <v>247</v>
      </c>
      <c r="E33" s="1014"/>
      <c r="F33" s="1014"/>
      <c r="G33" s="1014"/>
      <c r="H33" s="1014"/>
      <c r="I33" s="1014"/>
      <c r="J33" s="1014"/>
      <c r="K33" s="1014"/>
      <c r="L33" s="1014"/>
      <c r="M33" s="1014"/>
      <c r="N33" s="1014"/>
      <c r="O33" s="1014"/>
      <c r="P33" s="1014"/>
      <c r="Q33" s="1014"/>
      <c r="R33" s="1014"/>
      <c r="S33" s="1014"/>
      <c r="T33" s="1014"/>
      <c r="U33" s="1014"/>
      <c r="V33" s="1014"/>
      <c r="W33" s="1014"/>
      <c r="X33" s="1014"/>
      <c r="Y33" s="1014"/>
      <c r="Z33" s="1014"/>
      <c r="AA33" s="1014"/>
      <c r="AB33" s="1014"/>
      <c r="AC33" s="1014"/>
      <c r="AD33" s="1014"/>
      <c r="AE33" s="1014"/>
      <c r="AF33" s="1014"/>
      <c r="AG33" s="1014"/>
      <c r="AH33" s="1014"/>
      <c r="AI33" s="1014"/>
      <c r="AJ33" s="1014"/>
      <c r="AK33" s="1014"/>
      <c r="AL33" s="1014"/>
      <c r="AM33" s="1014"/>
      <c r="AN33" s="1014"/>
      <c r="AO33" s="1014"/>
      <c r="AP33" s="1014"/>
      <c r="AQ33" s="1014"/>
      <c r="AR33" s="1014"/>
      <c r="AS33" s="1014"/>
      <c r="AT33" s="1014"/>
      <c r="AU33" s="1014"/>
      <c r="AV33" s="1014"/>
      <c r="AW33" s="1014"/>
      <c r="AX33" s="1014"/>
      <c r="AY33" s="1014"/>
      <c r="AZ33" s="1014"/>
      <c r="BA33" s="1014"/>
      <c r="BB33" s="1014"/>
      <c r="BC33" s="1014"/>
      <c r="BD33" s="1014"/>
      <c r="BE33" s="1014"/>
      <c r="BF33" s="1014"/>
      <c r="BG33" s="1014"/>
    </row>
    <row r="34" spans="2:59" ht="8.25" customHeight="1">
      <c r="B34" s="1015"/>
      <c r="C34" s="1015"/>
      <c r="D34" s="1014"/>
      <c r="E34" s="1014"/>
      <c r="F34" s="1014"/>
      <c r="G34" s="1014"/>
      <c r="H34" s="1014"/>
      <c r="I34" s="1014"/>
      <c r="J34" s="1014"/>
      <c r="K34" s="1014"/>
      <c r="L34" s="1014"/>
      <c r="M34" s="1014"/>
      <c r="N34" s="1014"/>
      <c r="O34" s="1014"/>
      <c r="P34" s="1014"/>
      <c r="Q34" s="1014"/>
      <c r="R34" s="1014"/>
      <c r="S34" s="1014"/>
      <c r="T34" s="1014"/>
      <c r="U34" s="1014"/>
      <c r="V34" s="1014"/>
      <c r="W34" s="1014"/>
      <c r="X34" s="1014"/>
      <c r="Y34" s="1014"/>
      <c r="Z34" s="1014"/>
      <c r="AA34" s="1014"/>
      <c r="AB34" s="1014"/>
      <c r="AC34" s="1014"/>
      <c r="AD34" s="1014"/>
      <c r="AE34" s="1014"/>
      <c r="AF34" s="1014"/>
      <c r="AG34" s="1014"/>
      <c r="AH34" s="1014"/>
      <c r="AI34" s="1014"/>
      <c r="AJ34" s="1014"/>
      <c r="AK34" s="1014"/>
      <c r="AL34" s="1014"/>
      <c r="AM34" s="1014"/>
      <c r="AN34" s="1014"/>
      <c r="AO34" s="1014"/>
      <c r="AP34" s="1014"/>
      <c r="AQ34" s="1014"/>
      <c r="AR34" s="1014"/>
      <c r="AS34" s="1014"/>
      <c r="AT34" s="1014"/>
      <c r="AU34" s="1014"/>
      <c r="AV34" s="1014"/>
      <c r="AW34" s="1014"/>
      <c r="AX34" s="1014"/>
      <c r="AY34" s="1014"/>
      <c r="AZ34" s="1014"/>
      <c r="BA34" s="1014"/>
      <c r="BB34" s="1014"/>
      <c r="BC34" s="1014"/>
      <c r="BD34" s="1014"/>
      <c r="BE34" s="1014"/>
      <c r="BF34" s="1014"/>
      <c r="BG34" s="1014"/>
    </row>
    <row r="35" spans="2:59" ht="8.25" customHeight="1">
      <c r="B35" s="1015" t="s">
        <v>244</v>
      </c>
      <c r="C35" s="1015"/>
      <c r="D35" s="1014" t="s">
        <v>336</v>
      </c>
      <c r="E35" s="1014"/>
      <c r="F35" s="1014"/>
      <c r="G35" s="1014"/>
      <c r="H35" s="1014"/>
      <c r="I35" s="1014"/>
      <c r="J35" s="1014"/>
      <c r="K35" s="1014"/>
      <c r="L35" s="1014"/>
      <c r="M35" s="1014"/>
      <c r="N35" s="1014"/>
      <c r="O35" s="1014"/>
      <c r="P35" s="1014"/>
      <c r="Q35" s="1014"/>
      <c r="R35" s="1014"/>
      <c r="S35" s="1014"/>
      <c r="T35" s="1014"/>
      <c r="U35" s="1014"/>
      <c r="V35" s="1014"/>
      <c r="W35" s="1014"/>
      <c r="X35" s="1014"/>
      <c r="Y35" s="1014"/>
      <c r="Z35" s="1014"/>
      <c r="AA35" s="1014"/>
      <c r="AB35" s="1014"/>
      <c r="AC35" s="1014"/>
      <c r="AD35" s="1014"/>
      <c r="AE35" s="1014"/>
      <c r="AF35" s="1014"/>
      <c r="AG35" s="1014"/>
      <c r="AH35" s="1014"/>
      <c r="AI35" s="1014"/>
      <c r="AJ35" s="1014"/>
      <c r="AK35" s="1014"/>
      <c r="AL35" s="1014"/>
      <c r="AM35" s="1014"/>
      <c r="AN35" s="1014"/>
      <c r="AO35" s="1014"/>
      <c r="AP35" s="1014"/>
      <c r="AQ35" s="1014"/>
      <c r="AR35" s="1014"/>
      <c r="AS35" s="1014"/>
      <c r="AT35" s="1014"/>
      <c r="AU35" s="1014"/>
      <c r="AV35" s="1014"/>
      <c r="AW35" s="1014"/>
      <c r="AX35" s="1014"/>
      <c r="AY35" s="1014"/>
      <c r="AZ35" s="1014"/>
      <c r="BA35" s="1014"/>
      <c r="BB35" s="1014"/>
      <c r="BC35" s="1014"/>
      <c r="BD35" s="1014"/>
      <c r="BE35" s="1014"/>
      <c r="BF35" s="1014"/>
      <c r="BG35" s="1014"/>
    </row>
    <row r="36" spans="2:59" ht="8.25" customHeight="1">
      <c r="B36" s="1015"/>
      <c r="C36" s="1015"/>
      <c r="D36" s="1014"/>
      <c r="E36" s="1014"/>
      <c r="F36" s="1014"/>
      <c r="G36" s="1014"/>
      <c r="H36" s="1014"/>
      <c r="I36" s="1014"/>
      <c r="J36" s="1014"/>
      <c r="K36" s="1014"/>
      <c r="L36" s="1014"/>
      <c r="M36" s="1014"/>
      <c r="N36" s="1014"/>
      <c r="O36" s="1014"/>
      <c r="P36" s="1014"/>
      <c r="Q36" s="1014"/>
      <c r="R36" s="1014"/>
      <c r="S36" s="1014"/>
      <c r="T36" s="1014"/>
      <c r="U36" s="1014"/>
      <c r="V36" s="1014"/>
      <c r="W36" s="1014"/>
      <c r="X36" s="1014"/>
      <c r="Y36" s="1014"/>
      <c r="Z36" s="1014"/>
      <c r="AA36" s="1014"/>
      <c r="AB36" s="1014"/>
      <c r="AC36" s="1014"/>
      <c r="AD36" s="1014"/>
      <c r="AE36" s="1014"/>
      <c r="AF36" s="1014"/>
      <c r="AG36" s="1014"/>
      <c r="AH36" s="1014"/>
      <c r="AI36" s="1014"/>
      <c r="AJ36" s="1014"/>
      <c r="AK36" s="1014"/>
      <c r="AL36" s="1014"/>
      <c r="AM36" s="1014"/>
      <c r="AN36" s="1014"/>
      <c r="AO36" s="1014"/>
      <c r="AP36" s="1014"/>
      <c r="AQ36" s="1014"/>
      <c r="AR36" s="1014"/>
      <c r="AS36" s="1014"/>
      <c r="AT36" s="1014"/>
      <c r="AU36" s="1014"/>
      <c r="AV36" s="1014"/>
      <c r="AW36" s="1014"/>
      <c r="AX36" s="1014"/>
      <c r="AY36" s="1014"/>
      <c r="AZ36" s="1014"/>
      <c r="BA36" s="1014"/>
      <c r="BB36" s="1014"/>
      <c r="BC36" s="1014"/>
      <c r="BD36" s="1014"/>
      <c r="BE36" s="1014"/>
      <c r="BF36" s="1014"/>
      <c r="BG36" s="1014"/>
    </row>
    <row r="37" spans="2:59" ht="8.25" customHeight="1">
      <c r="B37" s="1018" t="s">
        <v>244</v>
      </c>
      <c r="C37" s="1018"/>
      <c r="D37" s="1014" t="s">
        <v>339</v>
      </c>
      <c r="E37" s="1014"/>
      <c r="F37" s="1014"/>
      <c r="G37" s="1014"/>
      <c r="H37" s="1014"/>
      <c r="I37" s="1014"/>
      <c r="J37" s="1014"/>
      <c r="K37" s="1014"/>
      <c r="L37" s="1014"/>
      <c r="M37" s="1014"/>
      <c r="N37" s="1014"/>
      <c r="O37" s="1014"/>
      <c r="P37" s="1014"/>
      <c r="Q37" s="1014"/>
      <c r="R37" s="1014"/>
      <c r="S37" s="1014"/>
      <c r="T37" s="1014"/>
      <c r="U37" s="1014"/>
      <c r="V37" s="1014"/>
      <c r="W37" s="1014"/>
      <c r="X37" s="1014"/>
      <c r="Y37" s="1014"/>
      <c r="Z37" s="1014"/>
      <c r="AA37" s="1014"/>
      <c r="AB37" s="1014"/>
      <c r="AC37" s="1014"/>
      <c r="AD37" s="1014"/>
      <c r="AE37" s="1014"/>
      <c r="AF37" s="1014"/>
      <c r="AG37" s="1014"/>
      <c r="AH37" s="1014"/>
      <c r="AI37" s="1014"/>
      <c r="AJ37" s="1014"/>
      <c r="AK37" s="1014"/>
      <c r="AL37" s="1014"/>
      <c r="AM37" s="1014"/>
      <c r="AN37" s="1014"/>
      <c r="AO37" s="1014"/>
      <c r="AP37" s="1014"/>
      <c r="AQ37" s="1014"/>
      <c r="AR37" s="1014"/>
      <c r="AS37" s="1014"/>
      <c r="AT37" s="1014"/>
      <c r="AU37" s="1014"/>
      <c r="AV37" s="1014"/>
      <c r="AW37" s="1014"/>
      <c r="AX37" s="1014"/>
      <c r="AY37" s="1014"/>
      <c r="AZ37" s="1014"/>
      <c r="BA37" s="1014"/>
      <c r="BB37" s="1014"/>
      <c r="BC37" s="1014"/>
      <c r="BD37" s="1014"/>
      <c r="BE37" s="1014"/>
      <c r="BF37" s="1014"/>
      <c r="BG37" s="1014"/>
    </row>
    <row r="38" spans="2:59" ht="8.25" customHeight="1">
      <c r="B38" s="1018"/>
      <c r="C38" s="1018"/>
      <c r="D38" s="1014"/>
      <c r="E38" s="1014"/>
      <c r="F38" s="1014"/>
      <c r="G38" s="1014"/>
      <c r="H38" s="1014"/>
      <c r="I38" s="1014"/>
      <c r="J38" s="1014"/>
      <c r="K38" s="1014"/>
      <c r="L38" s="1014"/>
      <c r="M38" s="1014"/>
      <c r="N38" s="1014"/>
      <c r="O38" s="1014"/>
      <c r="P38" s="1014"/>
      <c r="Q38" s="1014"/>
      <c r="R38" s="1014"/>
      <c r="S38" s="1014"/>
      <c r="T38" s="1014"/>
      <c r="U38" s="1014"/>
      <c r="V38" s="1014"/>
      <c r="W38" s="1014"/>
      <c r="X38" s="1014"/>
      <c r="Y38" s="1014"/>
      <c r="Z38" s="1014"/>
      <c r="AA38" s="1014"/>
      <c r="AB38" s="1014"/>
      <c r="AC38" s="1014"/>
      <c r="AD38" s="1014"/>
      <c r="AE38" s="1014"/>
      <c r="AF38" s="1014"/>
      <c r="AG38" s="1014"/>
      <c r="AH38" s="1014"/>
      <c r="AI38" s="1014"/>
      <c r="AJ38" s="1014"/>
      <c r="AK38" s="1014"/>
      <c r="AL38" s="1014"/>
      <c r="AM38" s="1014"/>
      <c r="AN38" s="1014"/>
      <c r="AO38" s="1014"/>
      <c r="AP38" s="1014"/>
      <c r="AQ38" s="1014"/>
      <c r="AR38" s="1014"/>
      <c r="AS38" s="1014"/>
      <c r="AT38" s="1014"/>
      <c r="AU38" s="1014"/>
      <c r="AV38" s="1014"/>
      <c r="AW38" s="1014"/>
      <c r="AX38" s="1014"/>
      <c r="AY38" s="1014"/>
      <c r="AZ38" s="1014"/>
      <c r="BA38" s="1014"/>
      <c r="BB38" s="1014"/>
      <c r="BC38" s="1014"/>
      <c r="BD38" s="1014"/>
      <c r="BE38" s="1014"/>
      <c r="BF38" s="1014"/>
      <c r="BG38" s="1014"/>
    </row>
    <row r="39" spans="2:59" ht="8.25" customHeight="1">
      <c r="D39" s="1014" t="s">
        <v>335</v>
      </c>
      <c r="E39" s="1014"/>
      <c r="F39" s="1014"/>
      <c r="G39" s="1014"/>
      <c r="H39" s="1014"/>
      <c r="I39" s="1014"/>
      <c r="J39" s="1014"/>
      <c r="K39" s="1014"/>
      <c r="L39" s="1014"/>
      <c r="M39" s="1014"/>
      <c r="N39" s="1014"/>
      <c r="O39" s="1014"/>
      <c r="P39" s="1014"/>
      <c r="Q39" s="1014"/>
      <c r="R39" s="1014"/>
      <c r="S39" s="1014"/>
      <c r="T39" s="1014"/>
      <c r="U39" s="1014"/>
      <c r="V39" s="1014"/>
      <c r="W39" s="1014"/>
      <c r="X39" s="1014"/>
      <c r="Y39" s="1014"/>
      <c r="Z39" s="1014"/>
      <c r="AA39" s="1014"/>
      <c r="AB39" s="1014"/>
      <c r="AC39" s="1014"/>
      <c r="AD39" s="1014"/>
      <c r="AE39" s="1014"/>
      <c r="AF39" s="1014"/>
      <c r="AG39" s="1014"/>
      <c r="AH39" s="1014"/>
      <c r="AI39" s="1014"/>
      <c r="AJ39" s="1014"/>
      <c r="AK39" s="1014"/>
      <c r="AL39" s="1014"/>
      <c r="AM39" s="1014"/>
      <c r="AN39" s="1014"/>
      <c r="AO39" s="1014"/>
      <c r="AP39" s="1014"/>
      <c r="AQ39" s="1014"/>
      <c r="AR39" s="1014"/>
      <c r="AS39" s="1014"/>
      <c r="AT39" s="1014"/>
      <c r="AU39" s="1014"/>
      <c r="AV39" s="1014"/>
      <c r="AW39" s="1014"/>
      <c r="AX39" s="1014"/>
      <c r="AY39" s="1014"/>
      <c r="AZ39" s="1014"/>
      <c r="BA39" s="1014"/>
      <c r="BB39" s="1014"/>
      <c r="BC39" s="1014"/>
      <c r="BD39" s="1014"/>
      <c r="BE39" s="1014"/>
      <c r="BF39" s="1014"/>
      <c r="BG39" s="1014"/>
    </row>
    <row r="40" spans="2:59" ht="8.25" customHeight="1">
      <c r="D40" s="1014"/>
      <c r="E40" s="1014"/>
      <c r="F40" s="1014"/>
      <c r="G40" s="1014"/>
      <c r="H40" s="1014"/>
      <c r="I40" s="1014"/>
      <c r="J40" s="1014"/>
      <c r="K40" s="1014"/>
      <c r="L40" s="1014"/>
      <c r="M40" s="1014"/>
      <c r="N40" s="1014"/>
      <c r="O40" s="1014"/>
      <c r="P40" s="1014"/>
      <c r="Q40" s="1014"/>
      <c r="R40" s="1014"/>
      <c r="S40" s="1014"/>
      <c r="T40" s="1014"/>
      <c r="U40" s="1014"/>
      <c r="V40" s="1014"/>
      <c r="W40" s="1014"/>
      <c r="X40" s="1014"/>
      <c r="Y40" s="1014"/>
      <c r="Z40" s="1014"/>
      <c r="AA40" s="1014"/>
      <c r="AB40" s="1014"/>
      <c r="AC40" s="1014"/>
      <c r="AD40" s="1014"/>
      <c r="AE40" s="1014"/>
      <c r="AF40" s="1014"/>
      <c r="AG40" s="1014"/>
      <c r="AH40" s="1014"/>
      <c r="AI40" s="1014"/>
      <c r="AJ40" s="1014"/>
      <c r="AK40" s="1014"/>
      <c r="AL40" s="1014"/>
      <c r="AM40" s="1014"/>
      <c r="AN40" s="1014"/>
      <c r="AO40" s="1014"/>
      <c r="AP40" s="1014"/>
      <c r="AQ40" s="1014"/>
      <c r="AR40" s="1014"/>
      <c r="AS40" s="1014"/>
      <c r="AT40" s="1014"/>
      <c r="AU40" s="1014"/>
      <c r="AV40" s="1014"/>
      <c r="AW40" s="1014"/>
      <c r="AX40" s="1014"/>
      <c r="AY40" s="1014"/>
      <c r="AZ40" s="1014"/>
      <c r="BA40" s="1014"/>
      <c r="BB40" s="1014"/>
      <c r="BC40" s="1014"/>
      <c r="BD40" s="1014"/>
      <c r="BE40" s="1014"/>
      <c r="BF40" s="1014"/>
      <c r="BG40" s="1014"/>
    </row>
    <row r="41" spans="2:59" ht="8.25" customHeight="1">
      <c r="B41" s="1018" t="s">
        <v>244</v>
      </c>
      <c r="C41" s="1018"/>
      <c r="D41" s="1014" t="s">
        <v>246</v>
      </c>
      <c r="E41" s="1014"/>
      <c r="F41" s="1014"/>
      <c r="G41" s="1014"/>
      <c r="H41" s="1014"/>
      <c r="I41" s="1014"/>
      <c r="J41" s="1014"/>
      <c r="K41" s="1014"/>
      <c r="L41" s="1014"/>
      <c r="M41" s="1014"/>
      <c r="N41" s="1014"/>
      <c r="O41" s="1014"/>
      <c r="P41" s="1014"/>
      <c r="Q41" s="1014"/>
      <c r="R41" s="1014"/>
      <c r="S41" s="1014"/>
      <c r="T41" s="1014"/>
      <c r="U41" s="1014"/>
      <c r="V41" s="1014"/>
      <c r="W41" s="1014"/>
      <c r="X41" s="1014"/>
      <c r="Y41" s="1014"/>
      <c r="Z41" s="1014"/>
      <c r="AA41" s="1014"/>
      <c r="AB41" s="1014"/>
      <c r="AC41" s="1014"/>
      <c r="AD41" s="1014"/>
      <c r="AE41" s="1014"/>
      <c r="AF41" s="1014"/>
      <c r="AG41" s="1014"/>
      <c r="AH41" s="1014"/>
      <c r="AI41" s="1014"/>
      <c r="AJ41" s="1014"/>
      <c r="AK41" s="1014"/>
      <c r="AL41" s="1014"/>
      <c r="AM41" s="1014"/>
      <c r="AN41" s="1014"/>
      <c r="AO41" s="1014"/>
      <c r="AP41" s="1014"/>
      <c r="AQ41" s="1014"/>
      <c r="AR41" s="1014"/>
      <c r="AS41" s="1014"/>
      <c r="AT41" s="1014"/>
      <c r="AU41" s="1014"/>
      <c r="AV41" s="1014"/>
      <c r="AW41" s="1014"/>
      <c r="AX41" s="1014"/>
      <c r="AY41" s="1014"/>
      <c r="AZ41" s="1014"/>
      <c r="BA41" s="1014"/>
      <c r="BB41" s="1014"/>
      <c r="BC41" s="1014"/>
      <c r="BD41" s="1014"/>
      <c r="BE41" s="1014"/>
      <c r="BF41" s="1014"/>
      <c r="BG41" s="1014"/>
    </row>
    <row r="42" spans="2:59" ht="8.25" customHeight="1">
      <c r="B42" s="1018"/>
      <c r="C42" s="1018"/>
      <c r="D42" s="1014"/>
      <c r="E42" s="1014"/>
      <c r="F42" s="1014"/>
      <c r="G42" s="1014"/>
      <c r="H42" s="1014"/>
      <c r="I42" s="1014"/>
      <c r="J42" s="1014"/>
      <c r="K42" s="1014"/>
      <c r="L42" s="1014"/>
      <c r="M42" s="1014"/>
      <c r="N42" s="1014"/>
      <c r="O42" s="1014"/>
      <c r="P42" s="1014"/>
      <c r="Q42" s="1014"/>
      <c r="R42" s="1014"/>
      <c r="S42" s="1014"/>
      <c r="T42" s="1014"/>
      <c r="U42" s="1014"/>
      <c r="V42" s="1014"/>
      <c r="W42" s="1014"/>
      <c r="X42" s="1014"/>
      <c r="Y42" s="1014"/>
      <c r="Z42" s="1014"/>
      <c r="AA42" s="1014"/>
      <c r="AB42" s="1014"/>
      <c r="AC42" s="1014"/>
      <c r="AD42" s="1014"/>
      <c r="AE42" s="1014"/>
      <c r="AF42" s="1014"/>
      <c r="AG42" s="1014"/>
      <c r="AH42" s="1014"/>
      <c r="AI42" s="1014"/>
      <c r="AJ42" s="1014"/>
      <c r="AK42" s="1014"/>
      <c r="AL42" s="1014"/>
      <c r="AM42" s="1014"/>
      <c r="AN42" s="1014"/>
      <c r="AO42" s="1014"/>
      <c r="AP42" s="1014"/>
      <c r="AQ42" s="1014"/>
      <c r="AR42" s="1014"/>
      <c r="AS42" s="1014"/>
      <c r="AT42" s="1014"/>
      <c r="AU42" s="1014"/>
      <c r="AV42" s="1014"/>
      <c r="AW42" s="1014"/>
      <c r="AX42" s="1014"/>
      <c r="AY42" s="1014"/>
      <c r="AZ42" s="1014"/>
      <c r="BA42" s="1014"/>
      <c r="BB42" s="1014"/>
      <c r="BC42" s="1014"/>
      <c r="BD42" s="1014"/>
      <c r="BE42" s="1014"/>
      <c r="BF42" s="1014"/>
      <c r="BG42" s="1014"/>
    </row>
    <row r="43" spans="2:59" ht="8.25" customHeight="1">
      <c r="B43" s="1015" t="s">
        <v>244</v>
      </c>
      <c r="C43" s="1015"/>
      <c r="D43" s="1014" t="s">
        <v>245</v>
      </c>
      <c r="E43" s="1014"/>
      <c r="F43" s="1014"/>
      <c r="G43" s="1014"/>
      <c r="H43" s="1014"/>
      <c r="I43" s="1014"/>
      <c r="J43" s="1014"/>
      <c r="K43" s="1014"/>
      <c r="L43" s="1014"/>
      <c r="M43" s="1014"/>
      <c r="N43" s="1014"/>
      <c r="O43" s="1014"/>
      <c r="P43" s="1014"/>
      <c r="Q43" s="1014"/>
      <c r="R43" s="1014"/>
      <c r="S43" s="1014"/>
      <c r="T43" s="1014"/>
      <c r="U43" s="1014"/>
      <c r="V43" s="1014"/>
      <c r="W43" s="1014"/>
      <c r="X43" s="1014"/>
      <c r="Y43" s="1014"/>
      <c r="Z43" s="1014"/>
      <c r="AA43" s="1014"/>
      <c r="AB43" s="1014"/>
      <c r="AC43" s="1014"/>
      <c r="AD43" s="1014"/>
      <c r="AE43" s="1014"/>
      <c r="AF43" s="1014"/>
      <c r="AG43" s="1014"/>
      <c r="AH43" s="1014"/>
      <c r="AI43" s="1014"/>
      <c r="AJ43" s="1014"/>
      <c r="AK43" s="1014"/>
      <c r="AL43" s="1014"/>
      <c r="AM43" s="1014"/>
      <c r="AN43" s="1014"/>
      <c r="AO43" s="1014"/>
      <c r="AP43" s="1014"/>
      <c r="AQ43" s="1014"/>
      <c r="AR43" s="1014"/>
      <c r="AS43" s="1014"/>
      <c r="AT43" s="1014"/>
      <c r="AU43" s="1014"/>
      <c r="AV43" s="1014"/>
      <c r="AW43" s="1014"/>
      <c r="AX43" s="1014"/>
      <c r="AY43" s="1014"/>
      <c r="AZ43" s="1014"/>
      <c r="BA43" s="1014"/>
      <c r="BB43" s="1014"/>
      <c r="BC43" s="1014"/>
      <c r="BD43" s="1014"/>
      <c r="BE43" s="1014"/>
      <c r="BF43" s="1014"/>
      <c r="BG43" s="1014"/>
    </row>
    <row r="44" spans="2:59" ht="8.25" customHeight="1">
      <c r="B44" s="1015"/>
      <c r="C44" s="1015"/>
      <c r="D44" s="1014"/>
      <c r="E44" s="1014"/>
      <c r="F44" s="1014"/>
      <c r="G44" s="1014"/>
      <c r="H44" s="1014"/>
      <c r="I44" s="1014"/>
      <c r="J44" s="1014"/>
      <c r="K44" s="1014"/>
      <c r="L44" s="1014"/>
      <c r="M44" s="1014"/>
      <c r="N44" s="1014"/>
      <c r="O44" s="1014"/>
      <c r="P44" s="1014"/>
      <c r="Q44" s="1014"/>
      <c r="R44" s="1014"/>
      <c r="S44" s="1014"/>
      <c r="T44" s="1014"/>
      <c r="U44" s="1014"/>
      <c r="V44" s="1014"/>
      <c r="W44" s="1014"/>
      <c r="X44" s="1014"/>
      <c r="Y44" s="1014"/>
      <c r="Z44" s="1014"/>
      <c r="AA44" s="1014"/>
      <c r="AB44" s="1014"/>
      <c r="AC44" s="1014"/>
      <c r="AD44" s="1014"/>
      <c r="AE44" s="1014"/>
      <c r="AF44" s="1014"/>
      <c r="AG44" s="1014"/>
      <c r="AH44" s="1014"/>
      <c r="AI44" s="1014"/>
      <c r="AJ44" s="1014"/>
      <c r="AK44" s="1014"/>
      <c r="AL44" s="1014"/>
      <c r="AM44" s="1014"/>
      <c r="AN44" s="1014"/>
      <c r="AO44" s="1014"/>
      <c r="AP44" s="1014"/>
      <c r="AQ44" s="1014"/>
      <c r="AR44" s="1014"/>
      <c r="AS44" s="1014"/>
      <c r="AT44" s="1014"/>
      <c r="AU44" s="1014"/>
      <c r="AV44" s="1014"/>
      <c r="AW44" s="1014"/>
      <c r="AX44" s="1014"/>
      <c r="AY44" s="1014"/>
      <c r="AZ44" s="1014"/>
      <c r="BA44" s="1014"/>
      <c r="BB44" s="1014"/>
      <c r="BC44" s="1014"/>
      <c r="BD44" s="1014"/>
      <c r="BE44" s="1014"/>
      <c r="BF44" s="1014"/>
      <c r="BG44" s="1014"/>
    </row>
    <row r="45" spans="2:59" ht="8.25" customHeight="1">
      <c r="D45" s="1014" t="s">
        <v>255</v>
      </c>
      <c r="E45" s="1014"/>
      <c r="F45" s="1014"/>
      <c r="G45" s="1014"/>
      <c r="H45" s="1014"/>
      <c r="I45" s="1014"/>
      <c r="J45" s="1014"/>
      <c r="K45" s="1014"/>
      <c r="L45" s="1014"/>
      <c r="M45" s="1014"/>
      <c r="N45" s="1014"/>
      <c r="O45" s="1014"/>
      <c r="P45" s="1014"/>
      <c r="Q45" s="1014"/>
      <c r="R45" s="1014"/>
      <c r="S45" s="1014"/>
      <c r="T45" s="1014"/>
      <c r="U45" s="1014"/>
      <c r="V45" s="1014"/>
      <c r="W45" s="1014"/>
      <c r="X45" s="1014"/>
      <c r="Y45" s="1014"/>
      <c r="Z45" s="1014"/>
      <c r="AA45" s="1014"/>
      <c r="AB45" s="1014"/>
      <c r="AC45" s="1014"/>
      <c r="AD45" s="1014"/>
      <c r="AE45" s="1014"/>
      <c r="AF45" s="1014"/>
      <c r="AG45" s="1014"/>
      <c r="AH45" s="1014"/>
      <c r="AI45" s="1014"/>
      <c r="AJ45" s="1014"/>
      <c r="AK45" s="1014"/>
      <c r="AL45" s="1014"/>
      <c r="AM45" s="1014"/>
      <c r="AN45" s="1014"/>
      <c r="AO45" s="1014"/>
      <c r="AP45" s="1014"/>
      <c r="AQ45" s="1014"/>
      <c r="AR45" s="1014"/>
      <c r="AS45" s="1014"/>
      <c r="AT45" s="1014"/>
      <c r="AU45" s="1014"/>
      <c r="AV45" s="1014"/>
      <c r="AW45" s="1014"/>
      <c r="AX45" s="1014"/>
      <c r="AY45" s="1014"/>
      <c r="AZ45" s="1014"/>
      <c r="BA45" s="1014"/>
      <c r="BB45" s="1014"/>
      <c r="BC45" s="1014"/>
      <c r="BD45" s="1014"/>
      <c r="BE45" s="1014"/>
      <c r="BF45" s="1014"/>
      <c r="BG45" s="1014"/>
    </row>
    <row r="46" spans="2:59" ht="8.25" customHeight="1">
      <c r="D46" s="1014"/>
      <c r="E46" s="1014"/>
      <c r="F46" s="1014"/>
      <c r="G46" s="1014"/>
      <c r="H46" s="1014"/>
      <c r="I46" s="1014"/>
      <c r="J46" s="1014"/>
      <c r="K46" s="1014"/>
      <c r="L46" s="1014"/>
      <c r="M46" s="1014"/>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c r="AI46" s="1014"/>
      <c r="AJ46" s="1014"/>
      <c r="AK46" s="1014"/>
      <c r="AL46" s="1014"/>
      <c r="AM46" s="1014"/>
      <c r="AN46" s="1014"/>
      <c r="AO46" s="1014"/>
      <c r="AP46" s="1014"/>
      <c r="AQ46" s="1014"/>
      <c r="AR46" s="1014"/>
      <c r="AS46" s="1014"/>
      <c r="AT46" s="1014"/>
      <c r="AU46" s="1014"/>
      <c r="AV46" s="1014"/>
      <c r="AW46" s="1014"/>
      <c r="AX46" s="1014"/>
      <c r="AY46" s="1014"/>
      <c r="AZ46" s="1014"/>
      <c r="BA46" s="1014"/>
      <c r="BB46" s="1014"/>
      <c r="BC46" s="1014"/>
      <c r="BD46" s="1014"/>
      <c r="BE46" s="1014"/>
      <c r="BF46" s="1014"/>
      <c r="BG46" s="1014"/>
    </row>
    <row r="47" spans="2:59" ht="8.25" customHeight="1">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c r="AO47" s="443"/>
      <c r="AP47" s="443"/>
      <c r="AQ47" s="443"/>
      <c r="AR47" s="443"/>
      <c r="AS47" s="443"/>
      <c r="AT47" s="443"/>
      <c r="AU47" s="443"/>
      <c r="AV47" s="443"/>
      <c r="AW47" s="443"/>
      <c r="AX47" s="443"/>
      <c r="AY47" s="443"/>
      <c r="AZ47" s="443"/>
      <c r="BA47" s="443"/>
      <c r="BB47" s="443"/>
      <c r="BC47" s="443"/>
      <c r="BD47" s="443"/>
      <c r="BE47" s="443"/>
      <c r="BF47" s="443"/>
      <c r="BG47" s="443"/>
    </row>
    <row r="48" spans="2:59" ht="8.25" customHeight="1">
      <c r="D48" s="1047" t="s">
        <v>242</v>
      </c>
      <c r="E48" s="1047"/>
      <c r="F48" s="1047"/>
      <c r="G48" s="1047"/>
      <c r="H48" s="1047"/>
      <c r="I48" s="1047"/>
      <c r="J48" s="1047"/>
      <c r="K48" s="1047"/>
      <c r="L48" s="1047"/>
      <c r="M48" s="1047"/>
      <c r="N48" s="1047"/>
      <c r="O48" s="1047"/>
      <c r="P48" s="1047"/>
      <c r="Q48" s="1047"/>
      <c r="R48" s="1047"/>
      <c r="S48" s="1047"/>
      <c r="T48" s="1047"/>
      <c r="U48" s="1047"/>
      <c r="V48" s="1047"/>
      <c r="W48" s="1047"/>
      <c r="X48" s="1047"/>
      <c r="Y48" s="1047"/>
      <c r="Z48" s="1047"/>
      <c r="AA48" s="1047"/>
      <c r="AB48" s="1047"/>
      <c r="AC48" s="1047"/>
      <c r="AD48" s="1047"/>
      <c r="AE48" s="1047"/>
      <c r="AF48" s="1047"/>
      <c r="AG48" s="1047"/>
      <c r="AH48" s="1047"/>
      <c r="AI48" s="1047"/>
      <c r="AJ48" s="1047"/>
      <c r="AK48" s="1047"/>
      <c r="AL48" s="1047"/>
      <c r="AM48" s="1047"/>
      <c r="AN48" s="1047"/>
      <c r="AO48" s="1047"/>
      <c r="AP48" s="1047"/>
      <c r="AQ48" s="1047"/>
      <c r="AR48" s="1047"/>
      <c r="AS48" s="1047"/>
      <c r="AT48" s="1047"/>
      <c r="AU48" s="1047"/>
      <c r="AV48" s="1047"/>
      <c r="AW48" s="1047"/>
      <c r="AX48" s="1047"/>
      <c r="AY48" s="1047"/>
      <c r="AZ48" s="1047"/>
      <c r="BA48" s="1047"/>
      <c r="BB48" s="1047"/>
      <c r="BC48" s="1047"/>
      <c r="BD48" s="1047"/>
      <c r="BE48" s="1047"/>
      <c r="BF48" s="1047"/>
      <c r="BG48" s="1047"/>
    </row>
    <row r="49" spans="2:84" ht="8.25" customHeight="1">
      <c r="D49" s="1048"/>
      <c r="E49" s="1048"/>
      <c r="F49" s="1048"/>
      <c r="G49" s="1048"/>
      <c r="H49" s="1048"/>
      <c r="I49" s="1048"/>
      <c r="J49" s="1048"/>
      <c r="K49" s="1048"/>
      <c r="L49" s="1048"/>
      <c r="M49" s="1048"/>
      <c r="N49" s="1048"/>
      <c r="O49" s="1048"/>
      <c r="P49" s="1048"/>
      <c r="Q49" s="1048"/>
      <c r="R49" s="1048"/>
      <c r="S49" s="1048"/>
      <c r="T49" s="1048"/>
      <c r="U49" s="1048"/>
      <c r="V49" s="1048"/>
      <c r="W49" s="1048"/>
      <c r="X49" s="1048"/>
      <c r="Y49" s="1048"/>
      <c r="Z49" s="1048"/>
      <c r="AA49" s="1048"/>
      <c r="AB49" s="1048"/>
      <c r="AC49" s="1048"/>
      <c r="AD49" s="1048"/>
      <c r="AE49" s="1048"/>
      <c r="AF49" s="1048"/>
      <c r="AG49" s="1048"/>
      <c r="AH49" s="1048"/>
      <c r="AI49" s="1048"/>
      <c r="AJ49" s="1048"/>
      <c r="AK49" s="1048"/>
      <c r="AL49" s="1048"/>
      <c r="AM49" s="1048"/>
      <c r="AN49" s="1048"/>
      <c r="AO49" s="1048"/>
      <c r="AP49" s="1048"/>
      <c r="AQ49" s="1048"/>
      <c r="AR49" s="1048"/>
      <c r="AS49" s="1048"/>
      <c r="AT49" s="1048"/>
      <c r="AU49" s="1048"/>
      <c r="AV49" s="1048"/>
      <c r="AW49" s="1048"/>
      <c r="AX49" s="1048"/>
      <c r="AY49" s="1048"/>
      <c r="AZ49" s="1048"/>
      <c r="BA49" s="1048"/>
      <c r="BB49" s="1048"/>
      <c r="BC49" s="1048"/>
      <c r="BD49" s="1048"/>
      <c r="BE49" s="1048"/>
      <c r="BF49" s="1048"/>
      <c r="BG49" s="1048"/>
    </row>
    <row r="50" spans="2:84" ht="8.25" customHeight="1">
      <c r="D50" s="1013" t="s">
        <v>226</v>
      </c>
      <c r="E50" s="1013"/>
      <c r="F50" s="1013"/>
      <c r="G50" s="1013"/>
      <c r="H50" s="1013"/>
      <c r="I50" s="1013"/>
      <c r="J50" s="1013"/>
      <c r="K50" s="1013" t="s">
        <v>227</v>
      </c>
      <c r="L50" s="1013"/>
      <c r="M50" s="1013"/>
      <c r="N50" s="1013"/>
      <c r="O50" s="1013"/>
      <c r="P50" s="1013"/>
      <c r="Q50" s="1013"/>
      <c r="R50" s="1013" t="s">
        <v>228</v>
      </c>
      <c r="S50" s="1013"/>
      <c r="T50" s="1013"/>
      <c r="U50" s="1013"/>
      <c r="V50" s="1013"/>
      <c r="W50" s="1013"/>
      <c r="X50" s="1013"/>
      <c r="Y50" s="1013" t="s">
        <v>229</v>
      </c>
      <c r="Z50" s="1013"/>
      <c r="AA50" s="1013"/>
      <c r="AB50" s="1013"/>
      <c r="AC50" s="1013"/>
      <c r="AD50" s="1013"/>
      <c r="AE50" s="1013"/>
      <c r="AF50" s="1013" t="s">
        <v>230</v>
      </c>
      <c r="AG50" s="1013"/>
      <c r="AH50" s="1013"/>
      <c r="AI50" s="1013"/>
      <c r="AJ50" s="1013"/>
      <c r="AK50" s="1013"/>
      <c r="AL50" s="1013"/>
      <c r="AM50" s="1013" t="s">
        <v>231</v>
      </c>
      <c r="AN50" s="1013"/>
      <c r="AO50" s="1013"/>
      <c r="AP50" s="1013"/>
      <c r="AQ50" s="1013"/>
      <c r="AR50" s="1013"/>
      <c r="AS50" s="1013"/>
      <c r="AT50" s="1013" t="s">
        <v>232</v>
      </c>
      <c r="AU50" s="1013"/>
      <c r="AV50" s="1013"/>
      <c r="AW50" s="1013"/>
      <c r="AX50" s="1013"/>
      <c r="AY50" s="1013"/>
      <c r="AZ50" s="1013"/>
      <c r="BA50" s="1013" t="s">
        <v>233</v>
      </c>
      <c r="BB50" s="1013"/>
      <c r="BC50" s="1013"/>
      <c r="BD50" s="1013"/>
      <c r="BE50" s="1013"/>
      <c r="BF50" s="1013"/>
      <c r="BG50" s="1013"/>
    </row>
    <row r="51" spans="2:84" ht="8.25" customHeight="1">
      <c r="D51" s="1013"/>
      <c r="E51" s="1013"/>
      <c r="F51" s="1013"/>
      <c r="G51" s="1013"/>
      <c r="H51" s="1013"/>
      <c r="I51" s="1013"/>
      <c r="J51" s="1013"/>
      <c r="K51" s="1013"/>
      <c r="L51" s="1013"/>
      <c r="M51" s="1013"/>
      <c r="N51" s="1013"/>
      <c r="O51" s="1013"/>
      <c r="P51" s="1013"/>
      <c r="Q51" s="1013"/>
      <c r="R51" s="1013"/>
      <c r="S51" s="1013"/>
      <c r="T51" s="1013"/>
      <c r="U51" s="1013"/>
      <c r="V51" s="1013"/>
      <c r="W51" s="1013"/>
      <c r="X51" s="1013"/>
      <c r="Y51" s="1013"/>
      <c r="Z51" s="1013"/>
      <c r="AA51" s="1013"/>
      <c r="AB51" s="1013"/>
      <c r="AC51" s="1013"/>
      <c r="AD51" s="1013"/>
      <c r="AE51" s="1013"/>
      <c r="AF51" s="1013"/>
      <c r="AG51" s="1013"/>
      <c r="AH51" s="1013"/>
      <c r="AI51" s="1013"/>
      <c r="AJ51" s="1013"/>
      <c r="AK51" s="1013"/>
      <c r="AL51" s="1013"/>
      <c r="AM51" s="1013"/>
      <c r="AN51" s="1013"/>
      <c r="AO51" s="1013"/>
      <c r="AP51" s="1013"/>
      <c r="AQ51" s="1013"/>
      <c r="AR51" s="1013"/>
      <c r="AS51" s="1013"/>
      <c r="AT51" s="1013"/>
      <c r="AU51" s="1013"/>
      <c r="AV51" s="1013"/>
      <c r="AW51" s="1013"/>
      <c r="AX51" s="1013"/>
      <c r="AY51" s="1013"/>
      <c r="AZ51" s="1013"/>
      <c r="BA51" s="1013"/>
      <c r="BB51" s="1013"/>
      <c r="BC51" s="1013"/>
      <c r="BD51" s="1013"/>
      <c r="BE51" s="1013"/>
      <c r="BF51" s="1013"/>
      <c r="BG51" s="1013"/>
    </row>
    <row r="52" spans="2:84" ht="8.25" customHeight="1">
      <c r="D52" s="1013" t="s">
        <v>234</v>
      </c>
      <c r="E52" s="1013"/>
      <c r="F52" s="1013"/>
      <c r="G52" s="1013"/>
      <c r="H52" s="1013"/>
      <c r="I52" s="1013"/>
      <c r="J52" s="1013"/>
      <c r="K52" s="1013" t="s">
        <v>235</v>
      </c>
      <c r="L52" s="1013"/>
      <c r="M52" s="1013"/>
      <c r="N52" s="1013"/>
      <c r="O52" s="1013"/>
      <c r="P52" s="1013"/>
      <c r="Q52" s="1013"/>
      <c r="R52" s="1013" t="s">
        <v>236</v>
      </c>
      <c r="S52" s="1013"/>
      <c r="T52" s="1013"/>
      <c r="U52" s="1013"/>
      <c r="V52" s="1013"/>
      <c r="W52" s="1013"/>
      <c r="X52" s="1013"/>
      <c r="Y52" s="1013" t="s">
        <v>237</v>
      </c>
      <c r="Z52" s="1013"/>
      <c r="AA52" s="1013"/>
      <c r="AB52" s="1013"/>
      <c r="AC52" s="1013"/>
      <c r="AD52" s="1013"/>
      <c r="AE52" s="1013"/>
      <c r="AF52" s="1013" t="s">
        <v>238</v>
      </c>
      <c r="AG52" s="1013"/>
      <c r="AH52" s="1013"/>
      <c r="AI52" s="1013"/>
      <c r="AJ52" s="1013"/>
      <c r="AK52" s="1013"/>
      <c r="AL52" s="1013"/>
      <c r="AM52" s="1013" t="s">
        <v>239</v>
      </c>
      <c r="AN52" s="1013"/>
      <c r="AO52" s="1013"/>
      <c r="AP52" s="1013"/>
      <c r="AQ52" s="1013"/>
      <c r="AR52" s="1013"/>
      <c r="AS52" s="1013"/>
      <c r="AT52" s="1013" t="s">
        <v>240</v>
      </c>
      <c r="AU52" s="1013"/>
      <c r="AV52" s="1013"/>
      <c r="AW52" s="1013"/>
      <c r="AX52" s="1013"/>
      <c r="AY52" s="1013"/>
      <c r="AZ52" s="1013"/>
      <c r="BA52" s="1013" t="s">
        <v>241</v>
      </c>
      <c r="BB52" s="1013"/>
      <c r="BC52" s="1013"/>
      <c r="BD52" s="1013"/>
      <c r="BE52" s="1013"/>
      <c r="BF52" s="1013"/>
      <c r="BG52" s="1013"/>
    </row>
    <row r="53" spans="2:84" ht="8.25" customHeight="1">
      <c r="D53" s="1013"/>
      <c r="E53" s="1013"/>
      <c r="F53" s="1013"/>
      <c r="G53" s="1013"/>
      <c r="H53" s="1013"/>
      <c r="I53" s="1013"/>
      <c r="J53" s="1013"/>
      <c r="K53" s="1013"/>
      <c r="L53" s="1013"/>
      <c r="M53" s="1013"/>
      <c r="N53" s="1013"/>
      <c r="O53" s="1013"/>
      <c r="P53" s="1013"/>
      <c r="Q53" s="1013"/>
      <c r="R53" s="1013"/>
      <c r="S53" s="1013"/>
      <c r="T53" s="1013"/>
      <c r="U53" s="1013"/>
      <c r="V53" s="1013"/>
      <c r="W53" s="1013"/>
      <c r="X53" s="1013"/>
      <c r="Y53" s="1013"/>
      <c r="Z53" s="1013"/>
      <c r="AA53" s="1013"/>
      <c r="AB53" s="1013"/>
      <c r="AC53" s="1013"/>
      <c r="AD53" s="1013"/>
      <c r="AE53" s="1013"/>
      <c r="AF53" s="1013"/>
      <c r="AG53" s="1013"/>
      <c r="AH53" s="1013"/>
      <c r="AI53" s="1013"/>
      <c r="AJ53" s="1013"/>
      <c r="AK53" s="1013"/>
      <c r="AL53" s="1013"/>
      <c r="AM53" s="1013"/>
      <c r="AN53" s="1013"/>
      <c r="AO53" s="1013"/>
      <c r="AP53" s="1013"/>
      <c r="AQ53" s="1013"/>
      <c r="AR53" s="1013"/>
      <c r="AS53" s="1013"/>
      <c r="AT53" s="1013"/>
      <c r="AU53" s="1013"/>
      <c r="AV53" s="1013"/>
      <c r="AW53" s="1013"/>
      <c r="AX53" s="1013"/>
      <c r="AY53" s="1013"/>
      <c r="AZ53" s="1013"/>
      <c r="BA53" s="1013"/>
      <c r="BB53" s="1013"/>
      <c r="BC53" s="1013"/>
      <c r="BD53" s="1013"/>
      <c r="BE53" s="1013"/>
      <c r="BF53" s="1013"/>
      <c r="BG53" s="1013"/>
    </row>
    <row r="54" spans="2:84" ht="8.25" customHeight="1">
      <c r="D54" s="1009" t="s">
        <v>243</v>
      </c>
      <c r="E54" s="1009"/>
      <c r="F54" s="1009"/>
      <c r="G54" s="1009"/>
      <c r="H54" s="1009"/>
      <c r="I54" s="1009"/>
      <c r="J54" s="1009"/>
      <c r="K54" s="1009"/>
      <c r="L54" s="1009"/>
      <c r="M54" s="1009"/>
      <c r="N54" s="1009"/>
      <c r="O54" s="1009"/>
      <c r="P54" s="1009"/>
      <c r="Q54" s="1009"/>
      <c r="R54" s="1009"/>
      <c r="S54" s="1009"/>
      <c r="T54" s="1009"/>
      <c r="U54" s="1009"/>
      <c r="V54" s="1009"/>
      <c r="W54" s="1009"/>
      <c r="X54" s="1009"/>
      <c r="Y54" s="1009"/>
      <c r="Z54" s="1009"/>
      <c r="AA54" s="1009"/>
      <c r="AB54" s="1009"/>
      <c r="AC54" s="1009"/>
      <c r="AD54" s="1009"/>
      <c r="AE54" s="1009"/>
      <c r="AF54" s="1009"/>
      <c r="AG54" s="1009"/>
      <c r="AH54" s="1009"/>
      <c r="AI54" s="1009"/>
      <c r="AJ54" s="1009"/>
      <c r="AK54" s="1009"/>
      <c r="AL54" s="1009"/>
      <c r="AM54" s="1009"/>
      <c r="AN54" s="1009"/>
      <c r="AO54" s="1009"/>
      <c r="AP54" s="1009"/>
      <c r="AQ54" s="1009"/>
      <c r="AR54" s="1009"/>
      <c r="AS54" s="1009"/>
      <c r="AT54" s="1009"/>
      <c r="AU54" s="1009"/>
      <c r="AV54" s="1009"/>
      <c r="AW54" s="1009"/>
      <c r="AX54" s="1009"/>
      <c r="AY54" s="1009"/>
      <c r="AZ54" s="1009"/>
      <c r="BA54" s="1009"/>
      <c r="BB54" s="1009"/>
      <c r="BC54" s="1009"/>
      <c r="BD54" s="1009"/>
      <c r="BE54" s="1009"/>
      <c r="BF54" s="1009"/>
      <c r="BG54" s="1009"/>
    </row>
    <row r="55" spans="2:84" ht="8.25" customHeight="1">
      <c r="D55" s="1010"/>
      <c r="E55" s="1010"/>
      <c r="F55" s="1010"/>
      <c r="G55" s="1010"/>
      <c r="H55" s="1010"/>
      <c r="I55" s="1010"/>
      <c r="J55" s="1010"/>
      <c r="K55" s="1010"/>
      <c r="L55" s="1010"/>
      <c r="M55" s="1010"/>
      <c r="N55" s="1010"/>
      <c r="O55" s="1010"/>
      <c r="P55" s="1010"/>
      <c r="Q55" s="1010"/>
      <c r="R55" s="1010"/>
      <c r="S55" s="1010"/>
      <c r="T55" s="1010"/>
      <c r="U55" s="1010"/>
      <c r="V55" s="1010"/>
      <c r="W55" s="1010"/>
      <c r="X55" s="1010"/>
      <c r="Y55" s="1010"/>
      <c r="Z55" s="1010"/>
      <c r="AA55" s="1010"/>
      <c r="AB55" s="1010"/>
      <c r="AC55" s="1010"/>
      <c r="AD55" s="1010"/>
      <c r="AE55" s="1010"/>
      <c r="AF55" s="1010"/>
      <c r="AG55" s="1010"/>
      <c r="AH55" s="1010"/>
      <c r="AI55" s="1010"/>
      <c r="AJ55" s="1010"/>
      <c r="AK55" s="1010"/>
      <c r="AL55" s="1010"/>
      <c r="AM55" s="1010"/>
      <c r="AN55" s="1010"/>
      <c r="AO55" s="1010"/>
      <c r="AP55" s="1010"/>
      <c r="AQ55" s="1010"/>
      <c r="AR55" s="1010"/>
      <c r="AS55" s="1010"/>
      <c r="AT55" s="1010"/>
      <c r="AU55" s="1010"/>
      <c r="AV55" s="1010"/>
      <c r="AW55" s="1010"/>
      <c r="AX55" s="1010"/>
      <c r="AY55" s="1010"/>
      <c r="AZ55" s="1010"/>
      <c r="BA55" s="1010"/>
      <c r="BB55" s="1010"/>
      <c r="BC55" s="1010"/>
      <c r="BD55" s="1010"/>
      <c r="BE55" s="1010"/>
      <c r="BF55" s="1010"/>
      <c r="BG55" s="1010"/>
    </row>
    <row r="56" spans="2:84" ht="8.25" customHeight="1">
      <c r="AN56" s="444"/>
      <c r="AO56" s="444"/>
      <c r="AP56" s="444"/>
      <c r="AQ56" s="444"/>
      <c r="AR56" s="444"/>
      <c r="AS56" s="444"/>
      <c r="AT56" s="444"/>
      <c r="AU56" s="444"/>
      <c r="AV56" s="444"/>
    </row>
    <row r="57" spans="2:84" ht="8.25" customHeight="1">
      <c r="AA57" s="444"/>
      <c r="AB57" s="444"/>
      <c r="AC57" s="444"/>
      <c r="AD57" s="444"/>
      <c r="AE57" s="444"/>
      <c r="AF57" s="444"/>
      <c r="AG57" s="444"/>
      <c r="AH57" s="444"/>
      <c r="AI57" s="444"/>
      <c r="AJ57" s="444"/>
      <c r="AK57" s="1011" t="str">
        <f>"（令和"&amp;DBCS(パラメーター!$D$2)&amp;"年度の保険料率）"</f>
        <v>（令和７年度の保険料率）</v>
      </c>
      <c r="AL57" s="1011"/>
      <c r="AM57" s="1011"/>
      <c r="AN57" s="1011"/>
      <c r="AO57" s="1011"/>
      <c r="AP57" s="1011"/>
      <c r="AQ57" s="1011"/>
      <c r="AR57" s="1011"/>
      <c r="AS57" s="1011"/>
      <c r="AT57" s="1011"/>
      <c r="AU57" s="1011"/>
      <c r="AV57" s="1011"/>
      <c r="AW57" s="1011"/>
      <c r="AX57" s="1011"/>
      <c r="AY57" s="1011"/>
      <c r="AZ57" s="444"/>
      <c r="BA57" s="444"/>
      <c r="BB57" s="444"/>
      <c r="BC57" s="444"/>
      <c r="BD57" s="444"/>
      <c r="BE57" s="444"/>
      <c r="BF57" s="444"/>
      <c r="BG57" s="444"/>
      <c r="BH57" s="444"/>
      <c r="BI57" s="444"/>
    </row>
    <row r="58" spans="2:84" ht="8.25" customHeight="1">
      <c r="AA58" s="441"/>
      <c r="AB58" s="441"/>
      <c r="AC58" s="441"/>
      <c r="AD58" s="441"/>
      <c r="AE58" s="441"/>
      <c r="AF58" s="441"/>
      <c r="AG58" s="441"/>
      <c r="AH58" s="441"/>
      <c r="AI58" s="441"/>
      <c r="AJ58" s="441"/>
      <c r="AK58" s="1012"/>
      <c r="AL58" s="1012"/>
      <c r="AM58" s="1012"/>
      <c r="AN58" s="1012"/>
      <c r="AO58" s="1012"/>
      <c r="AP58" s="1012"/>
      <c r="AQ58" s="1012"/>
      <c r="AR58" s="1012"/>
      <c r="AS58" s="1012"/>
      <c r="AT58" s="1012"/>
      <c r="AU58" s="1012"/>
      <c r="AV58" s="1012"/>
      <c r="AW58" s="1012"/>
      <c r="AX58" s="1012"/>
      <c r="AY58" s="1012"/>
      <c r="AZ58" s="441"/>
      <c r="BA58" s="441"/>
      <c r="BB58" s="441"/>
      <c r="BC58" s="441"/>
      <c r="BD58" s="441"/>
      <c r="BE58" s="441"/>
      <c r="BF58" s="441"/>
      <c r="BG58" s="441"/>
      <c r="BH58" s="441"/>
      <c r="BI58" s="441"/>
    </row>
    <row r="59" spans="2:84" ht="7.5" customHeight="1">
      <c r="B59" s="981" t="s">
        <v>203</v>
      </c>
      <c r="C59" s="981"/>
      <c r="D59" s="981"/>
      <c r="E59" s="982" t="s">
        <v>208</v>
      </c>
      <c r="F59" s="983"/>
      <c r="G59" s="983"/>
      <c r="H59" s="983"/>
      <c r="I59" s="983"/>
      <c r="J59" s="983"/>
      <c r="K59" s="983"/>
      <c r="L59" s="988" t="s">
        <v>209</v>
      </c>
      <c r="M59" s="988"/>
      <c r="N59" s="988"/>
      <c r="O59" s="988"/>
      <c r="P59" s="988"/>
      <c r="Q59" s="988"/>
      <c r="R59" s="988"/>
      <c r="S59" s="988"/>
      <c r="T59" s="988"/>
      <c r="U59" s="988"/>
      <c r="V59" s="988"/>
      <c r="W59" s="988"/>
      <c r="X59" s="988"/>
      <c r="Y59" s="988"/>
      <c r="Z59" s="988"/>
      <c r="AA59" s="956">
        <f>S4</f>
        <v>0</v>
      </c>
      <c r="AB59" s="957"/>
      <c r="AC59" s="957"/>
      <c r="AD59" s="957"/>
      <c r="AE59" s="957"/>
      <c r="AF59" s="957"/>
      <c r="AG59" s="957"/>
      <c r="AH59" s="957"/>
      <c r="AI59" s="957"/>
      <c r="AJ59" s="962" t="s">
        <v>256</v>
      </c>
      <c r="AK59" s="962"/>
      <c r="AL59" s="978" t="s">
        <v>25</v>
      </c>
      <c r="AM59" s="978"/>
      <c r="AN59" s="975">
        <f>パラメーター!$D$3</f>
        <v>7.2300000000000003E-2</v>
      </c>
      <c r="AO59" s="975"/>
      <c r="AP59" s="975"/>
      <c r="AQ59" s="975"/>
      <c r="AR59" s="975"/>
      <c r="AS59" s="975"/>
      <c r="AT59" s="975"/>
      <c r="AU59" s="975"/>
      <c r="AV59" s="975"/>
      <c r="AW59" s="978" t="s">
        <v>205</v>
      </c>
      <c r="AX59" s="978"/>
      <c r="AY59" s="957">
        <f>ROUNDDOWN(AA59*AN59,0)</f>
        <v>0</v>
      </c>
      <c r="AZ59" s="957"/>
      <c r="BA59" s="957"/>
      <c r="BB59" s="957"/>
      <c r="BC59" s="957"/>
      <c r="BD59" s="957"/>
      <c r="BE59" s="957"/>
      <c r="BF59" s="957"/>
      <c r="BG59" s="957"/>
      <c r="BH59" s="962" t="s">
        <v>256</v>
      </c>
      <c r="BI59" s="991"/>
      <c r="BY59" s="242"/>
      <c r="BZ59" s="242"/>
      <c r="CA59" s="242"/>
      <c r="CB59" s="229"/>
      <c r="CC59" s="229"/>
      <c r="CD59" s="229"/>
      <c r="CE59" s="229"/>
      <c r="CF59" s="229"/>
    </row>
    <row r="60" spans="2:84" ht="7.5" customHeight="1">
      <c r="B60" s="981"/>
      <c r="C60" s="981"/>
      <c r="D60" s="981"/>
      <c r="E60" s="984"/>
      <c r="F60" s="985"/>
      <c r="G60" s="985"/>
      <c r="H60" s="985"/>
      <c r="I60" s="985"/>
      <c r="J60" s="985"/>
      <c r="K60" s="985"/>
      <c r="L60" s="989"/>
      <c r="M60" s="989"/>
      <c r="N60" s="989"/>
      <c r="O60" s="989"/>
      <c r="P60" s="989"/>
      <c r="Q60" s="989"/>
      <c r="R60" s="989"/>
      <c r="S60" s="989"/>
      <c r="T60" s="989"/>
      <c r="U60" s="989"/>
      <c r="V60" s="989"/>
      <c r="W60" s="989"/>
      <c r="X60" s="989"/>
      <c r="Y60" s="989"/>
      <c r="Z60" s="989"/>
      <c r="AA60" s="958"/>
      <c r="AB60" s="959"/>
      <c r="AC60" s="959"/>
      <c r="AD60" s="959"/>
      <c r="AE60" s="959"/>
      <c r="AF60" s="959"/>
      <c r="AG60" s="959"/>
      <c r="AH60" s="959"/>
      <c r="AI60" s="959"/>
      <c r="AJ60" s="963"/>
      <c r="AK60" s="963"/>
      <c r="AL60" s="873"/>
      <c r="AM60" s="873"/>
      <c r="AN60" s="976"/>
      <c r="AO60" s="976"/>
      <c r="AP60" s="976"/>
      <c r="AQ60" s="976"/>
      <c r="AR60" s="976"/>
      <c r="AS60" s="976"/>
      <c r="AT60" s="976"/>
      <c r="AU60" s="976"/>
      <c r="AV60" s="976"/>
      <c r="AW60" s="873"/>
      <c r="AX60" s="873"/>
      <c r="AY60" s="959"/>
      <c r="AZ60" s="959"/>
      <c r="BA60" s="959"/>
      <c r="BB60" s="959"/>
      <c r="BC60" s="959"/>
      <c r="BD60" s="959"/>
      <c r="BE60" s="959"/>
      <c r="BF60" s="959"/>
      <c r="BG60" s="959"/>
      <c r="BH60" s="963"/>
      <c r="BI60" s="992"/>
      <c r="BY60" s="242"/>
      <c r="BZ60" s="242"/>
      <c r="CA60" s="242"/>
      <c r="CB60" s="229"/>
      <c r="CC60" s="229"/>
      <c r="CD60" s="229"/>
      <c r="CE60" s="229"/>
      <c r="CF60" s="229"/>
    </row>
    <row r="61" spans="2:84" ht="7.5" customHeight="1">
      <c r="B61" s="981"/>
      <c r="C61" s="981"/>
      <c r="D61" s="981"/>
      <c r="E61" s="986"/>
      <c r="F61" s="987"/>
      <c r="G61" s="987"/>
      <c r="H61" s="987"/>
      <c r="I61" s="987"/>
      <c r="J61" s="987"/>
      <c r="K61" s="987"/>
      <c r="L61" s="990"/>
      <c r="M61" s="990"/>
      <c r="N61" s="990"/>
      <c r="O61" s="990"/>
      <c r="P61" s="990"/>
      <c r="Q61" s="990"/>
      <c r="R61" s="990"/>
      <c r="S61" s="990"/>
      <c r="T61" s="990"/>
      <c r="U61" s="990"/>
      <c r="V61" s="990"/>
      <c r="W61" s="990"/>
      <c r="X61" s="990"/>
      <c r="Y61" s="990"/>
      <c r="Z61" s="990"/>
      <c r="AA61" s="960"/>
      <c r="AB61" s="961"/>
      <c r="AC61" s="961"/>
      <c r="AD61" s="961"/>
      <c r="AE61" s="961"/>
      <c r="AF61" s="961"/>
      <c r="AG61" s="961"/>
      <c r="AH61" s="961"/>
      <c r="AI61" s="961"/>
      <c r="AJ61" s="964"/>
      <c r="AK61" s="964"/>
      <c r="AL61" s="979"/>
      <c r="AM61" s="979"/>
      <c r="AN61" s="977"/>
      <c r="AO61" s="977"/>
      <c r="AP61" s="977"/>
      <c r="AQ61" s="977"/>
      <c r="AR61" s="977"/>
      <c r="AS61" s="977"/>
      <c r="AT61" s="977"/>
      <c r="AU61" s="977"/>
      <c r="AV61" s="977"/>
      <c r="AW61" s="979"/>
      <c r="AX61" s="979"/>
      <c r="AY61" s="961"/>
      <c r="AZ61" s="961"/>
      <c r="BA61" s="961"/>
      <c r="BB61" s="961"/>
      <c r="BC61" s="961"/>
      <c r="BD61" s="961"/>
      <c r="BE61" s="961"/>
      <c r="BF61" s="961"/>
      <c r="BG61" s="961"/>
      <c r="BH61" s="964"/>
      <c r="BI61" s="993"/>
      <c r="BY61" s="242"/>
      <c r="BZ61" s="242"/>
      <c r="CA61" s="242"/>
      <c r="CB61" s="229"/>
      <c r="CC61" s="229"/>
      <c r="CD61" s="229"/>
      <c r="CE61" s="229"/>
      <c r="CF61" s="229"/>
    </row>
    <row r="62" spans="2:84" ht="7.5" customHeight="1">
      <c r="B62" s="981"/>
      <c r="C62" s="981"/>
      <c r="D62" s="981"/>
      <c r="E62" s="982" t="s">
        <v>210</v>
      </c>
      <c r="F62" s="983"/>
      <c r="G62" s="983"/>
      <c r="H62" s="983"/>
      <c r="I62" s="983"/>
      <c r="J62" s="983"/>
      <c r="K62" s="983"/>
      <c r="L62" s="988" t="s">
        <v>211</v>
      </c>
      <c r="M62" s="988"/>
      <c r="N62" s="988"/>
      <c r="O62" s="988"/>
      <c r="P62" s="988"/>
      <c r="Q62" s="988"/>
      <c r="R62" s="988"/>
      <c r="S62" s="988"/>
      <c r="T62" s="988"/>
      <c r="U62" s="988"/>
      <c r="V62" s="988"/>
      <c r="W62" s="988"/>
      <c r="X62" s="988"/>
      <c r="Y62" s="988"/>
      <c r="Z62" s="988"/>
      <c r="AA62" s="956">
        <f>S7</f>
        <v>0</v>
      </c>
      <c r="AB62" s="957"/>
      <c r="AC62" s="957"/>
      <c r="AD62" s="957"/>
      <c r="AE62" s="957"/>
      <c r="AF62" s="957"/>
      <c r="AG62" s="957"/>
      <c r="AH62" s="957"/>
      <c r="AI62" s="957"/>
      <c r="AJ62" s="962" t="s">
        <v>258</v>
      </c>
      <c r="AK62" s="962"/>
      <c r="AL62" s="978" t="s">
        <v>25</v>
      </c>
      <c r="AM62" s="978"/>
      <c r="AN62" s="1006">
        <f>パラメーター!$D$4</f>
        <v>29600</v>
      </c>
      <c r="AO62" s="1006"/>
      <c r="AP62" s="1006"/>
      <c r="AQ62" s="1006"/>
      <c r="AR62" s="1006"/>
      <c r="AS62" s="1006"/>
      <c r="AT62" s="1006"/>
      <c r="AU62" s="1006"/>
      <c r="AV62" s="1006"/>
      <c r="AW62" s="978" t="s">
        <v>205</v>
      </c>
      <c r="AX62" s="978"/>
      <c r="AY62" s="957">
        <f>AA62*AN62</f>
        <v>0</v>
      </c>
      <c r="AZ62" s="957"/>
      <c r="BA62" s="957"/>
      <c r="BB62" s="957"/>
      <c r="BC62" s="957"/>
      <c r="BD62" s="957"/>
      <c r="BE62" s="957"/>
      <c r="BF62" s="957"/>
      <c r="BG62" s="957"/>
      <c r="BH62" s="962" t="s">
        <v>256</v>
      </c>
      <c r="BI62" s="991"/>
      <c r="BY62" s="242"/>
      <c r="BZ62" s="242"/>
      <c r="CA62" s="242"/>
      <c r="CB62" s="236"/>
      <c r="CC62" s="440"/>
      <c r="CD62" s="440"/>
      <c r="CE62" s="440"/>
      <c r="CF62" s="440"/>
    </row>
    <row r="63" spans="2:84" ht="7.5" customHeight="1">
      <c r="B63" s="981"/>
      <c r="C63" s="981"/>
      <c r="D63" s="981"/>
      <c r="E63" s="984"/>
      <c r="F63" s="985"/>
      <c r="G63" s="985"/>
      <c r="H63" s="985"/>
      <c r="I63" s="985"/>
      <c r="J63" s="985"/>
      <c r="K63" s="985"/>
      <c r="L63" s="989"/>
      <c r="M63" s="989"/>
      <c r="N63" s="989"/>
      <c r="O63" s="989"/>
      <c r="P63" s="989"/>
      <c r="Q63" s="989"/>
      <c r="R63" s="989"/>
      <c r="S63" s="989"/>
      <c r="T63" s="989"/>
      <c r="U63" s="989"/>
      <c r="V63" s="989"/>
      <c r="W63" s="989"/>
      <c r="X63" s="989"/>
      <c r="Y63" s="989"/>
      <c r="Z63" s="989"/>
      <c r="AA63" s="958"/>
      <c r="AB63" s="959"/>
      <c r="AC63" s="959"/>
      <c r="AD63" s="959"/>
      <c r="AE63" s="959"/>
      <c r="AF63" s="959"/>
      <c r="AG63" s="959"/>
      <c r="AH63" s="959"/>
      <c r="AI63" s="959"/>
      <c r="AJ63" s="963"/>
      <c r="AK63" s="963"/>
      <c r="AL63" s="873"/>
      <c r="AM63" s="873"/>
      <c r="AN63" s="1007"/>
      <c r="AO63" s="1007"/>
      <c r="AP63" s="1007"/>
      <c r="AQ63" s="1007"/>
      <c r="AR63" s="1007"/>
      <c r="AS63" s="1007"/>
      <c r="AT63" s="1007"/>
      <c r="AU63" s="1007"/>
      <c r="AV63" s="1007"/>
      <c r="AW63" s="873"/>
      <c r="AX63" s="873"/>
      <c r="AY63" s="959"/>
      <c r="AZ63" s="959"/>
      <c r="BA63" s="959"/>
      <c r="BB63" s="959"/>
      <c r="BC63" s="959"/>
      <c r="BD63" s="959"/>
      <c r="BE63" s="959"/>
      <c r="BF63" s="959"/>
      <c r="BG63" s="959"/>
      <c r="BH63" s="963"/>
      <c r="BI63" s="992"/>
      <c r="BY63" s="242"/>
      <c r="BZ63" s="242"/>
      <c r="CA63" s="242"/>
      <c r="CB63" s="440"/>
      <c r="CC63" s="440"/>
      <c r="CD63" s="440"/>
      <c r="CE63" s="440"/>
      <c r="CF63" s="440"/>
    </row>
    <row r="64" spans="2:84" ht="7.5" customHeight="1">
      <c r="B64" s="981"/>
      <c r="C64" s="981"/>
      <c r="D64" s="981"/>
      <c r="E64" s="986"/>
      <c r="F64" s="987"/>
      <c r="G64" s="987"/>
      <c r="H64" s="987"/>
      <c r="I64" s="987"/>
      <c r="J64" s="987"/>
      <c r="K64" s="987"/>
      <c r="L64" s="990"/>
      <c r="M64" s="990"/>
      <c r="N64" s="990"/>
      <c r="O64" s="990"/>
      <c r="P64" s="990"/>
      <c r="Q64" s="990"/>
      <c r="R64" s="990"/>
      <c r="S64" s="990"/>
      <c r="T64" s="990"/>
      <c r="U64" s="990"/>
      <c r="V64" s="990"/>
      <c r="W64" s="990"/>
      <c r="X64" s="990"/>
      <c r="Y64" s="990"/>
      <c r="Z64" s="990"/>
      <c r="AA64" s="960"/>
      <c r="AB64" s="961"/>
      <c r="AC64" s="961"/>
      <c r="AD64" s="961"/>
      <c r="AE64" s="961"/>
      <c r="AF64" s="961"/>
      <c r="AG64" s="961"/>
      <c r="AH64" s="961"/>
      <c r="AI64" s="961"/>
      <c r="AJ64" s="964"/>
      <c r="AK64" s="964"/>
      <c r="AL64" s="979"/>
      <c r="AM64" s="979"/>
      <c r="AN64" s="1008"/>
      <c r="AO64" s="1008"/>
      <c r="AP64" s="1008"/>
      <c r="AQ64" s="1008"/>
      <c r="AR64" s="1008"/>
      <c r="AS64" s="1008"/>
      <c r="AT64" s="1008"/>
      <c r="AU64" s="1008"/>
      <c r="AV64" s="1008"/>
      <c r="AW64" s="979"/>
      <c r="AX64" s="979"/>
      <c r="AY64" s="961"/>
      <c r="AZ64" s="961"/>
      <c r="BA64" s="961"/>
      <c r="BB64" s="961"/>
      <c r="BC64" s="961"/>
      <c r="BD64" s="961"/>
      <c r="BE64" s="961"/>
      <c r="BF64" s="961"/>
      <c r="BG64" s="961"/>
      <c r="BH64" s="964"/>
      <c r="BI64" s="993"/>
      <c r="BY64" s="242"/>
      <c r="BZ64" s="242"/>
      <c r="CA64" s="242"/>
      <c r="CB64" s="440"/>
      <c r="CC64" s="440"/>
      <c r="CD64" s="440"/>
      <c r="CE64" s="440"/>
      <c r="CF64" s="440"/>
    </row>
    <row r="65" spans="2:160" ht="7.5" customHeight="1">
      <c r="B65" s="981"/>
      <c r="C65" s="981"/>
      <c r="D65" s="981"/>
      <c r="E65" s="982" t="s">
        <v>212</v>
      </c>
      <c r="F65" s="983"/>
      <c r="G65" s="983"/>
      <c r="H65" s="983"/>
      <c r="I65" s="983"/>
      <c r="J65" s="983"/>
      <c r="K65" s="983"/>
      <c r="L65" s="988" t="s">
        <v>213</v>
      </c>
      <c r="M65" s="988"/>
      <c r="N65" s="988"/>
      <c r="O65" s="988"/>
      <c r="P65" s="988"/>
      <c r="Q65" s="988"/>
      <c r="R65" s="988"/>
      <c r="S65" s="988"/>
      <c r="T65" s="988"/>
      <c r="U65" s="988"/>
      <c r="V65" s="988"/>
      <c r="W65" s="988"/>
      <c r="X65" s="988"/>
      <c r="Y65" s="988"/>
      <c r="Z65" s="988"/>
      <c r="AA65" s="1000">
        <f>IF(S7&lt;1,0,1)</f>
        <v>0</v>
      </c>
      <c r="AB65" s="1001"/>
      <c r="AC65" s="1001"/>
      <c r="AD65" s="1001"/>
      <c r="AE65" s="1001"/>
      <c r="AF65" s="1001"/>
      <c r="AG65" s="1001"/>
      <c r="AH65" s="1001"/>
      <c r="AI65" s="1001"/>
      <c r="AJ65" s="1001"/>
      <c r="AK65" s="1001"/>
      <c r="AL65" s="978"/>
      <c r="AM65" s="978"/>
      <c r="AN65" s="1006">
        <f>パラメーター!$D$5</f>
        <v>30540</v>
      </c>
      <c r="AO65" s="1006"/>
      <c r="AP65" s="1006"/>
      <c r="AQ65" s="1006"/>
      <c r="AR65" s="1006"/>
      <c r="AS65" s="1006"/>
      <c r="AT65" s="1006"/>
      <c r="AU65" s="1006"/>
      <c r="AV65" s="1006"/>
      <c r="AW65" s="873" t="s">
        <v>259</v>
      </c>
      <c r="AX65" s="873"/>
      <c r="AY65" s="957">
        <f>AA65*AN65</f>
        <v>0</v>
      </c>
      <c r="AZ65" s="957"/>
      <c r="BA65" s="957"/>
      <c r="BB65" s="957"/>
      <c r="BC65" s="957"/>
      <c r="BD65" s="957"/>
      <c r="BE65" s="957"/>
      <c r="BF65" s="957"/>
      <c r="BG65" s="957"/>
      <c r="BH65" s="962" t="s">
        <v>256</v>
      </c>
      <c r="BI65" s="991"/>
      <c r="BY65" s="242"/>
      <c r="BZ65" s="242"/>
      <c r="CA65" s="242"/>
      <c r="CB65" s="229"/>
      <c r="CC65" s="440"/>
      <c r="CD65" s="440"/>
      <c r="CE65" s="440"/>
      <c r="CF65" s="440"/>
    </row>
    <row r="66" spans="2:160" ht="7.5" customHeight="1">
      <c r="B66" s="981"/>
      <c r="C66" s="981"/>
      <c r="D66" s="981"/>
      <c r="E66" s="984"/>
      <c r="F66" s="985"/>
      <c r="G66" s="985"/>
      <c r="H66" s="985"/>
      <c r="I66" s="985"/>
      <c r="J66" s="985"/>
      <c r="K66" s="985"/>
      <c r="L66" s="989"/>
      <c r="M66" s="989"/>
      <c r="N66" s="989"/>
      <c r="O66" s="989"/>
      <c r="P66" s="989"/>
      <c r="Q66" s="989"/>
      <c r="R66" s="989"/>
      <c r="S66" s="989"/>
      <c r="T66" s="989"/>
      <c r="U66" s="989"/>
      <c r="V66" s="989"/>
      <c r="W66" s="989"/>
      <c r="X66" s="989"/>
      <c r="Y66" s="989"/>
      <c r="Z66" s="989"/>
      <c r="AA66" s="1002"/>
      <c r="AB66" s="1003"/>
      <c r="AC66" s="1003"/>
      <c r="AD66" s="1003"/>
      <c r="AE66" s="1003"/>
      <c r="AF66" s="1003"/>
      <c r="AG66" s="1003"/>
      <c r="AH66" s="1003"/>
      <c r="AI66" s="1003"/>
      <c r="AJ66" s="1003"/>
      <c r="AK66" s="1003"/>
      <c r="AL66" s="873"/>
      <c r="AM66" s="873"/>
      <c r="AN66" s="1007"/>
      <c r="AO66" s="1007"/>
      <c r="AP66" s="1007"/>
      <c r="AQ66" s="1007"/>
      <c r="AR66" s="1007"/>
      <c r="AS66" s="1007"/>
      <c r="AT66" s="1007"/>
      <c r="AU66" s="1007"/>
      <c r="AV66" s="1007"/>
      <c r="AW66" s="873"/>
      <c r="AX66" s="873"/>
      <c r="AY66" s="959"/>
      <c r="AZ66" s="959"/>
      <c r="BA66" s="959"/>
      <c r="BB66" s="959"/>
      <c r="BC66" s="959"/>
      <c r="BD66" s="959"/>
      <c r="BE66" s="959"/>
      <c r="BF66" s="959"/>
      <c r="BG66" s="959"/>
      <c r="BH66" s="963"/>
      <c r="BI66" s="992"/>
      <c r="BY66" s="242"/>
      <c r="BZ66" s="242"/>
      <c r="CA66" s="242"/>
      <c r="CB66" s="440"/>
      <c r="CC66" s="440"/>
      <c r="CD66" s="440"/>
      <c r="CE66" s="440"/>
      <c r="CF66" s="440"/>
    </row>
    <row r="67" spans="2:160" ht="7.5" customHeight="1">
      <c r="B67" s="981"/>
      <c r="C67" s="981"/>
      <c r="D67" s="981"/>
      <c r="E67" s="986"/>
      <c r="F67" s="987"/>
      <c r="G67" s="987"/>
      <c r="H67" s="987"/>
      <c r="I67" s="987"/>
      <c r="J67" s="987"/>
      <c r="K67" s="987"/>
      <c r="L67" s="990"/>
      <c r="M67" s="990"/>
      <c r="N67" s="990"/>
      <c r="O67" s="990"/>
      <c r="P67" s="990"/>
      <c r="Q67" s="990"/>
      <c r="R67" s="990"/>
      <c r="S67" s="990"/>
      <c r="T67" s="990"/>
      <c r="U67" s="990"/>
      <c r="V67" s="990"/>
      <c r="W67" s="990"/>
      <c r="X67" s="990"/>
      <c r="Y67" s="990"/>
      <c r="Z67" s="990"/>
      <c r="AA67" s="1004"/>
      <c r="AB67" s="1005"/>
      <c r="AC67" s="1005"/>
      <c r="AD67" s="1005"/>
      <c r="AE67" s="1005"/>
      <c r="AF67" s="1005"/>
      <c r="AG67" s="1005"/>
      <c r="AH67" s="1005"/>
      <c r="AI67" s="1005"/>
      <c r="AJ67" s="1005"/>
      <c r="AK67" s="1005"/>
      <c r="AL67" s="979"/>
      <c r="AM67" s="979"/>
      <c r="AN67" s="1008"/>
      <c r="AO67" s="1008"/>
      <c r="AP67" s="1008"/>
      <c r="AQ67" s="1008"/>
      <c r="AR67" s="1008"/>
      <c r="AS67" s="1008"/>
      <c r="AT67" s="1008"/>
      <c r="AU67" s="1008"/>
      <c r="AV67" s="1008"/>
      <c r="AW67" s="979"/>
      <c r="AX67" s="979"/>
      <c r="AY67" s="961"/>
      <c r="AZ67" s="961"/>
      <c r="BA67" s="961"/>
      <c r="BB67" s="961"/>
      <c r="BC67" s="961"/>
      <c r="BD67" s="961"/>
      <c r="BE67" s="961"/>
      <c r="BF67" s="961"/>
      <c r="BG67" s="961"/>
      <c r="BH67" s="964"/>
      <c r="BI67" s="993"/>
      <c r="BY67" s="242"/>
      <c r="BZ67" s="242"/>
      <c r="CA67" s="242"/>
      <c r="CB67" s="440"/>
      <c r="CC67" s="440"/>
      <c r="CD67" s="440"/>
      <c r="CE67" s="440"/>
      <c r="CF67" s="440"/>
      <c r="CG67" s="440"/>
      <c r="CH67" s="440"/>
      <c r="CI67" s="440"/>
      <c r="CJ67" s="440"/>
      <c r="CK67" s="440"/>
      <c r="CL67" s="440"/>
      <c r="CM67" s="440"/>
      <c r="CN67" s="240"/>
      <c r="CO67" s="240"/>
      <c r="CP67" s="240"/>
      <c r="CQ67" s="240"/>
      <c r="CR67" s="240"/>
      <c r="CS67" s="240"/>
      <c r="CT67" s="240"/>
      <c r="CU67" s="240"/>
      <c r="CV67" s="240"/>
      <c r="CW67" s="239"/>
      <c r="CX67" s="239"/>
      <c r="CY67" s="240"/>
      <c r="CZ67" s="240"/>
      <c r="DA67" s="240"/>
      <c r="DB67" s="240"/>
      <c r="DC67" s="240"/>
      <c r="DD67" s="240"/>
      <c r="DE67" s="240"/>
      <c r="DF67" s="239"/>
      <c r="DG67" s="239"/>
      <c r="DH67" s="237"/>
      <c r="DI67" s="237"/>
      <c r="DJ67" s="237"/>
      <c r="DK67" s="237"/>
      <c r="DL67" s="237"/>
      <c r="DM67" s="237"/>
      <c r="DN67" s="237"/>
      <c r="DO67" s="237"/>
      <c r="DP67" s="237"/>
    </row>
    <row r="68" spans="2:160" ht="7.5" customHeight="1">
      <c r="B68" s="965"/>
      <c r="C68" s="965"/>
      <c r="D68" s="965"/>
      <c r="E68" s="965"/>
      <c r="F68" s="965"/>
      <c r="G68" s="965"/>
      <c r="H68" s="965"/>
      <c r="I68" s="965"/>
      <c r="J68" s="965"/>
      <c r="K68" s="965"/>
      <c r="L68" s="965"/>
      <c r="M68" s="965"/>
      <c r="N68" s="965"/>
      <c r="O68" s="965"/>
      <c r="P68" s="965"/>
      <c r="Q68" s="965"/>
      <c r="R68" s="965"/>
      <c r="S68" s="965"/>
      <c r="T68" s="965"/>
      <c r="U68" s="965"/>
      <c r="V68" s="965"/>
      <c r="W68" s="965"/>
      <c r="X68" s="965"/>
      <c r="Y68" s="965"/>
      <c r="Z68" s="965"/>
      <c r="AA68" s="966" t="s">
        <v>202</v>
      </c>
      <c r="AB68" s="967"/>
      <c r="AC68" s="967"/>
      <c r="AD68" s="967"/>
      <c r="AE68" s="967"/>
      <c r="AF68" s="967"/>
      <c r="AG68" s="967"/>
      <c r="AH68" s="967"/>
      <c r="AI68" s="967"/>
      <c r="AJ68" s="967"/>
      <c r="AK68" s="967"/>
      <c r="AL68" s="967"/>
      <c r="AM68" s="967"/>
      <c r="AN68" s="967"/>
      <c r="AO68" s="967"/>
      <c r="AP68" s="967"/>
      <c r="AQ68" s="967"/>
      <c r="AR68" s="967"/>
      <c r="AS68" s="967"/>
      <c r="AT68" s="967"/>
      <c r="AU68" s="967"/>
      <c r="AV68" s="967"/>
      <c r="AW68" s="967"/>
      <c r="AX68" s="968"/>
      <c r="AY68" s="956">
        <f>ROUNDDOWN(SUM(AY59:BI67),-2)</f>
        <v>0</v>
      </c>
      <c r="AZ68" s="957"/>
      <c r="BA68" s="957"/>
      <c r="BB68" s="957"/>
      <c r="BC68" s="957"/>
      <c r="BD68" s="957"/>
      <c r="BE68" s="957"/>
      <c r="BF68" s="957"/>
      <c r="BG68" s="957"/>
      <c r="BH68" s="962" t="s">
        <v>256</v>
      </c>
      <c r="BI68" s="991"/>
      <c r="BY68" s="231"/>
      <c r="BZ68" s="231"/>
      <c r="CA68" s="231"/>
      <c r="CB68" s="231"/>
      <c r="CC68" s="231"/>
      <c r="CD68" s="231"/>
      <c r="CE68" s="231"/>
      <c r="CF68" s="231"/>
      <c r="CG68" s="231"/>
      <c r="CH68" s="231"/>
      <c r="CI68" s="231"/>
      <c r="CJ68" s="231"/>
      <c r="CK68" s="231"/>
      <c r="CL68" s="231"/>
      <c r="CM68" s="231"/>
      <c r="CN68" s="230"/>
      <c r="CO68" s="229"/>
      <c r="CP68" s="229"/>
      <c r="CQ68" s="229"/>
      <c r="CR68" s="229"/>
      <c r="CS68" s="229"/>
      <c r="CT68" s="229"/>
      <c r="CU68" s="229"/>
      <c r="CV68" s="229"/>
      <c r="CW68" s="229"/>
      <c r="CX68" s="229"/>
      <c r="CY68" s="229"/>
      <c r="CZ68" s="229"/>
      <c r="DA68" s="229"/>
      <c r="DB68" s="229"/>
      <c r="DC68" s="229"/>
      <c r="DD68" s="229"/>
      <c r="DE68" s="229"/>
      <c r="DF68" s="229"/>
      <c r="DG68" s="229"/>
      <c r="DH68" s="237"/>
      <c r="DI68" s="237"/>
      <c r="DJ68" s="237"/>
      <c r="DK68" s="237"/>
      <c r="DL68" s="237"/>
      <c r="DM68" s="237"/>
      <c r="DN68" s="237"/>
      <c r="DO68" s="237"/>
      <c r="DP68" s="237"/>
    </row>
    <row r="69" spans="2:160" ht="7.5" customHeight="1">
      <c r="B69" s="965"/>
      <c r="C69" s="965"/>
      <c r="D69" s="965"/>
      <c r="E69" s="965"/>
      <c r="F69" s="965"/>
      <c r="G69" s="965"/>
      <c r="H69" s="965"/>
      <c r="I69" s="965"/>
      <c r="J69" s="965"/>
      <c r="K69" s="965"/>
      <c r="L69" s="965"/>
      <c r="M69" s="965"/>
      <c r="N69" s="965"/>
      <c r="O69" s="965"/>
      <c r="P69" s="965"/>
      <c r="Q69" s="965"/>
      <c r="R69" s="965"/>
      <c r="S69" s="965"/>
      <c r="T69" s="965"/>
      <c r="U69" s="965"/>
      <c r="V69" s="965"/>
      <c r="W69" s="965"/>
      <c r="X69" s="965"/>
      <c r="Y69" s="965"/>
      <c r="Z69" s="965"/>
      <c r="AA69" s="969"/>
      <c r="AB69" s="970"/>
      <c r="AC69" s="970"/>
      <c r="AD69" s="970"/>
      <c r="AE69" s="970"/>
      <c r="AF69" s="970"/>
      <c r="AG69" s="970"/>
      <c r="AH69" s="970"/>
      <c r="AI69" s="970"/>
      <c r="AJ69" s="970"/>
      <c r="AK69" s="970"/>
      <c r="AL69" s="970"/>
      <c r="AM69" s="970"/>
      <c r="AN69" s="970"/>
      <c r="AO69" s="970"/>
      <c r="AP69" s="970"/>
      <c r="AQ69" s="970"/>
      <c r="AR69" s="970"/>
      <c r="AS69" s="970"/>
      <c r="AT69" s="970"/>
      <c r="AU69" s="970"/>
      <c r="AV69" s="970"/>
      <c r="AW69" s="970"/>
      <c r="AX69" s="971"/>
      <c r="AY69" s="958"/>
      <c r="AZ69" s="959"/>
      <c r="BA69" s="959"/>
      <c r="BB69" s="959"/>
      <c r="BC69" s="959"/>
      <c r="BD69" s="959"/>
      <c r="BE69" s="959"/>
      <c r="BF69" s="959"/>
      <c r="BG69" s="959"/>
      <c r="BH69" s="963"/>
      <c r="BI69" s="992"/>
      <c r="BY69" s="231"/>
      <c r="BZ69" s="231"/>
      <c r="CA69" s="231"/>
      <c r="CB69" s="231"/>
      <c r="CC69" s="231"/>
      <c r="CD69" s="231"/>
      <c r="CE69" s="231"/>
      <c r="CF69" s="231"/>
      <c r="CG69" s="231"/>
      <c r="CH69" s="231"/>
      <c r="CI69" s="231"/>
      <c r="CJ69" s="231"/>
      <c r="CK69" s="231"/>
      <c r="CL69" s="231"/>
      <c r="CM69" s="231"/>
      <c r="CN69" s="229"/>
      <c r="CO69" s="229"/>
      <c r="CP69" s="229"/>
      <c r="CQ69" s="229"/>
      <c r="CR69" s="229"/>
      <c r="CS69" s="229"/>
      <c r="CT69" s="229"/>
      <c r="CU69" s="229"/>
      <c r="CV69" s="229"/>
      <c r="CW69" s="229"/>
      <c r="CX69" s="229"/>
      <c r="CY69" s="229"/>
      <c r="CZ69" s="229"/>
      <c r="DA69" s="229"/>
      <c r="DB69" s="229"/>
      <c r="DC69" s="229"/>
      <c r="DD69" s="229"/>
      <c r="DE69" s="229"/>
      <c r="DF69" s="229"/>
      <c r="DG69" s="229"/>
      <c r="DH69" s="237"/>
      <c r="DI69" s="237"/>
      <c r="DJ69" s="237"/>
      <c r="DK69" s="237"/>
      <c r="DL69" s="237"/>
      <c r="DM69" s="237"/>
      <c r="DN69" s="237"/>
      <c r="DO69" s="237"/>
      <c r="DP69" s="237"/>
    </row>
    <row r="70" spans="2:160" ht="7.5" customHeight="1">
      <c r="B70" s="965"/>
      <c r="C70" s="965"/>
      <c r="D70" s="965"/>
      <c r="E70" s="965"/>
      <c r="F70" s="965"/>
      <c r="G70" s="965"/>
      <c r="H70" s="965"/>
      <c r="I70" s="965"/>
      <c r="J70" s="965"/>
      <c r="K70" s="965"/>
      <c r="L70" s="965"/>
      <c r="M70" s="965"/>
      <c r="N70" s="965"/>
      <c r="O70" s="965"/>
      <c r="P70" s="965"/>
      <c r="Q70" s="965"/>
      <c r="R70" s="965"/>
      <c r="S70" s="965"/>
      <c r="T70" s="965"/>
      <c r="U70" s="965"/>
      <c r="V70" s="965"/>
      <c r="W70" s="965"/>
      <c r="X70" s="965"/>
      <c r="Y70" s="965"/>
      <c r="Z70" s="965"/>
      <c r="AA70" s="972"/>
      <c r="AB70" s="973"/>
      <c r="AC70" s="973"/>
      <c r="AD70" s="973"/>
      <c r="AE70" s="973"/>
      <c r="AF70" s="973"/>
      <c r="AG70" s="973"/>
      <c r="AH70" s="973"/>
      <c r="AI70" s="973"/>
      <c r="AJ70" s="973"/>
      <c r="AK70" s="973"/>
      <c r="AL70" s="973"/>
      <c r="AM70" s="973"/>
      <c r="AN70" s="973"/>
      <c r="AO70" s="973"/>
      <c r="AP70" s="973"/>
      <c r="AQ70" s="973"/>
      <c r="AR70" s="973"/>
      <c r="AS70" s="973"/>
      <c r="AT70" s="973"/>
      <c r="AU70" s="973"/>
      <c r="AV70" s="973"/>
      <c r="AW70" s="973"/>
      <c r="AX70" s="974"/>
      <c r="AY70" s="960"/>
      <c r="AZ70" s="961"/>
      <c r="BA70" s="961"/>
      <c r="BB70" s="961"/>
      <c r="BC70" s="961"/>
      <c r="BD70" s="961"/>
      <c r="BE70" s="961"/>
      <c r="BF70" s="961"/>
      <c r="BG70" s="961"/>
      <c r="BH70" s="964"/>
      <c r="BI70" s="993"/>
      <c r="BY70" s="231"/>
      <c r="BZ70" s="231"/>
      <c r="CA70" s="231"/>
      <c r="CB70" s="231"/>
      <c r="CC70" s="231"/>
      <c r="CD70" s="231"/>
      <c r="CE70" s="231"/>
      <c r="CF70" s="231"/>
      <c r="CG70" s="231"/>
      <c r="CH70" s="231"/>
      <c r="CI70" s="231"/>
      <c r="CJ70" s="231"/>
      <c r="CK70" s="231"/>
      <c r="CL70" s="231"/>
      <c r="CM70" s="231"/>
      <c r="CN70" s="229"/>
      <c r="CO70" s="229"/>
      <c r="CP70" s="229"/>
      <c r="CQ70" s="229"/>
      <c r="CR70" s="229"/>
      <c r="CS70" s="229"/>
      <c r="CT70" s="229"/>
      <c r="CU70" s="229"/>
      <c r="CV70" s="229"/>
      <c r="CW70" s="229"/>
      <c r="CX70" s="229"/>
      <c r="CY70" s="229"/>
      <c r="CZ70" s="229"/>
      <c r="DA70" s="229"/>
      <c r="DB70" s="229"/>
      <c r="DC70" s="229"/>
      <c r="DD70" s="229"/>
      <c r="DE70" s="229"/>
      <c r="DF70" s="229"/>
      <c r="DG70" s="229"/>
      <c r="DH70" s="237"/>
      <c r="DI70" s="237"/>
      <c r="DJ70" s="237"/>
      <c r="DK70" s="237"/>
      <c r="DL70" s="237"/>
      <c r="DM70" s="237"/>
      <c r="DN70" s="237"/>
      <c r="DO70" s="237"/>
      <c r="DP70" s="237"/>
    </row>
    <row r="71" spans="2:160" ht="7.5" customHeight="1">
      <c r="B71" s="980" t="str">
        <f>IF(AY68&gt;パラメーター!$D$12,"※医療分の限度額を超えているため、限度額である"&amp;パラメーター!$D$15&amp;"円で計算されます。","")</f>
        <v/>
      </c>
      <c r="C71" s="980"/>
      <c r="D71" s="980"/>
      <c r="E71" s="980"/>
      <c r="F71" s="980"/>
      <c r="G71" s="980"/>
      <c r="H71" s="980"/>
      <c r="I71" s="980"/>
      <c r="J71" s="980"/>
      <c r="K71" s="980"/>
      <c r="L71" s="980"/>
      <c r="M71" s="980"/>
      <c r="N71" s="980"/>
      <c r="O71" s="980"/>
      <c r="P71" s="980"/>
      <c r="Q71" s="980"/>
      <c r="R71" s="980"/>
      <c r="S71" s="980"/>
      <c r="T71" s="980"/>
      <c r="U71" s="980"/>
      <c r="V71" s="980"/>
      <c r="W71" s="980"/>
      <c r="X71" s="980"/>
      <c r="Y71" s="980"/>
      <c r="Z71" s="980"/>
      <c r="AA71" s="980"/>
      <c r="AB71" s="980"/>
      <c r="AC71" s="980"/>
      <c r="AD71" s="980"/>
      <c r="AE71" s="980"/>
      <c r="AF71" s="980"/>
      <c r="AG71" s="980"/>
      <c r="AH71" s="980"/>
      <c r="AI71" s="980"/>
      <c r="AJ71" s="980"/>
      <c r="AK71" s="980"/>
      <c r="AL71" s="980"/>
      <c r="AM71" s="980"/>
      <c r="AN71" s="980"/>
      <c r="AO71" s="980"/>
      <c r="AP71" s="980"/>
      <c r="AQ71" s="980"/>
      <c r="AR71" s="980"/>
      <c r="AS71" s="980"/>
      <c r="AT71" s="980"/>
      <c r="AU71" s="980"/>
      <c r="AV71" s="980"/>
      <c r="AW71" s="980"/>
      <c r="AX71" s="980"/>
      <c r="AY71" s="980"/>
      <c r="AZ71" s="980"/>
      <c r="BA71" s="980"/>
      <c r="BB71" s="980"/>
      <c r="BC71" s="980"/>
      <c r="BD71" s="980"/>
      <c r="BE71" s="980"/>
      <c r="BF71" s="980"/>
      <c r="BG71" s="980"/>
      <c r="BH71" s="980"/>
      <c r="BI71" s="980"/>
      <c r="BY71" s="230"/>
      <c r="BZ71" s="230"/>
      <c r="CA71" s="230"/>
      <c r="CB71" s="230"/>
      <c r="CC71" s="230"/>
      <c r="CD71" s="230"/>
      <c r="CE71" s="230"/>
      <c r="CF71" s="230"/>
      <c r="CG71" s="230"/>
      <c r="CH71" s="230"/>
      <c r="CI71" s="230"/>
      <c r="CJ71" s="230"/>
      <c r="CK71" s="230"/>
      <c r="CL71" s="230"/>
      <c r="CM71" s="230"/>
      <c r="CN71" s="230"/>
      <c r="CO71" s="230"/>
      <c r="CP71" s="230"/>
      <c r="CQ71" s="230"/>
      <c r="CR71" s="230"/>
      <c r="CS71" s="230"/>
      <c r="CT71" s="230"/>
      <c r="CU71" s="230"/>
      <c r="CV71" s="230"/>
      <c r="CW71" s="230"/>
      <c r="CX71" s="230"/>
      <c r="CY71" s="230"/>
      <c r="CZ71" s="230"/>
      <c r="DA71" s="230"/>
      <c r="DB71" s="230"/>
      <c r="DC71" s="230"/>
      <c r="DD71" s="230"/>
      <c r="DE71" s="230"/>
      <c r="DF71" s="230"/>
      <c r="DG71" s="230"/>
      <c r="DH71" s="230"/>
      <c r="DI71" s="230"/>
      <c r="DJ71" s="230"/>
      <c r="DK71" s="230"/>
      <c r="DL71" s="230"/>
      <c r="DM71" s="230"/>
      <c r="DN71" s="230"/>
      <c r="DO71" s="230"/>
      <c r="DP71" s="230"/>
    </row>
    <row r="72" spans="2:160" ht="7.5" customHeight="1">
      <c r="B72" s="980"/>
      <c r="C72" s="980"/>
      <c r="D72" s="980"/>
      <c r="E72" s="980"/>
      <c r="F72" s="980"/>
      <c r="G72" s="980"/>
      <c r="H72" s="980"/>
      <c r="I72" s="980"/>
      <c r="J72" s="980"/>
      <c r="K72" s="980"/>
      <c r="L72" s="980"/>
      <c r="M72" s="980"/>
      <c r="N72" s="980"/>
      <c r="O72" s="980"/>
      <c r="P72" s="980"/>
      <c r="Q72" s="980"/>
      <c r="R72" s="980"/>
      <c r="S72" s="980"/>
      <c r="T72" s="980"/>
      <c r="U72" s="980"/>
      <c r="V72" s="980"/>
      <c r="W72" s="980"/>
      <c r="X72" s="980"/>
      <c r="Y72" s="980"/>
      <c r="Z72" s="980"/>
      <c r="AA72" s="980"/>
      <c r="AB72" s="980"/>
      <c r="AC72" s="980"/>
      <c r="AD72" s="980"/>
      <c r="AE72" s="980"/>
      <c r="AF72" s="980"/>
      <c r="AG72" s="980"/>
      <c r="AH72" s="980"/>
      <c r="AI72" s="980"/>
      <c r="AJ72" s="980"/>
      <c r="AK72" s="980"/>
      <c r="AL72" s="980"/>
      <c r="AM72" s="980"/>
      <c r="AN72" s="980"/>
      <c r="AO72" s="980"/>
      <c r="AP72" s="980"/>
      <c r="AQ72" s="980"/>
      <c r="AR72" s="980"/>
      <c r="AS72" s="980"/>
      <c r="AT72" s="980"/>
      <c r="AU72" s="980"/>
      <c r="AV72" s="980"/>
      <c r="AW72" s="980"/>
      <c r="AX72" s="980"/>
      <c r="AY72" s="980"/>
      <c r="AZ72" s="980"/>
      <c r="BA72" s="980"/>
      <c r="BB72" s="980"/>
      <c r="BC72" s="980"/>
      <c r="BD72" s="980"/>
      <c r="BE72" s="980"/>
      <c r="BF72" s="980"/>
      <c r="BG72" s="980"/>
      <c r="BH72" s="980"/>
      <c r="BI72" s="980"/>
      <c r="BY72" s="230"/>
      <c r="BZ72" s="230"/>
      <c r="CA72" s="230"/>
      <c r="CB72" s="230"/>
      <c r="CC72" s="230"/>
      <c r="CD72" s="230"/>
      <c r="CE72" s="230"/>
      <c r="CF72" s="230"/>
      <c r="CG72" s="230"/>
      <c r="CH72" s="230"/>
      <c r="CI72" s="230"/>
      <c r="CJ72" s="230"/>
      <c r="CK72" s="230"/>
      <c r="CL72" s="230"/>
      <c r="CM72" s="230"/>
      <c r="CN72" s="230"/>
      <c r="CO72" s="230"/>
      <c r="CP72" s="230"/>
      <c r="CQ72" s="230"/>
      <c r="CR72" s="230"/>
      <c r="CS72" s="230"/>
      <c r="CT72" s="230"/>
      <c r="CU72" s="230"/>
      <c r="CV72" s="230"/>
      <c r="CW72" s="230"/>
      <c r="CX72" s="230"/>
      <c r="CY72" s="230"/>
      <c r="CZ72" s="230"/>
      <c r="DA72" s="230"/>
      <c r="DB72" s="230"/>
      <c r="DC72" s="230"/>
      <c r="DD72" s="230"/>
      <c r="DE72" s="230"/>
      <c r="DF72" s="230"/>
      <c r="DG72" s="230"/>
      <c r="DH72" s="230"/>
      <c r="DI72" s="230"/>
      <c r="DJ72" s="230"/>
      <c r="DK72" s="230"/>
      <c r="DL72" s="230"/>
      <c r="DM72" s="230"/>
      <c r="DN72" s="230"/>
      <c r="DO72" s="230"/>
      <c r="DP72" s="230"/>
    </row>
    <row r="73" spans="2:160" ht="7.5" customHeight="1">
      <c r="BY73" s="233"/>
      <c r="BZ73" s="233"/>
      <c r="CA73" s="233"/>
      <c r="CB73" s="233"/>
      <c r="CC73" s="233"/>
      <c r="CD73" s="233"/>
      <c r="CE73" s="233"/>
      <c r="CF73" s="233"/>
      <c r="CG73" s="233"/>
      <c r="CH73" s="233"/>
      <c r="CI73" s="233"/>
      <c r="CJ73" s="233"/>
      <c r="CK73" s="233"/>
      <c r="CL73" s="233"/>
      <c r="CM73" s="233"/>
      <c r="CN73" s="233"/>
      <c r="CO73" s="233"/>
      <c r="CP73" s="233"/>
      <c r="CQ73" s="233"/>
      <c r="CR73" s="233"/>
      <c r="CS73" s="233"/>
      <c r="CT73" s="233"/>
      <c r="CU73" s="233"/>
      <c r="CV73" s="233"/>
      <c r="CW73" s="233"/>
      <c r="CX73" s="233"/>
      <c r="CY73" s="233"/>
      <c r="CZ73" s="233"/>
      <c r="DA73" s="233"/>
      <c r="DB73" s="233"/>
      <c r="DC73" s="233"/>
      <c r="DD73" s="233"/>
      <c r="DE73" s="233"/>
      <c r="DF73" s="233"/>
      <c r="DG73" s="233"/>
      <c r="DH73" s="233"/>
      <c r="DI73" s="233"/>
      <c r="DJ73" s="233"/>
      <c r="DK73" s="233"/>
      <c r="DL73" s="233"/>
      <c r="DM73" s="233"/>
      <c r="DN73" s="233"/>
      <c r="DO73" s="233"/>
      <c r="DP73" s="233"/>
    </row>
    <row r="74" spans="2:160" ht="7.5" customHeight="1">
      <c r="B74" s="981" t="s">
        <v>214</v>
      </c>
      <c r="C74" s="981"/>
      <c r="D74" s="981"/>
      <c r="E74" s="982" t="s">
        <v>208</v>
      </c>
      <c r="F74" s="983"/>
      <c r="G74" s="983"/>
      <c r="H74" s="983"/>
      <c r="I74" s="983"/>
      <c r="J74" s="983"/>
      <c r="K74" s="983"/>
      <c r="L74" s="988" t="s">
        <v>209</v>
      </c>
      <c r="M74" s="988"/>
      <c r="N74" s="988"/>
      <c r="O74" s="988"/>
      <c r="P74" s="988"/>
      <c r="Q74" s="988"/>
      <c r="R74" s="988"/>
      <c r="S74" s="988"/>
      <c r="T74" s="988"/>
      <c r="U74" s="988"/>
      <c r="V74" s="988"/>
      <c r="W74" s="988"/>
      <c r="X74" s="988"/>
      <c r="Y74" s="988"/>
      <c r="Z74" s="988"/>
      <c r="AA74" s="956">
        <f>S4</f>
        <v>0</v>
      </c>
      <c r="AB74" s="957"/>
      <c r="AC74" s="957"/>
      <c r="AD74" s="957"/>
      <c r="AE74" s="957"/>
      <c r="AF74" s="957"/>
      <c r="AG74" s="957"/>
      <c r="AH74" s="957"/>
      <c r="AI74" s="957"/>
      <c r="AJ74" s="962" t="s">
        <v>256</v>
      </c>
      <c r="AK74" s="962"/>
      <c r="AL74" s="978" t="s">
        <v>25</v>
      </c>
      <c r="AM74" s="978"/>
      <c r="AN74" s="975">
        <f>パラメーター!$D$6</f>
        <v>2.46E-2</v>
      </c>
      <c r="AO74" s="975"/>
      <c r="AP74" s="975"/>
      <c r="AQ74" s="975"/>
      <c r="AR74" s="975"/>
      <c r="AS74" s="975"/>
      <c r="AT74" s="975"/>
      <c r="AU74" s="975"/>
      <c r="AV74" s="975"/>
      <c r="AW74" s="978" t="s">
        <v>205</v>
      </c>
      <c r="AX74" s="978"/>
      <c r="AY74" s="957">
        <f>ROUNDDOWN(AA74*AN74,0)</f>
        <v>0</v>
      </c>
      <c r="AZ74" s="957"/>
      <c r="BA74" s="957"/>
      <c r="BB74" s="957"/>
      <c r="BC74" s="957"/>
      <c r="BD74" s="957"/>
      <c r="BE74" s="957"/>
      <c r="BF74" s="957"/>
      <c r="BG74" s="957"/>
      <c r="BH74" s="962" t="s">
        <v>256</v>
      </c>
      <c r="BI74" s="991"/>
      <c r="BY74" s="242"/>
      <c r="BZ74" s="242"/>
      <c r="CA74" s="242"/>
      <c r="CB74" s="229"/>
      <c r="CC74" s="229"/>
      <c r="CD74" s="229"/>
      <c r="CE74" s="229"/>
      <c r="CF74" s="229"/>
      <c r="CG74" s="229"/>
      <c r="CH74" s="229"/>
      <c r="CI74" s="229"/>
      <c r="CJ74" s="229"/>
      <c r="CK74" s="229"/>
      <c r="CL74" s="229"/>
      <c r="CM74" s="229"/>
      <c r="CN74" s="240"/>
      <c r="CO74" s="240"/>
      <c r="CP74" s="240"/>
      <c r="CQ74" s="240"/>
      <c r="CR74" s="240"/>
      <c r="CS74" s="240"/>
      <c r="CT74" s="240"/>
      <c r="CU74" s="240"/>
      <c r="CV74" s="240"/>
      <c r="CW74" s="239"/>
      <c r="CX74" s="239"/>
      <c r="CY74" s="241"/>
      <c r="CZ74" s="241"/>
      <c r="DA74" s="241"/>
      <c r="DB74" s="241"/>
      <c r="DC74" s="241"/>
      <c r="DD74" s="241"/>
      <c r="DE74" s="241"/>
      <c r="DF74" s="239"/>
      <c r="DG74" s="239"/>
      <c r="DH74" s="237"/>
      <c r="DI74" s="237"/>
      <c r="DJ74" s="237"/>
      <c r="DK74" s="237"/>
      <c r="DL74" s="237"/>
      <c r="DM74" s="237"/>
      <c r="DN74" s="237"/>
      <c r="DO74" s="237"/>
      <c r="DP74" s="237"/>
    </row>
    <row r="75" spans="2:160" ht="7.5" customHeight="1">
      <c r="B75" s="981"/>
      <c r="C75" s="981"/>
      <c r="D75" s="981"/>
      <c r="E75" s="984"/>
      <c r="F75" s="985"/>
      <c r="G75" s="985"/>
      <c r="H75" s="985"/>
      <c r="I75" s="985"/>
      <c r="J75" s="985"/>
      <c r="K75" s="985"/>
      <c r="L75" s="989"/>
      <c r="M75" s="989"/>
      <c r="N75" s="989"/>
      <c r="O75" s="989"/>
      <c r="P75" s="989"/>
      <c r="Q75" s="989"/>
      <c r="R75" s="989"/>
      <c r="S75" s="989"/>
      <c r="T75" s="989"/>
      <c r="U75" s="989"/>
      <c r="V75" s="989"/>
      <c r="W75" s="989"/>
      <c r="X75" s="989"/>
      <c r="Y75" s="989"/>
      <c r="Z75" s="989"/>
      <c r="AA75" s="958"/>
      <c r="AB75" s="959"/>
      <c r="AC75" s="959"/>
      <c r="AD75" s="959"/>
      <c r="AE75" s="959"/>
      <c r="AF75" s="959"/>
      <c r="AG75" s="959"/>
      <c r="AH75" s="959"/>
      <c r="AI75" s="959"/>
      <c r="AJ75" s="963"/>
      <c r="AK75" s="963"/>
      <c r="AL75" s="873"/>
      <c r="AM75" s="873"/>
      <c r="AN75" s="976"/>
      <c r="AO75" s="976"/>
      <c r="AP75" s="976"/>
      <c r="AQ75" s="976"/>
      <c r="AR75" s="976"/>
      <c r="AS75" s="976"/>
      <c r="AT75" s="976"/>
      <c r="AU75" s="976"/>
      <c r="AV75" s="976"/>
      <c r="AW75" s="873"/>
      <c r="AX75" s="873"/>
      <c r="AY75" s="959"/>
      <c r="AZ75" s="959"/>
      <c r="BA75" s="959"/>
      <c r="BB75" s="959"/>
      <c r="BC75" s="959"/>
      <c r="BD75" s="959"/>
      <c r="BE75" s="959"/>
      <c r="BF75" s="959"/>
      <c r="BG75" s="959"/>
      <c r="BH75" s="963"/>
      <c r="BI75" s="992"/>
      <c r="BY75" s="242"/>
      <c r="BZ75" s="242"/>
      <c r="CA75" s="242"/>
      <c r="CB75" s="229"/>
      <c r="CC75" s="229"/>
      <c r="CD75" s="229"/>
      <c r="CE75" s="229"/>
      <c r="CF75" s="229"/>
      <c r="CG75" s="229"/>
      <c r="CH75" s="229"/>
      <c r="CI75" s="229"/>
      <c r="CJ75" s="229"/>
      <c r="CK75" s="229"/>
      <c r="CL75" s="229"/>
      <c r="CM75" s="229"/>
      <c r="CN75" s="240"/>
      <c r="CO75" s="240"/>
      <c r="CP75" s="240"/>
      <c r="CQ75" s="240"/>
      <c r="CR75" s="240"/>
      <c r="CS75" s="240"/>
      <c r="CT75" s="240"/>
      <c r="CU75" s="240"/>
      <c r="CV75" s="240"/>
      <c r="CW75" s="239"/>
      <c r="CX75" s="239"/>
      <c r="CY75" s="241"/>
      <c r="CZ75" s="241"/>
      <c r="DA75" s="241"/>
      <c r="DB75" s="241"/>
      <c r="DC75" s="241"/>
      <c r="DD75" s="241"/>
      <c r="DE75" s="241"/>
      <c r="DF75" s="239"/>
      <c r="DG75" s="239"/>
      <c r="DH75" s="237"/>
      <c r="DI75" s="237"/>
      <c r="DJ75" s="237"/>
      <c r="DK75" s="237"/>
      <c r="DL75" s="237"/>
      <c r="DM75" s="237"/>
      <c r="DN75" s="237"/>
      <c r="DO75" s="237"/>
      <c r="DP75" s="237"/>
      <c r="FC75" s="230"/>
      <c r="FD75" s="230"/>
    </row>
    <row r="76" spans="2:160" ht="7.5" customHeight="1">
      <c r="B76" s="981"/>
      <c r="C76" s="981"/>
      <c r="D76" s="981"/>
      <c r="E76" s="986"/>
      <c r="F76" s="987"/>
      <c r="G76" s="987"/>
      <c r="H76" s="987"/>
      <c r="I76" s="987"/>
      <c r="J76" s="987"/>
      <c r="K76" s="987"/>
      <c r="L76" s="990"/>
      <c r="M76" s="990"/>
      <c r="N76" s="990"/>
      <c r="O76" s="990"/>
      <c r="P76" s="990"/>
      <c r="Q76" s="990"/>
      <c r="R76" s="990"/>
      <c r="S76" s="990"/>
      <c r="T76" s="990"/>
      <c r="U76" s="990"/>
      <c r="V76" s="990"/>
      <c r="W76" s="990"/>
      <c r="X76" s="990"/>
      <c r="Y76" s="990"/>
      <c r="Z76" s="990"/>
      <c r="AA76" s="960"/>
      <c r="AB76" s="961"/>
      <c r="AC76" s="961"/>
      <c r="AD76" s="961"/>
      <c r="AE76" s="961"/>
      <c r="AF76" s="961"/>
      <c r="AG76" s="961"/>
      <c r="AH76" s="961"/>
      <c r="AI76" s="961"/>
      <c r="AJ76" s="964"/>
      <c r="AK76" s="964"/>
      <c r="AL76" s="979"/>
      <c r="AM76" s="979"/>
      <c r="AN76" s="977"/>
      <c r="AO76" s="977"/>
      <c r="AP76" s="977"/>
      <c r="AQ76" s="977"/>
      <c r="AR76" s="977"/>
      <c r="AS76" s="977"/>
      <c r="AT76" s="977"/>
      <c r="AU76" s="977"/>
      <c r="AV76" s="977"/>
      <c r="AW76" s="979"/>
      <c r="AX76" s="979"/>
      <c r="AY76" s="961"/>
      <c r="AZ76" s="961"/>
      <c r="BA76" s="961"/>
      <c r="BB76" s="961"/>
      <c r="BC76" s="961"/>
      <c r="BD76" s="961"/>
      <c r="BE76" s="961"/>
      <c r="BF76" s="961"/>
      <c r="BG76" s="961"/>
      <c r="BH76" s="964"/>
      <c r="BI76" s="993"/>
      <c r="BY76" s="242"/>
      <c r="BZ76" s="242"/>
      <c r="CA76" s="242"/>
      <c r="CB76" s="229"/>
      <c r="CC76" s="229"/>
      <c r="CD76" s="229"/>
      <c r="CE76" s="229"/>
      <c r="CF76" s="229"/>
      <c r="CG76" s="229"/>
      <c r="CH76" s="229"/>
      <c r="CI76" s="229"/>
      <c r="CJ76" s="229"/>
      <c r="CK76" s="229"/>
      <c r="CL76" s="229"/>
      <c r="CM76" s="229"/>
      <c r="CN76" s="240"/>
      <c r="CO76" s="240"/>
      <c r="CP76" s="240"/>
      <c r="CQ76" s="240"/>
      <c r="CR76" s="240"/>
      <c r="CS76" s="240"/>
      <c r="CT76" s="240"/>
      <c r="CU76" s="240"/>
      <c r="CV76" s="240"/>
      <c r="CW76" s="239"/>
      <c r="CX76" s="239"/>
      <c r="CY76" s="241"/>
      <c r="CZ76" s="241"/>
      <c r="DA76" s="241"/>
      <c r="DB76" s="241"/>
      <c r="DC76" s="241"/>
      <c r="DD76" s="241"/>
      <c r="DE76" s="241"/>
      <c r="DF76" s="239"/>
      <c r="DG76" s="239"/>
      <c r="DH76" s="237"/>
      <c r="DI76" s="237"/>
      <c r="DJ76" s="237"/>
      <c r="DK76" s="237"/>
      <c r="DL76" s="237"/>
      <c r="DM76" s="237"/>
      <c r="DN76" s="237"/>
      <c r="DO76" s="237"/>
      <c r="DP76" s="237"/>
      <c r="FC76" s="230"/>
      <c r="FD76" s="230"/>
    </row>
    <row r="77" spans="2:160" ht="7.5" customHeight="1">
      <c r="B77" s="981"/>
      <c r="C77" s="981"/>
      <c r="D77" s="981"/>
      <c r="E77" s="982" t="s">
        <v>210</v>
      </c>
      <c r="F77" s="983"/>
      <c r="G77" s="983"/>
      <c r="H77" s="983"/>
      <c r="I77" s="983"/>
      <c r="J77" s="983"/>
      <c r="K77" s="983"/>
      <c r="L77" s="988" t="s">
        <v>211</v>
      </c>
      <c r="M77" s="988"/>
      <c r="N77" s="988"/>
      <c r="O77" s="988"/>
      <c r="P77" s="988"/>
      <c r="Q77" s="988"/>
      <c r="R77" s="988"/>
      <c r="S77" s="988"/>
      <c r="T77" s="988"/>
      <c r="U77" s="988"/>
      <c r="V77" s="988"/>
      <c r="W77" s="988"/>
      <c r="X77" s="988"/>
      <c r="Y77" s="988"/>
      <c r="Z77" s="988"/>
      <c r="AA77" s="956">
        <f>S7</f>
        <v>0</v>
      </c>
      <c r="AB77" s="957"/>
      <c r="AC77" s="957"/>
      <c r="AD77" s="957"/>
      <c r="AE77" s="957"/>
      <c r="AF77" s="957"/>
      <c r="AG77" s="957"/>
      <c r="AH77" s="957"/>
      <c r="AI77" s="957"/>
      <c r="AJ77" s="962" t="s">
        <v>258</v>
      </c>
      <c r="AK77" s="962"/>
      <c r="AL77" s="978" t="s">
        <v>25</v>
      </c>
      <c r="AM77" s="978"/>
      <c r="AN77" s="1006">
        <f>パラメーター!$D$7</f>
        <v>10330</v>
      </c>
      <c r="AO77" s="1006"/>
      <c r="AP77" s="1006"/>
      <c r="AQ77" s="1006"/>
      <c r="AR77" s="1006"/>
      <c r="AS77" s="1006"/>
      <c r="AT77" s="1006"/>
      <c r="AU77" s="1006"/>
      <c r="AV77" s="1006"/>
      <c r="AW77" s="978" t="s">
        <v>205</v>
      </c>
      <c r="AX77" s="978"/>
      <c r="AY77" s="957">
        <f>AA77*AN77</f>
        <v>0</v>
      </c>
      <c r="AZ77" s="957"/>
      <c r="BA77" s="957"/>
      <c r="BB77" s="957"/>
      <c r="BC77" s="957"/>
      <c r="BD77" s="957"/>
      <c r="BE77" s="957"/>
      <c r="BF77" s="957"/>
      <c r="BG77" s="957"/>
      <c r="BH77" s="962" t="s">
        <v>256</v>
      </c>
      <c r="BI77" s="991"/>
      <c r="BY77" s="242"/>
      <c r="BZ77" s="242"/>
      <c r="CA77" s="242"/>
      <c r="CB77" s="236"/>
      <c r="CC77" s="440"/>
      <c r="CD77" s="440"/>
      <c r="CE77" s="440"/>
      <c r="CF77" s="440"/>
      <c r="CG77" s="440"/>
      <c r="CH77" s="440"/>
      <c r="CI77" s="440"/>
      <c r="CJ77" s="440"/>
      <c r="CK77" s="440"/>
      <c r="CL77" s="440"/>
      <c r="CM77" s="440"/>
      <c r="CN77" s="240"/>
      <c r="CO77" s="240"/>
      <c r="CP77" s="240"/>
      <c r="CQ77" s="240"/>
      <c r="CR77" s="240"/>
      <c r="CS77" s="240"/>
      <c r="CT77" s="240"/>
      <c r="CU77" s="240"/>
      <c r="CV77" s="240"/>
      <c r="CW77" s="239"/>
      <c r="CX77" s="239"/>
      <c r="CY77" s="240"/>
      <c r="CZ77" s="240"/>
      <c r="DA77" s="240"/>
      <c r="DB77" s="240"/>
      <c r="DC77" s="240"/>
      <c r="DD77" s="240"/>
      <c r="DE77" s="240"/>
      <c r="DF77" s="239"/>
      <c r="DG77" s="239"/>
      <c r="DH77" s="237"/>
      <c r="DI77" s="237"/>
      <c r="DJ77" s="237"/>
      <c r="DK77" s="237"/>
      <c r="DL77" s="237"/>
      <c r="DM77" s="237"/>
      <c r="DN77" s="237"/>
      <c r="DO77" s="237"/>
      <c r="DP77" s="237"/>
      <c r="FC77" s="230"/>
      <c r="FD77" s="230"/>
    </row>
    <row r="78" spans="2:160" ht="7.5" customHeight="1">
      <c r="B78" s="981"/>
      <c r="C78" s="981"/>
      <c r="D78" s="981"/>
      <c r="E78" s="984"/>
      <c r="F78" s="985"/>
      <c r="G78" s="985"/>
      <c r="H78" s="985"/>
      <c r="I78" s="985"/>
      <c r="J78" s="985"/>
      <c r="K78" s="985"/>
      <c r="L78" s="989"/>
      <c r="M78" s="989"/>
      <c r="N78" s="989"/>
      <c r="O78" s="989"/>
      <c r="P78" s="989"/>
      <c r="Q78" s="989"/>
      <c r="R78" s="989"/>
      <c r="S78" s="989"/>
      <c r="T78" s="989"/>
      <c r="U78" s="989"/>
      <c r="V78" s="989"/>
      <c r="W78" s="989"/>
      <c r="X78" s="989"/>
      <c r="Y78" s="989"/>
      <c r="Z78" s="989"/>
      <c r="AA78" s="958"/>
      <c r="AB78" s="959"/>
      <c r="AC78" s="959"/>
      <c r="AD78" s="959"/>
      <c r="AE78" s="959"/>
      <c r="AF78" s="959"/>
      <c r="AG78" s="959"/>
      <c r="AH78" s="959"/>
      <c r="AI78" s="959"/>
      <c r="AJ78" s="963"/>
      <c r="AK78" s="963"/>
      <c r="AL78" s="873"/>
      <c r="AM78" s="873"/>
      <c r="AN78" s="1007"/>
      <c r="AO78" s="1007"/>
      <c r="AP78" s="1007"/>
      <c r="AQ78" s="1007"/>
      <c r="AR78" s="1007"/>
      <c r="AS78" s="1007"/>
      <c r="AT78" s="1007"/>
      <c r="AU78" s="1007"/>
      <c r="AV78" s="1007"/>
      <c r="AW78" s="873"/>
      <c r="AX78" s="873"/>
      <c r="AY78" s="959"/>
      <c r="AZ78" s="959"/>
      <c r="BA78" s="959"/>
      <c r="BB78" s="959"/>
      <c r="BC78" s="959"/>
      <c r="BD78" s="959"/>
      <c r="BE78" s="959"/>
      <c r="BF78" s="959"/>
      <c r="BG78" s="959"/>
      <c r="BH78" s="963"/>
      <c r="BI78" s="992"/>
      <c r="BY78" s="242"/>
      <c r="BZ78" s="242"/>
      <c r="CA78" s="242"/>
      <c r="CB78" s="440"/>
      <c r="CC78" s="440"/>
      <c r="CD78" s="440"/>
      <c r="CE78" s="440"/>
      <c r="CF78" s="440"/>
      <c r="CG78" s="440"/>
      <c r="CH78" s="440"/>
      <c r="CI78" s="440"/>
      <c r="CJ78" s="440"/>
      <c r="CK78" s="440"/>
      <c r="CL78" s="440"/>
      <c r="CM78" s="440"/>
      <c r="CN78" s="240"/>
      <c r="CO78" s="240"/>
      <c r="CP78" s="240"/>
      <c r="CQ78" s="240"/>
      <c r="CR78" s="240"/>
      <c r="CS78" s="240"/>
      <c r="CT78" s="240"/>
      <c r="CU78" s="240"/>
      <c r="CV78" s="240"/>
      <c r="CW78" s="239"/>
      <c r="CX78" s="239"/>
      <c r="CY78" s="240"/>
      <c r="CZ78" s="240"/>
      <c r="DA78" s="240"/>
      <c r="DB78" s="240"/>
      <c r="DC78" s="240"/>
      <c r="DD78" s="240"/>
      <c r="DE78" s="240"/>
      <c r="DF78" s="239"/>
      <c r="DG78" s="239"/>
      <c r="DH78" s="237"/>
      <c r="DI78" s="237"/>
      <c r="DJ78" s="237"/>
      <c r="DK78" s="237"/>
      <c r="DL78" s="237"/>
      <c r="DM78" s="237"/>
      <c r="DN78" s="237"/>
      <c r="DO78" s="237"/>
      <c r="DP78" s="237"/>
      <c r="FC78" s="230"/>
      <c r="FD78" s="230"/>
    </row>
    <row r="79" spans="2:160" ht="7.5" customHeight="1">
      <c r="B79" s="981"/>
      <c r="C79" s="981"/>
      <c r="D79" s="981"/>
      <c r="E79" s="986"/>
      <c r="F79" s="987"/>
      <c r="G79" s="987"/>
      <c r="H79" s="987"/>
      <c r="I79" s="987"/>
      <c r="J79" s="987"/>
      <c r="K79" s="987"/>
      <c r="L79" s="990"/>
      <c r="M79" s="990"/>
      <c r="N79" s="990"/>
      <c r="O79" s="990"/>
      <c r="P79" s="990"/>
      <c r="Q79" s="990"/>
      <c r="R79" s="990"/>
      <c r="S79" s="990"/>
      <c r="T79" s="990"/>
      <c r="U79" s="990"/>
      <c r="V79" s="990"/>
      <c r="W79" s="990"/>
      <c r="X79" s="990"/>
      <c r="Y79" s="990"/>
      <c r="Z79" s="990"/>
      <c r="AA79" s="960"/>
      <c r="AB79" s="961"/>
      <c r="AC79" s="961"/>
      <c r="AD79" s="961"/>
      <c r="AE79" s="961"/>
      <c r="AF79" s="961"/>
      <c r="AG79" s="961"/>
      <c r="AH79" s="961"/>
      <c r="AI79" s="961"/>
      <c r="AJ79" s="964"/>
      <c r="AK79" s="964"/>
      <c r="AL79" s="979"/>
      <c r="AM79" s="979"/>
      <c r="AN79" s="1008"/>
      <c r="AO79" s="1008"/>
      <c r="AP79" s="1008"/>
      <c r="AQ79" s="1008"/>
      <c r="AR79" s="1008"/>
      <c r="AS79" s="1008"/>
      <c r="AT79" s="1008"/>
      <c r="AU79" s="1008"/>
      <c r="AV79" s="1008"/>
      <c r="AW79" s="979"/>
      <c r="AX79" s="979"/>
      <c r="AY79" s="961"/>
      <c r="AZ79" s="961"/>
      <c r="BA79" s="961"/>
      <c r="BB79" s="961"/>
      <c r="BC79" s="961"/>
      <c r="BD79" s="961"/>
      <c r="BE79" s="961"/>
      <c r="BF79" s="961"/>
      <c r="BG79" s="961"/>
      <c r="BH79" s="964"/>
      <c r="BI79" s="993"/>
      <c r="BY79" s="242"/>
      <c r="BZ79" s="242"/>
      <c r="CA79" s="242"/>
      <c r="CB79" s="440"/>
      <c r="CC79" s="440"/>
      <c r="CD79" s="440"/>
      <c r="CE79" s="440"/>
      <c r="CF79" s="440"/>
      <c r="CG79" s="440"/>
      <c r="CH79" s="440"/>
      <c r="CI79" s="440"/>
      <c r="CJ79" s="440"/>
      <c r="CK79" s="440"/>
      <c r="CL79" s="440"/>
      <c r="CM79" s="440"/>
      <c r="CN79" s="240"/>
      <c r="CO79" s="240"/>
      <c r="CP79" s="240"/>
      <c r="CQ79" s="240"/>
      <c r="CR79" s="240"/>
      <c r="CS79" s="240"/>
      <c r="CT79" s="240"/>
      <c r="CU79" s="240"/>
      <c r="CV79" s="240"/>
      <c r="CW79" s="239"/>
      <c r="CX79" s="239"/>
      <c r="CY79" s="240"/>
      <c r="CZ79" s="240"/>
      <c r="DA79" s="240"/>
      <c r="DB79" s="240"/>
      <c r="DC79" s="240"/>
      <c r="DD79" s="240"/>
      <c r="DE79" s="240"/>
      <c r="DF79" s="239"/>
      <c r="DG79" s="239"/>
      <c r="DH79" s="237"/>
      <c r="DI79" s="237"/>
      <c r="DJ79" s="237"/>
      <c r="DK79" s="237"/>
      <c r="DL79" s="237"/>
      <c r="DM79" s="237"/>
      <c r="DN79" s="237"/>
      <c r="DO79" s="237"/>
      <c r="DP79" s="237"/>
      <c r="FC79" s="230"/>
      <c r="FD79" s="230"/>
    </row>
    <row r="80" spans="2:160" ht="7.5" customHeight="1">
      <c r="B80" s="981"/>
      <c r="C80" s="981"/>
      <c r="D80" s="981"/>
      <c r="E80" s="982" t="s">
        <v>212</v>
      </c>
      <c r="F80" s="983"/>
      <c r="G80" s="983"/>
      <c r="H80" s="983"/>
      <c r="I80" s="983"/>
      <c r="J80" s="983"/>
      <c r="K80" s="983"/>
      <c r="L80" s="988" t="s">
        <v>213</v>
      </c>
      <c r="M80" s="988"/>
      <c r="N80" s="988"/>
      <c r="O80" s="988"/>
      <c r="P80" s="988"/>
      <c r="Q80" s="988"/>
      <c r="R80" s="988"/>
      <c r="S80" s="988"/>
      <c r="T80" s="988"/>
      <c r="U80" s="988"/>
      <c r="V80" s="988"/>
      <c r="W80" s="988"/>
      <c r="X80" s="988"/>
      <c r="Y80" s="988"/>
      <c r="Z80" s="988"/>
      <c r="AA80" s="1000">
        <f>IF(S7&lt;1,0,1)</f>
        <v>0</v>
      </c>
      <c r="AB80" s="1001"/>
      <c r="AC80" s="1001"/>
      <c r="AD80" s="1001"/>
      <c r="AE80" s="1001"/>
      <c r="AF80" s="1001"/>
      <c r="AG80" s="1001"/>
      <c r="AH80" s="1001"/>
      <c r="AI80" s="1001"/>
      <c r="AJ80" s="1001"/>
      <c r="AK80" s="1001"/>
      <c r="AL80" s="978"/>
      <c r="AM80" s="978"/>
      <c r="AN80" s="1006">
        <f>パラメーター!$D$8</f>
        <v>10650</v>
      </c>
      <c r="AO80" s="1006"/>
      <c r="AP80" s="1006"/>
      <c r="AQ80" s="1006"/>
      <c r="AR80" s="1006"/>
      <c r="AS80" s="1006"/>
      <c r="AT80" s="1006"/>
      <c r="AU80" s="1006"/>
      <c r="AV80" s="1006"/>
      <c r="AW80" s="873" t="s">
        <v>259</v>
      </c>
      <c r="AX80" s="873"/>
      <c r="AY80" s="957">
        <f>AA80*AN80</f>
        <v>0</v>
      </c>
      <c r="AZ80" s="957"/>
      <c r="BA80" s="957"/>
      <c r="BB80" s="957"/>
      <c r="BC80" s="957"/>
      <c r="BD80" s="957"/>
      <c r="BE80" s="957"/>
      <c r="BF80" s="957"/>
      <c r="BG80" s="957"/>
      <c r="BH80" s="962" t="s">
        <v>256</v>
      </c>
      <c r="BI80" s="991"/>
      <c r="BY80" s="242"/>
      <c r="BZ80" s="242"/>
      <c r="CA80" s="242"/>
      <c r="CB80" s="229"/>
      <c r="CC80" s="440"/>
      <c r="CD80" s="440"/>
      <c r="CE80" s="440"/>
      <c r="CF80" s="440"/>
      <c r="CG80" s="440"/>
      <c r="CH80" s="440"/>
      <c r="CI80" s="440"/>
      <c r="CJ80" s="440"/>
      <c r="CK80" s="440"/>
      <c r="CL80" s="440"/>
      <c r="CM80" s="440"/>
      <c r="CN80" s="240"/>
      <c r="CO80" s="240"/>
      <c r="CP80" s="240"/>
      <c r="CQ80" s="240"/>
      <c r="CR80" s="240"/>
      <c r="CS80" s="240"/>
      <c r="CT80" s="240"/>
      <c r="CU80" s="240"/>
      <c r="CV80" s="240"/>
      <c r="CW80" s="239"/>
      <c r="CX80" s="239"/>
      <c r="CY80" s="240"/>
      <c r="CZ80" s="240"/>
      <c r="DA80" s="240"/>
      <c r="DB80" s="240"/>
      <c r="DC80" s="240"/>
      <c r="DD80" s="240"/>
      <c r="DE80" s="240"/>
      <c r="DF80" s="239"/>
      <c r="DG80" s="239"/>
      <c r="DH80" s="237"/>
      <c r="DI80" s="237"/>
      <c r="DJ80" s="237"/>
      <c r="DK80" s="237"/>
      <c r="DL80" s="237"/>
      <c r="DM80" s="237"/>
      <c r="DN80" s="237"/>
      <c r="DO80" s="237"/>
      <c r="DP80" s="237"/>
      <c r="FC80" s="230"/>
      <c r="FD80" s="230"/>
    </row>
    <row r="81" spans="2:160" ht="7.5" customHeight="1">
      <c r="B81" s="981"/>
      <c r="C81" s="981"/>
      <c r="D81" s="981"/>
      <c r="E81" s="984"/>
      <c r="F81" s="985"/>
      <c r="G81" s="985"/>
      <c r="H81" s="985"/>
      <c r="I81" s="985"/>
      <c r="J81" s="985"/>
      <c r="K81" s="985"/>
      <c r="L81" s="989"/>
      <c r="M81" s="989"/>
      <c r="N81" s="989"/>
      <c r="O81" s="989"/>
      <c r="P81" s="989"/>
      <c r="Q81" s="989"/>
      <c r="R81" s="989"/>
      <c r="S81" s="989"/>
      <c r="T81" s="989"/>
      <c r="U81" s="989"/>
      <c r="V81" s="989"/>
      <c r="W81" s="989"/>
      <c r="X81" s="989"/>
      <c r="Y81" s="989"/>
      <c r="Z81" s="989"/>
      <c r="AA81" s="1002"/>
      <c r="AB81" s="1003"/>
      <c r="AC81" s="1003"/>
      <c r="AD81" s="1003"/>
      <c r="AE81" s="1003"/>
      <c r="AF81" s="1003"/>
      <c r="AG81" s="1003"/>
      <c r="AH81" s="1003"/>
      <c r="AI81" s="1003"/>
      <c r="AJ81" s="1003"/>
      <c r="AK81" s="1003"/>
      <c r="AL81" s="873"/>
      <c r="AM81" s="873"/>
      <c r="AN81" s="1007"/>
      <c r="AO81" s="1007"/>
      <c r="AP81" s="1007"/>
      <c r="AQ81" s="1007"/>
      <c r="AR81" s="1007"/>
      <c r="AS81" s="1007"/>
      <c r="AT81" s="1007"/>
      <c r="AU81" s="1007"/>
      <c r="AV81" s="1007"/>
      <c r="AW81" s="873"/>
      <c r="AX81" s="873"/>
      <c r="AY81" s="959"/>
      <c r="AZ81" s="959"/>
      <c r="BA81" s="959"/>
      <c r="BB81" s="959"/>
      <c r="BC81" s="959"/>
      <c r="BD81" s="959"/>
      <c r="BE81" s="959"/>
      <c r="BF81" s="959"/>
      <c r="BG81" s="959"/>
      <c r="BH81" s="963"/>
      <c r="BI81" s="992"/>
      <c r="BY81" s="242"/>
      <c r="BZ81" s="242"/>
      <c r="CA81" s="242"/>
      <c r="CB81" s="440"/>
      <c r="CC81" s="440"/>
      <c r="CD81" s="440"/>
      <c r="CE81" s="440"/>
      <c r="CF81" s="440"/>
      <c r="CG81" s="440"/>
      <c r="CH81" s="440"/>
      <c r="CI81" s="440"/>
      <c r="CJ81" s="440"/>
      <c r="CK81" s="440"/>
      <c r="CL81" s="440"/>
      <c r="CM81" s="440"/>
      <c r="CN81" s="240"/>
      <c r="CO81" s="240"/>
      <c r="CP81" s="240"/>
      <c r="CQ81" s="240"/>
      <c r="CR81" s="240"/>
      <c r="CS81" s="240"/>
      <c r="CT81" s="240"/>
      <c r="CU81" s="240"/>
      <c r="CV81" s="240"/>
      <c r="CW81" s="239"/>
      <c r="CX81" s="239"/>
      <c r="CY81" s="240"/>
      <c r="CZ81" s="240"/>
      <c r="DA81" s="240"/>
      <c r="DB81" s="240"/>
      <c r="DC81" s="240"/>
      <c r="DD81" s="240"/>
      <c r="DE81" s="240"/>
      <c r="DF81" s="239"/>
      <c r="DG81" s="239"/>
      <c r="DH81" s="237"/>
      <c r="DI81" s="237"/>
      <c r="DJ81" s="237"/>
      <c r="DK81" s="237"/>
      <c r="DL81" s="237"/>
      <c r="DM81" s="237"/>
      <c r="DN81" s="237"/>
      <c r="DO81" s="237"/>
      <c r="DP81" s="237"/>
      <c r="FC81" s="230"/>
      <c r="FD81" s="230"/>
    </row>
    <row r="82" spans="2:160" ht="7.5" customHeight="1">
      <c r="B82" s="981"/>
      <c r="C82" s="981"/>
      <c r="D82" s="981"/>
      <c r="E82" s="986"/>
      <c r="F82" s="987"/>
      <c r="G82" s="987"/>
      <c r="H82" s="987"/>
      <c r="I82" s="987"/>
      <c r="J82" s="987"/>
      <c r="K82" s="987"/>
      <c r="L82" s="990"/>
      <c r="M82" s="990"/>
      <c r="N82" s="990"/>
      <c r="O82" s="990"/>
      <c r="P82" s="990"/>
      <c r="Q82" s="990"/>
      <c r="R82" s="990"/>
      <c r="S82" s="990"/>
      <c r="T82" s="990"/>
      <c r="U82" s="990"/>
      <c r="V82" s="990"/>
      <c r="W82" s="990"/>
      <c r="X82" s="990"/>
      <c r="Y82" s="990"/>
      <c r="Z82" s="990"/>
      <c r="AA82" s="1004"/>
      <c r="AB82" s="1005"/>
      <c r="AC82" s="1005"/>
      <c r="AD82" s="1005"/>
      <c r="AE82" s="1005"/>
      <c r="AF82" s="1005"/>
      <c r="AG82" s="1005"/>
      <c r="AH82" s="1005"/>
      <c r="AI82" s="1005"/>
      <c r="AJ82" s="1005"/>
      <c r="AK82" s="1005"/>
      <c r="AL82" s="979"/>
      <c r="AM82" s="979"/>
      <c r="AN82" s="1008"/>
      <c r="AO82" s="1008"/>
      <c r="AP82" s="1008"/>
      <c r="AQ82" s="1008"/>
      <c r="AR82" s="1008"/>
      <c r="AS82" s="1008"/>
      <c r="AT82" s="1008"/>
      <c r="AU82" s="1008"/>
      <c r="AV82" s="1008"/>
      <c r="AW82" s="979"/>
      <c r="AX82" s="979"/>
      <c r="AY82" s="961"/>
      <c r="AZ82" s="961"/>
      <c r="BA82" s="961"/>
      <c r="BB82" s="961"/>
      <c r="BC82" s="961"/>
      <c r="BD82" s="961"/>
      <c r="BE82" s="961"/>
      <c r="BF82" s="961"/>
      <c r="BG82" s="961"/>
      <c r="BH82" s="964"/>
      <c r="BI82" s="993"/>
      <c r="BY82" s="242"/>
      <c r="BZ82" s="242"/>
      <c r="CA82" s="242"/>
      <c r="CB82" s="440"/>
      <c r="CC82" s="440"/>
      <c r="CD82" s="440"/>
      <c r="CE82" s="440"/>
      <c r="CF82" s="440"/>
      <c r="CG82" s="440"/>
      <c r="CH82" s="440"/>
      <c r="CI82" s="440"/>
      <c r="CJ82" s="440"/>
      <c r="CK82" s="440"/>
      <c r="CL82" s="440"/>
      <c r="CM82" s="440"/>
      <c r="CN82" s="240"/>
      <c r="CO82" s="240"/>
      <c r="CP82" s="240"/>
      <c r="CQ82" s="240"/>
      <c r="CR82" s="240"/>
      <c r="CS82" s="240"/>
      <c r="CT82" s="240"/>
      <c r="CU82" s="240"/>
      <c r="CV82" s="240"/>
      <c r="CW82" s="239"/>
      <c r="CX82" s="239"/>
      <c r="CY82" s="240"/>
      <c r="CZ82" s="240"/>
      <c r="DA82" s="240"/>
      <c r="DB82" s="240"/>
      <c r="DC82" s="240"/>
      <c r="DD82" s="240"/>
      <c r="DE82" s="240"/>
      <c r="DF82" s="239"/>
      <c r="DG82" s="239"/>
      <c r="DH82" s="237"/>
      <c r="DI82" s="237"/>
      <c r="DJ82" s="237"/>
      <c r="DK82" s="237"/>
      <c r="DL82" s="237"/>
      <c r="DM82" s="237"/>
      <c r="DN82" s="237"/>
      <c r="DO82" s="237"/>
      <c r="DP82" s="237"/>
      <c r="FC82" s="230"/>
      <c r="FD82" s="230"/>
    </row>
    <row r="83" spans="2:160" ht="7.5" customHeight="1">
      <c r="B83" s="965"/>
      <c r="C83" s="965"/>
      <c r="D83" s="965"/>
      <c r="E83" s="965"/>
      <c r="F83" s="965"/>
      <c r="G83" s="965"/>
      <c r="H83" s="965"/>
      <c r="I83" s="965"/>
      <c r="J83" s="965"/>
      <c r="K83" s="965"/>
      <c r="L83" s="965"/>
      <c r="M83" s="965"/>
      <c r="N83" s="965"/>
      <c r="O83" s="965"/>
      <c r="P83" s="965"/>
      <c r="Q83" s="965"/>
      <c r="R83" s="965"/>
      <c r="S83" s="965"/>
      <c r="T83" s="965"/>
      <c r="U83" s="965"/>
      <c r="V83" s="965"/>
      <c r="W83" s="965"/>
      <c r="X83" s="965"/>
      <c r="Y83" s="965"/>
      <c r="Z83" s="965"/>
      <c r="AA83" s="966" t="s">
        <v>202</v>
      </c>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8"/>
      <c r="AY83" s="956">
        <f>ROUNDDOWN(SUM(AY74:BI82),-2)</f>
        <v>0</v>
      </c>
      <c r="AZ83" s="957"/>
      <c r="BA83" s="957"/>
      <c r="BB83" s="957"/>
      <c r="BC83" s="957"/>
      <c r="BD83" s="957"/>
      <c r="BE83" s="957"/>
      <c r="BF83" s="957"/>
      <c r="BG83" s="957"/>
      <c r="BH83" s="962" t="s">
        <v>256</v>
      </c>
      <c r="BI83" s="991"/>
      <c r="BY83" s="231"/>
      <c r="BZ83" s="231"/>
      <c r="CA83" s="231"/>
      <c r="CB83" s="231"/>
      <c r="CC83" s="231"/>
      <c r="CD83" s="231"/>
      <c r="CE83" s="231"/>
      <c r="CF83" s="231"/>
      <c r="CG83" s="231"/>
      <c r="CH83" s="231"/>
      <c r="CI83" s="231"/>
      <c r="CJ83" s="231"/>
      <c r="CK83" s="231"/>
      <c r="CL83" s="231"/>
      <c r="CM83" s="231"/>
      <c r="CN83" s="230"/>
      <c r="CO83" s="229"/>
      <c r="CP83" s="229"/>
      <c r="CQ83" s="229"/>
      <c r="CR83" s="229"/>
      <c r="CS83" s="229"/>
      <c r="CT83" s="229"/>
      <c r="CU83" s="229"/>
      <c r="CV83" s="229"/>
      <c r="CW83" s="229"/>
      <c r="CX83" s="229"/>
      <c r="CY83" s="229"/>
      <c r="CZ83" s="229"/>
      <c r="DA83" s="229"/>
      <c r="DB83" s="229"/>
      <c r="DC83" s="229"/>
      <c r="DD83" s="229"/>
      <c r="DE83" s="229"/>
      <c r="DF83" s="229"/>
      <c r="DG83" s="229"/>
      <c r="DH83" s="237"/>
      <c r="DI83" s="237"/>
      <c r="DJ83" s="237"/>
      <c r="DK83" s="237"/>
      <c r="DL83" s="237"/>
      <c r="DM83" s="237"/>
      <c r="DN83" s="237"/>
      <c r="DO83" s="237"/>
      <c r="DP83" s="237"/>
    </row>
    <row r="84" spans="2:160" ht="7.5" customHeight="1">
      <c r="B84" s="965"/>
      <c r="C84" s="965"/>
      <c r="D84" s="965"/>
      <c r="E84" s="965"/>
      <c r="F84" s="965"/>
      <c r="G84" s="965"/>
      <c r="H84" s="965"/>
      <c r="I84" s="965"/>
      <c r="J84" s="965"/>
      <c r="K84" s="965"/>
      <c r="L84" s="965"/>
      <c r="M84" s="965"/>
      <c r="N84" s="965"/>
      <c r="O84" s="965"/>
      <c r="P84" s="965"/>
      <c r="Q84" s="965"/>
      <c r="R84" s="965"/>
      <c r="S84" s="965"/>
      <c r="T84" s="965"/>
      <c r="U84" s="965"/>
      <c r="V84" s="965"/>
      <c r="W84" s="965"/>
      <c r="X84" s="965"/>
      <c r="Y84" s="965"/>
      <c r="Z84" s="965"/>
      <c r="AA84" s="969"/>
      <c r="AB84" s="970"/>
      <c r="AC84" s="970"/>
      <c r="AD84" s="970"/>
      <c r="AE84" s="970"/>
      <c r="AF84" s="970"/>
      <c r="AG84" s="970"/>
      <c r="AH84" s="970"/>
      <c r="AI84" s="970"/>
      <c r="AJ84" s="970"/>
      <c r="AK84" s="970"/>
      <c r="AL84" s="970"/>
      <c r="AM84" s="970"/>
      <c r="AN84" s="970"/>
      <c r="AO84" s="970"/>
      <c r="AP84" s="970"/>
      <c r="AQ84" s="970"/>
      <c r="AR84" s="970"/>
      <c r="AS84" s="970"/>
      <c r="AT84" s="970"/>
      <c r="AU84" s="970"/>
      <c r="AV84" s="970"/>
      <c r="AW84" s="970"/>
      <c r="AX84" s="971"/>
      <c r="AY84" s="958"/>
      <c r="AZ84" s="959"/>
      <c r="BA84" s="959"/>
      <c r="BB84" s="959"/>
      <c r="BC84" s="959"/>
      <c r="BD84" s="959"/>
      <c r="BE84" s="959"/>
      <c r="BF84" s="959"/>
      <c r="BG84" s="959"/>
      <c r="BH84" s="963"/>
      <c r="BI84" s="992"/>
      <c r="BY84" s="231"/>
      <c r="BZ84" s="231"/>
      <c r="CA84" s="231"/>
      <c r="CB84" s="231"/>
      <c r="CC84" s="231"/>
      <c r="CD84" s="231"/>
      <c r="CE84" s="231"/>
      <c r="CF84" s="231"/>
      <c r="CG84" s="231"/>
      <c r="CH84" s="231"/>
      <c r="CI84" s="231"/>
      <c r="CJ84" s="231"/>
      <c r="CK84" s="231"/>
      <c r="CL84" s="231"/>
      <c r="CM84" s="231"/>
      <c r="CN84" s="229"/>
      <c r="CO84" s="229"/>
      <c r="CP84" s="229"/>
      <c r="CQ84" s="229"/>
      <c r="CR84" s="229"/>
      <c r="CS84" s="229"/>
      <c r="CT84" s="229"/>
      <c r="CU84" s="229"/>
      <c r="CV84" s="229"/>
      <c r="CW84" s="229"/>
      <c r="CX84" s="229"/>
      <c r="CY84" s="229"/>
      <c r="CZ84" s="229"/>
      <c r="DA84" s="229"/>
      <c r="DB84" s="229"/>
      <c r="DC84" s="229"/>
      <c r="DD84" s="229"/>
      <c r="DE84" s="229"/>
      <c r="DF84" s="229"/>
      <c r="DG84" s="229"/>
      <c r="DH84" s="237"/>
      <c r="DI84" s="237"/>
      <c r="DJ84" s="237"/>
      <c r="DK84" s="237"/>
      <c r="DL84" s="237"/>
      <c r="DM84" s="237"/>
      <c r="DN84" s="237"/>
      <c r="DO84" s="237"/>
      <c r="DP84" s="237"/>
    </row>
    <row r="85" spans="2:160" ht="7.5" customHeight="1">
      <c r="B85" s="965"/>
      <c r="C85" s="965"/>
      <c r="D85" s="965"/>
      <c r="E85" s="965"/>
      <c r="F85" s="965"/>
      <c r="G85" s="965"/>
      <c r="H85" s="965"/>
      <c r="I85" s="965"/>
      <c r="J85" s="965"/>
      <c r="K85" s="965"/>
      <c r="L85" s="965"/>
      <c r="M85" s="965"/>
      <c r="N85" s="965"/>
      <c r="O85" s="965"/>
      <c r="P85" s="965"/>
      <c r="Q85" s="965"/>
      <c r="R85" s="965"/>
      <c r="S85" s="965"/>
      <c r="T85" s="965"/>
      <c r="U85" s="965"/>
      <c r="V85" s="965"/>
      <c r="W85" s="965"/>
      <c r="X85" s="965"/>
      <c r="Y85" s="965"/>
      <c r="Z85" s="965"/>
      <c r="AA85" s="972"/>
      <c r="AB85" s="973"/>
      <c r="AC85" s="973"/>
      <c r="AD85" s="973"/>
      <c r="AE85" s="973"/>
      <c r="AF85" s="973"/>
      <c r="AG85" s="973"/>
      <c r="AH85" s="973"/>
      <c r="AI85" s="973"/>
      <c r="AJ85" s="973"/>
      <c r="AK85" s="973"/>
      <c r="AL85" s="973"/>
      <c r="AM85" s="973"/>
      <c r="AN85" s="973"/>
      <c r="AO85" s="973"/>
      <c r="AP85" s="973"/>
      <c r="AQ85" s="973"/>
      <c r="AR85" s="973"/>
      <c r="AS85" s="973"/>
      <c r="AT85" s="973"/>
      <c r="AU85" s="973"/>
      <c r="AV85" s="973"/>
      <c r="AW85" s="973"/>
      <c r="AX85" s="974"/>
      <c r="AY85" s="960"/>
      <c r="AZ85" s="961"/>
      <c r="BA85" s="961"/>
      <c r="BB85" s="961"/>
      <c r="BC85" s="961"/>
      <c r="BD85" s="961"/>
      <c r="BE85" s="961"/>
      <c r="BF85" s="961"/>
      <c r="BG85" s="961"/>
      <c r="BH85" s="964"/>
      <c r="BI85" s="993"/>
      <c r="BY85" s="231"/>
      <c r="BZ85" s="231"/>
      <c r="CA85" s="231"/>
      <c r="CB85" s="231"/>
      <c r="CC85" s="231"/>
      <c r="CD85" s="231"/>
      <c r="CE85" s="231"/>
      <c r="CF85" s="231"/>
      <c r="CG85" s="231"/>
      <c r="CH85" s="231"/>
      <c r="CI85" s="231"/>
      <c r="CJ85" s="231"/>
      <c r="CK85" s="231"/>
      <c r="CL85" s="231"/>
      <c r="CM85" s="231"/>
      <c r="CN85" s="229"/>
      <c r="CO85" s="229"/>
      <c r="CP85" s="229"/>
      <c r="CQ85" s="229"/>
      <c r="CR85" s="229"/>
      <c r="CS85" s="229"/>
      <c r="CT85" s="229"/>
      <c r="CU85" s="229"/>
      <c r="CV85" s="229"/>
      <c r="CW85" s="229"/>
      <c r="CX85" s="229"/>
      <c r="CY85" s="229"/>
      <c r="CZ85" s="229"/>
      <c r="DA85" s="229"/>
      <c r="DB85" s="229"/>
      <c r="DC85" s="229"/>
      <c r="DD85" s="229"/>
      <c r="DE85" s="229"/>
      <c r="DF85" s="229"/>
      <c r="DG85" s="229"/>
      <c r="DH85" s="237"/>
      <c r="DI85" s="237"/>
      <c r="DJ85" s="237"/>
      <c r="DK85" s="237"/>
      <c r="DL85" s="237"/>
      <c r="DM85" s="237"/>
      <c r="DN85" s="237"/>
      <c r="DO85" s="237"/>
      <c r="DP85" s="237"/>
    </row>
    <row r="86" spans="2:160" ht="7.5" customHeight="1">
      <c r="B86" s="980" t="str">
        <f>IF(AY83&gt;パラメーター!$D$13,"※後期分の限度額を超えているため、限度額である"&amp;パラメーター!$D$16&amp;"円で計算されます。","")</f>
        <v/>
      </c>
      <c r="C86" s="980"/>
      <c r="D86" s="980"/>
      <c r="E86" s="980"/>
      <c r="F86" s="980"/>
      <c r="G86" s="980"/>
      <c r="H86" s="980"/>
      <c r="I86" s="980"/>
      <c r="J86" s="980"/>
      <c r="K86" s="980"/>
      <c r="L86" s="980"/>
      <c r="M86" s="980"/>
      <c r="N86" s="980"/>
      <c r="O86" s="980"/>
      <c r="P86" s="980"/>
      <c r="Q86" s="980"/>
      <c r="R86" s="980"/>
      <c r="S86" s="980"/>
      <c r="T86" s="980"/>
      <c r="U86" s="980"/>
      <c r="V86" s="980"/>
      <c r="W86" s="980"/>
      <c r="X86" s="980"/>
      <c r="Y86" s="980"/>
      <c r="Z86" s="980"/>
      <c r="AA86" s="980"/>
      <c r="AB86" s="980"/>
      <c r="AC86" s="980"/>
      <c r="AD86" s="980"/>
      <c r="AE86" s="980"/>
      <c r="AF86" s="980"/>
      <c r="AG86" s="980"/>
      <c r="AH86" s="980"/>
      <c r="AI86" s="980"/>
      <c r="AJ86" s="980"/>
      <c r="AK86" s="980"/>
      <c r="AL86" s="980"/>
      <c r="AM86" s="980"/>
      <c r="AN86" s="980"/>
      <c r="AO86" s="980"/>
      <c r="AP86" s="980"/>
      <c r="AQ86" s="980"/>
      <c r="AR86" s="980"/>
      <c r="AS86" s="980"/>
      <c r="AT86" s="980"/>
      <c r="AU86" s="980"/>
      <c r="AV86" s="980"/>
      <c r="AW86" s="980"/>
      <c r="AX86" s="980"/>
      <c r="AY86" s="980"/>
      <c r="AZ86" s="980"/>
      <c r="BA86" s="980"/>
      <c r="BB86" s="980"/>
      <c r="BC86" s="980"/>
      <c r="BD86" s="980"/>
      <c r="BE86" s="980"/>
      <c r="BF86" s="980"/>
      <c r="BG86" s="980"/>
      <c r="BH86" s="980"/>
      <c r="BI86" s="980"/>
      <c r="BY86" s="230"/>
      <c r="BZ86" s="230"/>
      <c r="CA86" s="230"/>
      <c r="CB86" s="230"/>
      <c r="CC86" s="230"/>
      <c r="CD86" s="230"/>
      <c r="CE86" s="230"/>
      <c r="CF86" s="230"/>
      <c r="CG86" s="230"/>
      <c r="CH86" s="230"/>
      <c r="CI86" s="230"/>
      <c r="CJ86" s="230"/>
      <c r="CK86" s="230"/>
      <c r="CL86" s="230"/>
      <c r="CM86" s="230"/>
      <c r="CN86" s="230"/>
      <c r="CO86" s="230"/>
      <c r="CP86" s="230"/>
      <c r="CQ86" s="230"/>
      <c r="CR86" s="230"/>
      <c r="CS86" s="230"/>
      <c r="CT86" s="230"/>
      <c r="CU86" s="230"/>
      <c r="CV86" s="230"/>
      <c r="CW86" s="230"/>
      <c r="CX86" s="230"/>
      <c r="CY86" s="230"/>
      <c r="CZ86" s="230"/>
      <c r="DA86" s="230"/>
      <c r="DB86" s="230"/>
      <c r="DC86" s="230"/>
      <c r="DD86" s="230"/>
      <c r="DE86" s="230"/>
      <c r="DF86" s="230"/>
      <c r="DG86" s="230"/>
      <c r="DH86" s="230"/>
      <c r="DI86" s="230"/>
      <c r="DJ86" s="230"/>
      <c r="DK86" s="230"/>
      <c r="DL86" s="230"/>
      <c r="DM86" s="230"/>
      <c r="DN86" s="230"/>
      <c r="DO86" s="230"/>
      <c r="DP86" s="230"/>
    </row>
    <row r="87" spans="2:160" ht="7.5" customHeight="1">
      <c r="B87" s="980"/>
      <c r="C87" s="980"/>
      <c r="D87" s="980"/>
      <c r="E87" s="980"/>
      <c r="F87" s="980"/>
      <c r="G87" s="980"/>
      <c r="H87" s="980"/>
      <c r="I87" s="980"/>
      <c r="J87" s="980"/>
      <c r="K87" s="980"/>
      <c r="L87" s="980"/>
      <c r="M87" s="980"/>
      <c r="N87" s="980"/>
      <c r="O87" s="980"/>
      <c r="P87" s="980"/>
      <c r="Q87" s="980"/>
      <c r="R87" s="980"/>
      <c r="S87" s="980"/>
      <c r="T87" s="980"/>
      <c r="U87" s="980"/>
      <c r="V87" s="980"/>
      <c r="W87" s="980"/>
      <c r="X87" s="980"/>
      <c r="Y87" s="980"/>
      <c r="Z87" s="980"/>
      <c r="AA87" s="980"/>
      <c r="AB87" s="980"/>
      <c r="AC87" s="980"/>
      <c r="AD87" s="980"/>
      <c r="AE87" s="980"/>
      <c r="AF87" s="980"/>
      <c r="AG87" s="980"/>
      <c r="AH87" s="980"/>
      <c r="AI87" s="980"/>
      <c r="AJ87" s="980"/>
      <c r="AK87" s="980"/>
      <c r="AL87" s="980"/>
      <c r="AM87" s="980"/>
      <c r="AN87" s="980"/>
      <c r="AO87" s="980"/>
      <c r="AP87" s="980"/>
      <c r="AQ87" s="980"/>
      <c r="AR87" s="980"/>
      <c r="AS87" s="980"/>
      <c r="AT87" s="980"/>
      <c r="AU87" s="980"/>
      <c r="AV87" s="980"/>
      <c r="AW87" s="980"/>
      <c r="AX87" s="980"/>
      <c r="AY87" s="980"/>
      <c r="AZ87" s="980"/>
      <c r="BA87" s="980"/>
      <c r="BB87" s="980"/>
      <c r="BC87" s="980"/>
      <c r="BD87" s="980"/>
      <c r="BE87" s="980"/>
      <c r="BF87" s="980"/>
      <c r="BG87" s="980"/>
      <c r="BH87" s="980"/>
      <c r="BI87" s="980"/>
      <c r="BY87" s="230"/>
      <c r="BZ87" s="230"/>
      <c r="CA87" s="230"/>
      <c r="CB87" s="230"/>
      <c r="CC87" s="230"/>
      <c r="CD87" s="230"/>
      <c r="CE87" s="230"/>
      <c r="CF87" s="230"/>
      <c r="CG87" s="230"/>
      <c r="CH87" s="230"/>
      <c r="CI87" s="230"/>
      <c r="CJ87" s="230"/>
      <c r="CK87" s="230"/>
      <c r="CL87" s="230"/>
      <c r="CM87" s="230"/>
      <c r="CN87" s="230"/>
      <c r="CO87" s="230"/>
      <c r="CP87" s="230"/>
      <c r="CQ87" s="230"/>
      <c r="CR87" s="230"/>
      <c r="CS87" s="230"/>
      <c r="CT87" s="230"/>
      <c r="CU87" s="230"/>
      <c r="CV87" s="230"/>
      <c r="CW87" s="230"/>
      <c r="CX87" s="230"/>
      <c r="CY87" s="230"/>
      <c r="CZ87" s="230"/>
      <c r="DA87" s="230"/>
      <c r="DB87" s="230"/>
      <c r="DC87" s="230"/>
      <c r="DD87" s="230"/>
      <c r="DE87" s="230"/>
      <c r="DF87" s="230"/>
      <c r="DG87" s="230"/>
      <c r="DH87" s="230"/>
      <c r="DI87" s="230"/>
      <c r="DJ87" s="230"/>
      <c r="DK87" s="230"/>
      <c r="DL87" s="230"/>
      <c r="DM87" s="230"/>
      <c r="DN87" s="230"/>
      <c r="DO87" s="230"/>
      <c r="DP87" s="230"/>
    </row>
    <row r="88" spans="2:160" ht="7.5" customHeight="1">
      <c r="BY88" s="233"/>
      <c r="BZ88" s="233"/>
      <c r="CA88" s="233"/>
      <c r="CB88" s="233"/>
      <c r="CC88" s="233"/>
      <c r="CD88" s="233"/>
      <c r="CE88" s="233"/>
      <c r="CF88" s="233"/>
      <c r="CG88" s="233"/>
      <c r="CH88" s="233"/>
      <c r="CI88" s="233"/>
      <c r="CJ88" s="233"/>
      <c r="CK88" s="233"/>
      <c r="CL88" s="233"/>
      <c r="CM88" s="233"/>
      <c r="CN88" s="233"/>
      <c r="CO88" s="233"/>
      <c r="CP88" s="233"/>
      <c r="CQ88" s="233"/>
      <c r="CR88" s="233"/>
      <c r="CS88" s="233"/>
      <c r="CT88" s="233"/>
      <c r="CU88" s="233"/>
      <c r="CV88" s="233"/>
      <c r="CW88" s="233"/>
      <c r="CX88" s="233"/>
      <c r="CY88" s="233"/>
      <c r="CZ88" s="233"/>
      <c r="DA88" s="233"/>
      <c r="DB88" s="233"/>
      <c r="DC88" s="233"/>
      <c r="DD88" s="233"/>
      <c r="DE88" s="233"/>
      <c r="DF88" s="233"/>
      <c r="DG88" s="233"/>
      <c r="DH88" s="233"/>
      <c r="DI88" s="233"/>
      <c r="DJ88" s="233"/>
      <c r="DK88" s="233"/>
      <c r="DL88" s="233"/>
      <c r="DM88" s="233"/>
      <c r="DN88" s="233"/>
      <c r="DO88" s="233"/>
      <c r="DP88" s="233"/>
    </row>
    <row r="89" spans="2:160" ht="7.5" customHeight="1">
      <c r="B89" s="981" t="s">
        <v>6</v>
      </c>
      <c r="C89" s="981"/>
      <c r="D89" s="981"/>
      <c r="E89" s="982" t="s">
        <v>208</v>
      </c>
      <c r="F89" s="983"/>
      <c r="G89" s="983"/>
      <c r="H89" s="983"/>
      <c r="I89" s="983"/>
      <c r="J89" s="983"/>
      <c r="K89" s="983"/>
      <c r="L89" s="988" t="s">
        <v>209</v>
      </c>
      <c r="M89" s="988"/>
      <c r="N89" s="988"/>
      <c r="O89" s="988"/>
      <c r="P89" s="988"/>
      <c r="Q89" s="988"/>
      <c r="R89" s="988"/>
      <c r="S89" s="988"/>
      <c r="T89" s="988"/>
      <c r="U89" s="988"/>
      <c r="V89" s="988"/>
      <c r="W89" s="988"/>
      <c r="X89" s="988"/>
      <c r="Y89" s="988"/>
      <c r="Z89" s="988"/>
      <c r="AA89" s="956">
        <f>S10</f>
        <v>0</v>
      </c>
      <c r="AB89" s="957"/>
      <c r="AC89" s="957"/>
      <c r="AD89" s="957"/>
      <c r="AE89" s="957"/>
      <c r="AF89" s="957"/>
      <c r="AG89" s="957"/>
      <c r="AH89" s="957"/>
      <c r="AI89" s="957"/>
      <c r="AJ89" s="962" t="s">
        <v>256</v>
      </c>
      <c r="AK89" s="962"/>
      <c r="AL89" s="978" t="s">
        <v>25</v>
      </c>
      <c r="AM89" s="978"/>
      <c r="AN89" s="975">
        <f>パラメーター!$D$9</f>
        <v>2.2700000000000001E-2</v>
      </c>
      <c r="AO89" s="975"/>
      <c r="AP89" s="975"/>
      <c r="AQ89" s="975"/>
      <c r="AR89" s="975"/>
      <c r="AS89" s="975"/>
      <c r="AT89" s="975"/>
      <c r="AU89" s="975"/>
      <c r="AV89" s="975"/>
      <c r="AW89" s="978" t="s">
        <v>205</v>
      </c>
      <c r="AX89" s="978"/>
      <c r="AY89" s="957">
        <f>ROUNDDOWN(AA89*AN89,0)</f>
        <v>0</v>
      </c>
      <c r="AZ89" s="957"/>
      <c r="BA89" s="957"/>
      <c r="BB89" s="957"/>
      <c r="BC89" s="957"/>
      <c r="BD89" s="957"/>
      <c r="BE89" s="957"/>
      <c r="BF89" s="957"/>
      <c r="BG89" s="957"/>
      <c r="BH89" s="962" t="s">
        <v>256</v>
      </c>
      <c r="BI89" s="991"/>
    </row>
    <row r="90" spans="2:160" ht="7.5" customHeight="1">
      <c r="B90" s="981"/>
      <c r="C90" s="981"/>
      <c r="D90" s="981"/>
      <c r="E90" s="984"/>
      <c r="F90" s="985"/>
      <c r="G90" s="985"/>
      <c r="H90" s="985"/>
      <c r="I90" s="985"/>
      <c r="J90" s="985"/>
      <c r="K90" s="985"/>
      <c r="L90" s="989"/>
      <c r="M90" s="989"/>
      <c r="N90" s="989"/>
      <c r="O90" s="989"/>
      <c r="P90" s="989"/>
      <c r="Q90" s="989"/>
      <c r="R90" s="989"/>
      <c r="S90" s="989"/>
      <c r="T90" s="989"/>
      <c r="U90" s="989"/>
      <c r="V90" s="989"/>
      <c r="W90" s="989"/>
      <c r="X90" s="989"/>
      <c r="Y90" s="989"/>
      <c r="Z90" s="989"/>
      <c r="AA90" s="958"/>
      <c r="AB90" s="959"/>
      <c r="AC90" s="959"/>
      <c r="AD90" s="959"/>
      <c r="AE90" s="959"/>
      <c r="AF90" s="959"/>
      <c r="AG90" s="959"/>
      <c r="AH90" s="959"/>
      <c r="AI90" s="959"/>
      <c r="AJ90" s="963"/>
      <c r="AK90" s="963"/>
      <c r="AL90" s="873"/>
      <c r="AM90" s="873"/>
      <c r="AN90" s="976"/>
      <c r="AO90" s="976"/>
      <c r="AP90" s="976"/>
      <c r="AQ90" s="976"/>
      <c r="AR90" s="976"/>
      <c r="AS90" s="976"/>
      <c r="AT90" s="976"/>
      <c r="AU90" s="976"/>
      <c r="AV90" s="976"/>
      <c r="AW90" s="873"/>
      <c r="AX90" s="873"/>
      <c r="AY90" s="959"/>
      <c r="AZ90" s="959"/>
      <c r="BA90" s="959"/>
      <c r="BB90" s="959"/>
      <c r="BC90" s="959"/>
      <c r="BD90" s="959"/>
      <c r="BE90" s="959"/>
      <c r="BF90" s="959"/>
      <c r="BG90" s="959"/>
      <c r="BH90" s="963"/>
      <c r="BI90" s="992"/>
    </row>
    <row r="91" spans="2:160" ht="7.5" customHeight="1">
      <c r="B91" s="981"/>
      <c r="C91" s="981"/>
      <c r="D91" s="981"/>
      <c r="E91" s="986"/>
      <c r="F91" s="987"/>
      <c r="G91" s="987"/>
      <c r="H91" s="987"/>
      <c r="I91" s="987"/>
      <c r="J91" s="987"/>
      <c r="K91" s="987"/>
      <c r="L91" s="990"/>
      <c r="M91" s="990"/>
      <c r="N91" s="990"/>
      <c r="O91" s="990"/>
      <c r="P91" s="990"/>
      <c r="Q91" s="990"/>
      <c r="R91" s="990"/>
      <c r="S91" s="990"/>
      <c r="T91" s="990"/>
      <c r="U91" s="990"/>
      <c r="V91" s="990"/>
      <c r="W91" s="990"/>
      <c r="X91" s="990"/>
      <c r="Y91" s="990"/>
      <c r="Z91" s="990"/>
      <c r="AA91" s="960"/>
      <c r="AB91" s="961"/>
      <c r="AC91" s="961"/>
      <c r="AD91" s="961"/>
      <c r="AE91" s="961"/>
      <c r="AF91" s="961"/>
      <c r="AG91" s="961"/>
      <c r="AH91" s="961"/>
      <c r="AI91" s="961"/>
      <c r="AJ91" s="964"/>
      <c r="AK91" s="964"/>
      <c r="AL91" s="979"/>
      <c r="AM91" s="979"/>
      <c r="AN91" s="977"/>
      <c r="AO91" s="977"/>
      <c r="AP91" s="977"/>
      <c r="AQ91" s="977"/>
      <c r="AR91" s="977"/>
      <c r="AS91" s="977"/>
      <c r="AT91" s="977"/>
      <c r="AU91" s="977"/>
      <c r="AV91" s="977"/>
      <c r="AW91" s="979"/>
      <c r="AX91" s="979"/>
      <c r="AY91" s="961"/>
      <c r="AZ91" s="961"/>
      <c r="BA91" s="961"/>
      <c r="BB91" s="961"/>
      <c r="BC91" s="961"/>
      <c r="BD91" s="961"/>
      <c r="BE91" s="961"/>
      <c r="BF91" s="961"/>
      <c r="BG91" s="961"/>
      <c r="BH91" s="964"/>
      <c r="BI91" s="993"/>
    </row>
    <row r="92" spans="2:160" ht="7.5" customHeight="1">
      <c r="B92" s="981"/>
      <c r="C92" s="981"/>
      <c r="D92" s="981"/>
      <c r="E92" s="982" t="s">
        <v>210</v>
      </c>
      <c r="F92" s="983"/>
      <c r="G92" s="983"/>
      <c r="H92" s="983"/>
      <c r="I92" s="983"/>
      <c r="J92" s="983"/>
      <c r="K92" s="983"/>
      <c r="L92" s="988" t="s">
        <v>211</v>
      </c>
      <c r="M92" s="988"/>
      <c r="N92" s="988"/>
      <c r="O92" s="988"/>
      <c r="P92" s="988"/>
      <c r="Q92" s="988"/>
      <c r="R92" s="988"/>
      <c r="S92" s="988"/>
      <c r="T92" s="988"/>
      <c r="U92" s="988"/>
      <c r="V92" s="988"/>
      <c r="W92" s="988"/>
      <c r="X92" s="988"/>
      <c r="Y92" s="988"/>
      <c r="Z92" s="988"/>
      <c r="AA92" s="956">
        <f>S13</f>
        <v>0</v>
      </c>
      <c r="AB92" s="957"/>
      <c r="AC92" s="957"/>
      <c r="AD92" s="957"/>
      <c r="AE92" s="957"/>
      <c r="AF92" s="957"/>
      <c r="AG92" s="957"/>
      <c r="AH92" s="957"/>
      <c r="AI92" s="957"/>
      <c r="AJ92" s="962" t="s">
        <v>258</v>
      </c>
      <c r="AK92" s="962"/>
      <c r="AL92" s="978" t="s">
        <v>25</v>
      </c>
      <c r="AM92" s="978"/>
      <c r="AN92" s="1006">
        <f>パラメーター!$D$10</f>
        <v>10210</v>
      </c>
      <c r="AO92" s="1006"/>
      <c r="AP92" s="1006"/>
      <c r="AQ92" s="1006"/>
      <c r="AR92" s="1006"/>
      <c r="AS92" s="1006"/>
      <c r="AT92" s="1006"/>
      <c r="AU92" s="1006"/>
      <c r="AV92" s="1006"/>
      <c r="AW92" s="978" t="s">
        <v>205</v>
      </c>
      <c r="AX92" s="978"/>
      <c r="AY92" s="957">
        <f>AA92*AN92</f>
        <v>0</v>
      </c>
      <c r="AZ92" s="957"/>
      <c r="BA92" s="957"/>
      <c r="BB92" s="957"/>
      <c r="BC92" s="957"/>
      <c r="BD92" s="957"/>
      <c r="BE92" s="957"/>
      <c r="BF92" s="957"/>
      <c r="BG92" s="957"/>
      <c r="BH92" s="962" t="s">
        <v>256</v>
      </c>
      <c r="BI92" s="991"/>
    </row>
    <row r="93" spans="2:160" ht="7.5" customHeight="1">
      <c r="B93" s="981"/>
      <c r="C93" s="981"/>
      <c r="D93" s="981"/>
      <c r="E93" s="984"/>
      <c r="F93" s="985"/>
      <c r="G93" s="985"/>
      <c r="H93" s="985"/>
      <c r="I93" s="985"/>
      <c r="J93" s="985"/>
      <c r="K93" s="985"/>
      <c r="L93" s="989"/>
      <c r="M93" s="989"/>
      <c r="N93" s="989"/>
      <c r="O93" s="989"/>
      <c r="P93" s="989"/>
      <c r="Q93" s="989"/>
      <c r="R93" s="989"/>
      <c r="S93" s="989"/>
      <c r="T93" s="989"/>
      <c r="U93" s="989"/>
      <c r="V93" s="989"/>
      <c r="W93" s="989"/>
      <c r="X93" s="989"/>
      <c r="Y93" s="989"/>
      <c r="Z93" s="989"/>
      <c r="AA93" s="958"/>
      <c r="AB93" s="959"/>
      <c r="AC93" s="959"/>
      <c r="AD93" s="959"/>
      <c r="AE93" s="959"/>
      <c r="AF93" s="959"/>
      <c r="AG93" s="959"/>
      <c r="AH93" s="959"/>
      <c r="AI93" s="959"/>
      <c r="AJ93" s="963"/>
      <c r="AK93" s="963"/>
      <c r="AL93" s="873"/>
      <c r="AM93" s="873"/>
      <c r="AN93" s="1007"/>
      <c r="AO93" s="1007"/>
      <c r="AP93" s="1007"/>
      <c r="AQ93" s="1007"/>
      <c r="AR93" s="1007"/>
      <c r="AS93" s="1007"/>
      <c r="AT93" s="1007"/>
      <c r="AU93" s="1007"/>
      <c r="AV93" s="1007"/>
      <c r="AW93" s="873"/>
      <c r="AX93" s="873"/>
      <c r="AY93" s="959"/>
      <c r="AZ93" s="959"/>
      <c r="BA93" s="959"/>
      <c r="BB93" s="959"/>
      <c r="BC93" s="959"/>
      <c r="BD93" s="959"/>
      <c r="BE93" s="959"/>
      <c r="BF93" s="959"/>
      <c r="BG93" s="959"/>
      <c r="BH93" s="963"/>
      <c r="BI93" s="992"/>
    </row>
    <row r="94" spans="2:160" ht="7.5" customHeight="1">
      <c r="B94" s="981"/>
      <c r="C94" s="981"/>
      <c r="D94" s="981"/>
      <c r="E94" s="986"/>
      <c r="F94" s="987"/>
      <c r="G94" s="987"/>
      <c r="H94" s="987"/>
      <c r="I94" s="987"/>
      <c r="J94" s="987"/>
      <c r="K94" s="987"/>
      <c r="L94" s="990"/>
      <c r="M94" s="990"/>
      <c r="N94" s="990"/>
      <c r="O94" s="990"/>
      <c r="P94" s="990"/>
      <c r="Q94" s="990"/>
      <c r="R94" s="990"/>
      <c r="S94" s="990"/>
      <c r="T94" s="990"/>
      <c r="U94" s="990"/>
      <c r="V94" s="990"/>
      <c r="W94" s="990"/>
      <c r="X94" s="990"/>
      <c r="Y94" s="990"/>
      <c r="Z94" s="990"/>
      <c r="AA94" s="960"/>
      <c r="AB94" s="961"/>
      <c r="AC94" s="961"/>
      <c r="AD94" s="961"/>
      <c r="AE94" s="961"/>
      <c r="AF94" s="961"/>
      <c r="AG94" s="961"/>
      <c r="AH94" s="961"/>
      <c r="AI94" s="961"/>
      <c r="AJ94" s="964"/>
      <c r="AK94" s="964"/>
      <c r="AL94" s="979"/>
      <c r="AM94" s="979"/>
      <c r="AN94" s="1008"/>
      <c r="AO94" s="1008"/>
      <c r="AP94" s="1008"/>
      <c r="AQ94" s="1008"/>
      <c r="AR94" s="1008"/>
      <c r="AS94" s="1008"/>
      <c r="AT94" s="1008"/>
      <c r="AU94" s="1008"/>
      <c r="AV94" s="1008"/>
      <c r="AW94" s="979"/>
      <c r="AX94" s="979"/>
      <c r="AY94" s="961"/>
      <c r="AZ94" s="961"/>
      <c r="BA94" s="961"/>
      <c r="BB94" s="961"/>
      <c r="BC94" s="961"/>
      <c r="BD94" s="961"/>
      <c r="BE94" s="961"/>
      <c r="BF94" s="961"/>
      <c r="BG94" s="961"/>
      <c r="BH94" s="964"/>
      <c r="BI94" s="993"/>
    </row>
    <row r="95" spans="2:160" ht="7.5" customHeight="1">
      <c r="B95" s="981"/>
      <c r="C95" s="981"/>
      <c r="D95" s="981"/>
      <c r="E95" s="982" t="s">
        <v>212</v>
      </c>
      <c r="F95" s="983"/>
      <c r="G95" s="983"/>
      <c r="H95" s="983"/>
      <c r="I95" s="983"/>
      <c r="J95" s="983"/>
      <c r="K95" s="983"/>
      <c r="L95" s="988" t="s">
        <v>213</v>
      </c>
      <c r="M95" s="988"/>
      <c r="N95" s="988"/>
      <c r="O95" s="988"/>
      <c r="P95" s="988"/>
      <c r="Q95" s="988"/>
      <c r="R95" s="988"/>
      <c r="S95" s="988"/>
      <c r="T95" s="988"/>
      <c r="U95" s="988"/>
      <c r="V95" s="988"/>
      <c r="W95" s="988"/>
      <c r="X95" s="988"/>
      <c r="Y95" s="988"/>
      <c r="Z95" s="988"/>
      <c r="AA95" s="1000">
        <f>IF(S13&lt;1,0,1)</f>
        <v>0</v>
      </c>
      <c r="AB95" s="1001"/>
      <c r="AC95" s="1001"/>
      <c r="AD95" s="1001"/>
      <c r="AE95" s="1001"/>
      <c r="AF95" s="1001"/>
      <c r="AG95" s="1001"/>
      <c r="AH95" s="1001"/>
      <c r="AI95" s="1001"/>
      <c r="AJ95" s="1001"/>
      <c r="AK95" s="1001"/>
      <c r="AL95" s="978"/>
      <c r="AM95" s="978"/>
      <c r="AN95" s="1006">
        <f>パラメーター!$D$11</f>
        <v>7730</v>
      </c>
      <c r="AO95" s="1006"/>
      <c r="AP95" s="1006"/>
      <c r="AQ95" s="1006"/>
      <c r="AR95" s="1006"/>
      <c r="AS95" s="1006"/>
      <c r="AT95" s="1006"/>
      <c r="AU95" s="1006"/>
      <c r="AV95" s="1006"/>
      <c r="AW95" s="873" t="s">
        <v>259</v>
      </c>
      <c r="AX95" s="873"/>
      <c r="AY95" s="957">
        <f>AA95*AN95</f>
        <v>0</v>
      </c>
      <c r="AZ95" s="957"/>
      <c r="BA95" s="957"/>
      <c r="BB95" s="957"/>
      <c r="BC95" s="957"/>
      <c r="BD95" s="957"/>
      <c r="BE95" s="957"/>
      <c r="BF95" s="957"/>
      <c r="BG95" s="957"/>
      <c r="BH95" s="962" t="s">
        <v>256</v>
      </c>
      <c r="BI95" s="991"/>
    </row>
    <row r="96" spans="2:160" ht="7.5" customHeight="1">
      <c r="B96" s="981"/>
      <c r="C96" s="981"/>
      <c r="D96" s="981"/>
      <c r="E96" s="984"/>
      <c r="F96" s="985"/>
      <c r="G96" s="985"/>
      <c r="H96" s="985"/>
      <c r="I96" s="985"/>
      <c r="J96" s="985"/>
      <c r="K96" s="985"/>
      <c r="L96" s="989"/>
      <c r="M96" s="989"/>
      <c r="N96" s="989"/>
      <c r="O96" s="989"/>
      <c r="P96" s="989"/>
      <c r="Q96" s="989"/>
      <c r="R96" s="989"/>
      <c r="S96" s="989"/>
      <c r="T96" s="989"/>
      <c r="U96" s="989"/>
      <c r="V96" s="989"/>
      <c r="W96" s="989"/>
      <c r="X96" s="989"/>
      <c r="Y96" s="989"/>
      <c r="Z96" s="989"/>
      <c r="AA96" s="1002"/>
      <c r="AB96" s="1003"/>
      <c r="AC96" s="1003"/>
      <c r="AD96" s="1003"/>
      <c r="AE96" s="1003"/>
      <c r="AF96" s="1003"/>
      <c r="AG96" s="1003"/>
      <c r="AH96" s="1003"/>
      <c r="AI96" s="1003"/>
      <c r="AJ96" s="1003"/>
      <c r="AK96" s="1003"/>
      <c r="AL96" s="873"/>
      <c r="AM96" s="873"/>
      <c r="AN96" s="1007"/>
      <c r="AO96" s="1007"/>
      <c r="AP96" s="1007"/>
      <c r="AQ96" s="1007"/>
      <c r="AR96" s="1007"/>
      <c r="AS96" s="1007"/>
      <c r="AT96" s="1007"/>
      <c r="AU96" s="1007"/>
      <c r="AV96" s="1007"/>
      <c r="AW96" s="873"/>
      <c r="AX96" s="873"/>
      <c r="AY96" s="959"/>
      <c r="AZ96" s="959"/>
      <c r="BA96" s="959"/>
      <c r="BB96" s="959"/>
      <c r="BC96" s="959"/>
      <c r="BD96" s="959"/>
      <c r="BE96" s="959"/>
      <c r="BF96" s="959"/>
      <c r="BG96" s="959"/>
      <c r="BH96" s="963"/>
      <c r="BI96" s="992"/>
    </row>
    <row r="97" spans="2:62" ht="7.5" customHeight="1">
      <c r="B97" s="981"/>
      <c r="C97" s="981"/>
      <c r="D97" s="981"/>
      <c r="E97" s="986"/>
      <c r="F97" s="987"/>
      <c r="G97" s="987"/>
      <c r="H97" s="987"/>
      <c r="I97" s="987"/>
      <c r="J97" s="987"/>
      <c r="K97" s="987"/>
      <c r="L97" s="990"/>
      <c r="M97" s="990"/>
      <c r="N97" s="990"/>
      <c r="O97" s="990"/>
      <c r="P97" s="990"/>
      <c r="Q97" s="990"/>
      <c r="R97" s="990"/>
      <c r="S97" s="990"/>
      <c r="T97" s="990"/>
      <c r="U97" s="990"/>
      <c r="V97" s="990"/>
      <c r="W97" s="990"/>
      <c r="X97" s="990"/>
      <c r="Y97" s="990"/>
      <c r="Z97" s="990"/>
      <c r="AA97" s="1004"/>
      <c r="AB97" s="1005"/>
      <c r="AC97" s="1005"/>
      <c r="AD97" s="1005"/>
      <c r="AE97" s="1005"/>
      <c r="AF97" s="1005"/>
      <c r="AG97" s="1005"/>
      <c r="AH97" s="1005"/>
      <c r="AI97" s="1005"/>
      <c r="AJ97" s="1005"/>
      <c r="AK97" s="1005"/>
      <c r="AL97" s="979"/>
      <c r="AM97" s="979"/>
      <c r="AN97" s="1008"/>
      <c r="AO97" s="1008"/>
      <c r="AP97" s="1008"/>
      <c r="AQ97" s="1008"/>
      <c r="AR97" s="1008"/>
      <c r="AS97" s="1008"/>
      <c r="AT97" s="1008"/>
      <c r="AU97" s="1008"/>
      <c r="AV97" s="1008"/>
      <c r="AW97" s="979"/>
      <c r="AX97" s="979"/>
      <c r="AY97" s="961"/>
      <c r="AZ97" s="961"/>
      <c r="BA97" s="961"/>
      <c r="BB97" s="961"/>
      <c r="BC97" s="961"/>
      <c r="BD97" s="961"/>
      <c r="BE97" s="961"/>
      <c r="BF97" s="961"/>
      <c r="BG97" s="961"/>
      <c r="BH97" s="964"/>
      <c r="BI97" s="993"/>
    </row>
    <row r="98" spans="2:62" ht="7.5" customHeight="1">
      <c r="B98" s="965" t="s">
        <v>248</v>
      </c>
      <c r="C98" s="965"/>
      <c r="D98" s="965"/>
      <c r="E98" s="965"/>
      <c r="F98" s="965"/>
      <c r="G98" s="965"/>
      <c r="H98" s="965"/>
      <c r="I98" s="965"/>
      <c r="J98" s="965"/>
      <c r="K98" s="965"/>
      <c r="L98" s="965"/>
      <c r="M98" s="965"/>
      <c r="N98" s="965"/>
      <c r="O98" s="965"/>
      <c r="P98" s="965"/>
      <c r="Q98" s="965"/>
      <c r="R98" s="965"/>
      <c r="S98" s="965"/>
      <c r="T98" s="965"/>
      <c r="U98" s="965"/>
      <c r="V98" s="965"/>
      <c r="W98" s="965"/>
      <c r="X98" s="965"/>
      <c r="Y98" s="965"/>
      <c r="Z98" s="965"/>
      <c r="AA98" s="966" t="s">
        <v>202</v>
      </c>
      <c r="AB98" s="967"/>
      <c r="AC98" s="967"/>
      <c r="AD98" s="967"/>
      <c r="AE98" s="967"/>
      <c r="AF98" s="967"/>
      <c r="AG98" s="967"/>
      <c r="AH98" s="967"/>
      <c r="AI98" s="967"/>
      <c r="AJ98" s="967"/>
      <c r="AK98" s="967"/>
      <c r="AL98" s="967"/>
      <c r="AM98" s="967"/>
      <c r="AN98" s="967"/>
      <c r="AO98" s="967"/>
      <c r="AP98" s="967"/>
      <c r="AQ98" s="967"/>
      <c r="AR98" s="967"/>
      <c r="AS98" s="967"/>
      <c r="AT98" s="967"/>
      <c r="AU98" s="967"/>
      <c r="AV98" s="967"/>
      <c r="AW98" s="967"/>
      <c r="AX98" s="968"/>
      <c r="AY98" s="956">
        <f>ROUNDDOWN(SUM(AY89:BI97),-2)</f>
        <v>0</v>
      </c>
      <c r="AZ98" s="957"/>
      <c r="BA98" s="957"/>
      <c r="BB98" s="957"/>
      <c r="BC98" s="957"/>
      <c r="BD98" s="957"/>
      <c r="BE98" s="957"/>
      <c r="BF98" s="957"/>
      <c r="BG98" s="957"/>
      <c r="BH98" s="962" t="s">
        <v>256</v>
      </c>
      <c r="BI98" s="991"/>
    </row>
    <row r="99" spans="2:62" ht="7.5" customHeight="1">
      <c r="B99" s="965"/>
      <c r="C99" s="965"/>
      <c r="D99" s="965"/>
      <c r="E99" s="965"/>
      <c r="F99" s="965"/>
      <c r="G99" s="965"/>
      <c r="H99" s="965"/>
      <c r="I99" s="965"/>
      <c r="J99" s="965"/>
      <c r="K99" s="965"/>
      <c r="L99" s="965"/>
      <c r="M99" s="965"/>
      <c r="N99" s="965"/>
      <c r="O99" s="965"/>
      <c r="P99" s="965"/>
      <c r="Q99" s="965"/>
      <c r="R99" s="965"/>
      <c r="S99" s="965"/>
      <c r="T99" s="965"/>
      <c r="U99" s="965"/>
      <c r="V99" s="965"/>
      <c r="W99" s="965"/>
      <c r="X99" s="965"/>
      <c r="Y99" s="965"/>
      <c r="Z99" s="965"/>
      <c r="AA99" s="969"/>
      <c r="AB99" s="970"/>
      <c r="AC99" s="970"/>
      <c r="AD99" s="970"/>
      <c r="AE99" s="970"/>
      <c r="AF99" s="970"/>
      <c r="AG99" s="970"/>
      <c r="AH99" s="970"/>
      <c r="AI99" s="970"/>
      <c r="AJ99" s="970"/>
      <c r="AK99" s="970"/>
      <c r="AL99" s="970"/>
      <c r="AM99" s="970"/>
      <c r="AN99" s="970"/>
      <c r="AO99" s="970"/>
      <c r="AP99" s="970"/>
      <c r="AQ99" s="970"/>
      <c r="AR99" s="970"/>
      <c r="AS99" s="970"/>
      <c r="AT99" s="970"/>
      <c r="AU99" s="970"/>
      <c r="AV99" s="970"/>
      <c r="AW99" s="970"/>
      <c r="AX99" s="971"/>
      <c r="AY99" s="958"/>
      <c r="AZ99" s="959"/>
      <c r="BA99" s="959"/>
      <c r="BB99" s="959"/>
      <c r="BC99" s="959"/>
      <c r="BD99" s="959"/>
      <c r="BE99" s="959"/>
      <c r="BF99" s="959"/>
      <c r="BG99" s="959"/>
      <c r="BH99" s="963"/>
      <c r="BI99" s="992"/>
    </row>
    <row r="100" spans="2:62" ht="7.5" customHeight="1">
      <c r="B100" s="965"/>
      <c r="C100" s="965"/>
      <c r="D100" s="965"/>
      <c r="E100" s="965"/>
      <c r="F100" s="965"/>
      <c r="G100" s="965"/>
      <c r="H100" s="965"/>
      <c r="I100" s="965"/>
      <c r="J100" s="965"/>
      <c r="K100" s="965"/>
      <c r="L100" s="965"/>
      <c r="M100" s="965"/>
      <c r="N100" s="965"/>
      <c r="O100" s="965"/>
      <c r="P100" s="965"/>
      <c r="Q100" s="965"/>
      <c r="R100" s="965"/>
      <c r="S100" s="965"/>
      <c r="T100" s="965"/>
      <c r="U100" s="965"/>
      <c r="V100" s="965"/>
      <c r="W100" s="965"/>
      <c r="X100" s="965"/>
      <c r="Y100" s="965"/>
      <c r="Z100" s="965"/>
      <c r="AA100" s="972"/>
      <c r="AB100" s="973"/>
      <c r="AC100" s="973"/>
      <c r="AD100" s="973"/>
      <c r="AE100" s="973"/>
      <c r="AF100" s="973"/>
      <c r="AG100" s="973"/>
      <c r="AH100" s="973"/>
      <c r="AI100" s="973"/>
      <c r="AJ100" s="973"/>
      <c r="AK100" s="973"/>
      <c r="AL100" s="973"/>
      <c r="AM100" s="973"/>
      <c r="AN100" s="973"/>
      <c r="AO100" s="973"/>
      <c r="AP100" s="973"/>
      <c r="AQ100" s="973"/>
      <c r="AR100" s="973"/>
      <c r="AS100" s="973"/>
      <c r="AT100" s="973"/>
      <c r="AU100" s="973"/>
      <c r="AV100" s="973"/>
      <c r="AW100" s="973"/>
      <c r="AX100" s="974"/>
      <c r="AY100" s="960"/>
      <c r="AZ100" s="961"/>
      <c r="BA100" s="961"/>
      <c r="BB100" s="961"/>
      <c r="BC100" s="961"/>
      <c r="BD100" s="961"/>
      <c r="BE100" s="961"/>
      <c r="BF100" s="961"/>
      <c r="BG100" s="961"/>
      <c r="BH100" s="964"/>
      <c r="BI100" s="993"/>
    </row>
    <row r="101" spans="2:62" ht="7.5" customHeight="1">
      <c r="B101" s="980" t="str">
        <f>IF(AY98&gt;パラメーター!$D$14,"※介護分の限度額を超えているため、限度額である"&amp;パラメーター!$D$17&amp;"円で計算されます。","")</f>
        <v/>
      </c>
      <c r="C101" s="980"/>
      <c r="D101" s="980"/>
      <c r="E101" s="980"/>
      <c r="F101" s="980"/>
      <c r="G101" s="980"/>
      <c r="H101" s="980"/>
      <c r="I101" s="980"/>
      <c r="J101" s="980"/>
      <c r="K101" s="980"/>
      <c r="L101" s="980"/>
      <c r="M101" s="980"/>
      <c r="N101" s="980"/>
      <c r="O101" s="980"/>
      <c r="P101" s="980"/>
      <c r="Q101" s="980"/>
      <c r="R101" s="980"/>
      <c r="S101" s="980"/>
      <c r="T101" s="980"/>
      <c r="U101" s="980"/>
      <c r="V101" s="980"/>
      <c r="W101" s="980"/>
      <c r="X101" s="980"/>
      <c r="Y101" s="980"/>
      <c r="Z101" s="980"/>
      <c r="AA101" s="980"/>
      <c r="AB101" s="980"/>
      <c r="AC101" s="980"/>
      <c r="AD101" s="980"/>
      <c r="AE101" s="980"/>
      <c r="AF101" s="980"/>
      <c r="AG101" s="980"/>
      <c r="AH101" s="980"/>
      <c r="AI101" s="980"/>
      <c r="AJ101" s="980"/>
      <c r="AK101" s="980"/>
      <c r="AL101" s="980"/>
      <c r="AM101" s="980"/>
      <c r="AN101" s="980"/>
      <c r="AO101" s="980"/>
      <c r="AP101" s="980"/>
      <c r="AQ101" s="980"/>
      <c r="AR101" s="980"/>
      <c r="AS101" s="980"/>
      <c r="AT101" s="980"/>
      <c r="AU101" s="980"/>
      <c r="AV101" s="980"/>
      <c r="AW101" s="980"/>
      <c r="AX101" s="980"/>
      <c r="AY101" s="980"/>
      <c r="AZ101" s="980"/>
      <c r="BA101" s="980"/>
      <c r="BB101" s="980"/>
      <c r="BC101" s="980"/>
      <c r="BD101" s="980"/>
      <c r="BE101" s="980"/>
      <c r="BF101" s="980"/>
      <c r="BG101" s="980"/>
      <c r="BH101" s="980"/>
      <c r="BI101" s="980"/>
    </row>
    <row r="102" spans="2:62" ht="7.5" customHeight="1">
      <c r="B102" s="980"/>
      <c r="C102" s="980"/>
      <c r="D102" s="980"/>
      <c r="E102" s="980"/>
      <c r="F102" s="980"/>
      <c r="G102" s="980"/>
      <c r="H102" s="980"/>
      <c r="I102" s="980"/>
      <c r="J102" s="980"/>
      <c r="K102" s="980"/>
      <c r="L102" s="980"/>
      <c r="M102" s="980"/>
      <c r="N102" s="980"/>
      <c r="O102" s="980"/>
      <c r="P102" s="980"/>
      <c r="Q102" s="980"/>
      <c r="R102" s="980"/>
      <c r="S102" s="980"/>
      <c r="T102" s="980"/>
      <c r="U102" s="980"/>
      <c r="V102" s="980"/>
      <c r="W102" s="980"/>
      <c r="X102" s="980"/>
      <c r="Y102" s="980"/>
      <c r="Z102" s="980"/>
      <c r="AA102" s="980"/>
      <c r="AB102" s="980"/>
      <c r="AC102" s="980"/>
      <c r="AD102" s="980"/>
      <c r="AE102" s="980"/>
      <c r="AF102" s="980"/>
      <c r="AG102" s="980"/>
      <c r="AH102" s="980"/>
      <c r="AI102" s="980"/>
      <c r="AJ102" s="980"/>
      <c r="AK102" s="980"/>
      <c r="AL102" s="980"/>
      <c r="AM102" s="980"/>
      <c r="AN102" s="980"/>
      <c r="AO102" s="980"/>
      <c r="AP102" s="980"/>
      <c r="AQ102" s="980"/>
      <c r="AR102" s="980"/>
      <c r="AS102" s="980"/>
      <c r="AT102" s="980"/>
      <c r="AU102" s="980"/>
      <c r="AV102" s="980"/>
      <c r="AW102" s="980"/>
      <c r="AX102" s="980"/>
      <c r="AY102" s="980"/>
      <c r="AZ102" s="980"/>
      <c r="BA102" s="980"/>
      <c r="BB102" s="980"/>
      <c r="BC102" s="980"/>
      <c r="BD102" s="980"/>
      <c r="BE102" s="980"/>
      <c r="BF102" s="980"/>
      <c r="BG102" s="980"/>
      <c r="BH102" s="980"/>
      <c r="BI102" s="980"/>
      <c r="BJ102" s="230"/>
    </row>
    <row r="103" spans="2:62" ht="7.5" customHeight="1">
      <c r="B103" s="439"/>
      <c r="C103" s="439"/>
      <c r="D103" s="439"/>
      <c r="E103" s="439"/>
      <c r="F103" s="439"/>
      <c r="G103" s="439"/>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39"/>
      <c r="AY103" s="439"/>
      <c r="AZ103" s="439"/>
      <c r="BA103" s="439"/>
      <c r="BB103" s="439"/>
      <c r="BC103" s="439"/>
      <c r="BD103" s="439"/>
      <c r="BE103" s="439"/>
      <c r="BF103" s="439"/>
      <c r="BG103" s="439"/>
      <c r="BH103" s="439"/>
      <c r="BI103" s="230"/>
      <c r="BJ103" s="230"/>
    </row>
    <row r="104" spans="2:62" ht="7.5" customHeight="1">
      <c r="AY104" s="230"/>
    </row>
    <row r="105" spans="2:62" ht="9" customHeight="1">
      <c r="E105" s="994" t="s">
        <v>470</v>
      </c>
      <c r="F105" s="995"/>
      <c r="G105" s="995"/>
      <c r="H105" s="995"/>
      <c r="I105" s="995"/>
      <c r="J105" s="995"/>
      <c r="K105" s="995"/>
      <c r="L105" s="995"/>
      <c r="M105" s="995"/>
      <c r="N105" s="995"/>
      <c r="O105" s="996">
        <f>SUM(
IF(AY68&gt;パラメーター!$D$12,パラメーター!$D$12,AY68),
IF(AY83&gt;パラメーター!$D$13,パラメーター!$D$13,AY83),
IF(AY98&gt;パラメーター!$D$14,パラメーター!$D$14,AY98))</f>
        <v>0</v>
      </c>
      <c r="P105" s="996"/>
      <c r="Q105" s="996"/>
      <c r="R105" s="996"/>
      <c r="S105" s="996"/>
      <c r="T105" s="996"/>
      <c r="U105" s="996"/>
      <c r="V105" s="996"/>
      <c r="W105" s="996"/>
      <c r="X105" s="996"/>
      <c r="Y105" s="996"/>
      <c r="Z105" s="996"/>
      <c r="AA105" s="997" t="s">
        <v>224</v>
      </c>
      <c r="AB105" s="997"/>
      <c r="AC105" s="997"/>
      <c r="AD105" s="997"/>
      <c r="AE105" s="997"/>
      <c r="AF105" s="997"/>
      <c r="AG105" s="997"/>
      <c r="AH105" s="997"/>
      <c r="AI105" s="997"/>
      <c r="AJ105" s="997"/>
      <c r="AK105" s="996">
        <f>ROUNDDOWN(O105/12,0)</f>
        <v>0</v>
      </c>
      <c r="AL105" s="996"/>
      <c r="AM105" s="996"/>
      <c r="AN105" s="996"/>
      <c r="AO105" s="996"/>
      <c r="AP105" s="996"/>
      <c r="AQ105" s="996"/>
      <c r="AR105" s="996"/>
      <c r="AS105" s="996"/>
      <c r="AT105" s="996"/>
      <c r="AU105" s="996"/>
      <c r="AV105" s="996"/>
      <c r="AY105" s="234"/>
      <c r="AZ105" s="235"/>
      <c r="BA105" s="235"/>
      <c r="BB105" s="998" t="s">
        <v>254</v>
      </c>
      <c r="BC105" s="998"/>
      <c r="BD105" s="998"/>
      <c r="BE105" s="998"/>
      <c r="BF105" s="998"/>
      <c r="BG105" s="235"/>
      <c r="BH105" s="235"/>
      <c r="BI105" s="220"/>
    </row>
    <row r="106" spans="2:62" ht="9" customHeight="1">
      <c r="E106" s="995"/>
      <c r="F106" s="995"/>
      <c r="G106" s="995"/>
      <c r="H106" s="995"/>
      <c r="I106" s="995"/>
      <c r="J106" s="995"/>
      <c r="K106" s="995"/>
      <c r="L106" s="995"/>
      <c r="M106" s="995"/>
      <c r="N106" s="995"/>
      <c r="O106" s="996"/>
      <c r="P106" s="996"/>
      <c r="Q106" s="996"/>
      <c r="R106" s="996"/>
      <c r="S106" s="996"/>
      <c r="T106" s="996"/>
      <c r="U106" s="996"/>
      <c r="V106" s="996"/>
      <c r="W106" s="996"/>
      <c r="X106" s="996"/>
      <c r="Y106" s="996"/>
      <c r="Z106" s="996"/>
      <c r="AA106" s="997"/>
      <c r="AB106" s="997"/>
      <c r="AC106" s="997"/>
      <c r="AD106" s="997"/>
      <c r="AE106" s="997"/>
      <c r="AF106" s="997"/>
      <c r="AG106" s="997"/>
      <c r="AH106" s="997"/>
      <c r="AI106" s="997"/>
      <c r="AJ106" s="997"/>
      <c r="AK106" s="996"/>
      <c r="AL106" s="996"/>
      <c r="AM106" s="996"/>
      <c r="AN106" s="996"/>
      <c r="AO106" s="996"/>
      <c r="AP106" s="996"/>
      <c r="AQ106" s="996"/>
      <c r="AR106" s="996"/>
      <c r="AS106" s="996"/>
      <c r="AT106" s="996"/>
      <c r="AU106" s="996"/>
      <c r="AV106" s="996"/>
      <c r="AY106" s="230"/>
      <c r="AZ106" s="230"/>
      <c r="BA106" s="230"/>
      <c r="BB106" s="999"/>
      <c r="BC106" s="999"/>
      <c r="BD106" s="999"/>
      <c r="BE106" s="999"/>
      <c r="BF106" s="999"/>
      <c r="BG106" s="230"/>
      <c r="BH106" s="230"/>
      <c r="BI106" s="230"/>
      <c r="BJ106" s="230"/>
    </row>
    <row r="107" spans="2:62" ht="9" customHeight="1">
      <c r="E107" s="995"/>
      <c r="F107" s="995"/>
      <c r="G107" s="995"/>
      <c r="H107" s="995"/>
      <c r="I107" s="995"/>
      <c r="J107" s="995"/>
      <c r="K107" s="995"/>
      <c r="L107" s="995"/>
      <c r="M107" s="995"/>
      <c r="N107" s="995"/>
      <c r="O107" s="996"/>
      <c r="P107" s="996"/>
      <c r="Q107" s="996"/>
      <c r="R107" s="996"/>
      <c r="S107" s="996"/>
      <c r="T107" s="996"/>
      <c r="U107" s="996"/>
      <c r="V107" s="996"/>
      <c r="W107" s="996"/>
      <c r="X107" s="996"/>
      <c r="Y107" s="996"/>
      <c r="Z107" s="996"/>
      <c r="AA107" s="997"/>
      <c r="AB107" s="997"/>
      <c r="AC107" s="997"/>
      <c r="AD107" s="997"/>
      <c r="AE107" s="997"/>
      <c r="AF107" s="997"/>
      <c r="AG107" s="997"/>
      <c r="AH107" s="997"/>
      <c r="AI107" s="997"/>
      <c r="AJ107" s="997"/>
      <c r="AK107" s="996"/>
      <c r="AL107" s="996"/>
      <c r="AM107" s="996"/>
      <c r="AN107" s="996"/>
      <c r="AO107" s="996"/>
      <c r="AP107" s="996"/>
      <c r="AQ107" s="996"/>
      <c r="AR107" s="996"/>
      <c r="AS107" s="996"/>
      <c r="AT107" s="996"/>
      <c r="AU107" s="996"/>
      <c r="AV107" s="996"/>
      <c r="AY107" s="230"/>
      <c r="AZ107" s="230"/>
      <c r="BA107" s="230"/>
      <c r="BB107" s="230"/>
      <c r="BC107" s="230"/>
      <c r="BD107" s="230"/>
      <c r="BE107" s="230"/>
      <c r="BF107" s="230"/>
      <c r="BG107" s="230"/>
      <c r="BH107" s="230"/>
      <c r="BI107" s="230"/>
      <c r="BJ107" s="230"/>
    </row>
    <row r="108" spans="2:62" ht="9" customHeight="1">
      <c r="E108" s="995"/>
      <c r="F108" s="995"/>
      <c r="G108" s="995"/>
      <c r="H108" s="995"/>
      <c r="I108" s="995"/>
      <c r="J108" s="995"/>
      <c r="K108" s="995"/>
      <c r="L108" s="995"/>
      <c r="M108" s="995"/>
      <c r="N108" s="995"/>
      <c r="O108" s="996"/>
      <c r="P108" s="996"/>
      <c r="Q108" s="996"/>
      <c r="R108" s="996"/>
      <c r="S108" s="996"/>
      <c r="T108" s="996"/>
      <c r="U108" s="996"/>
      <c r="V108" s="996"/>
      <c r="W108" s="996"/>
      <c r="X108" s="996"/>
      <c r="Y108" s="996"/>
      <c r="Z108" s="996"/>
      <c r="AA108" s="997"/>
      <c r="AB108" s="997"/>
      <c r="AC108" s="997"/>
      <c r="AD108" s="997"/>
      <c r="AE108" s="997"/>
      <c r="AF108" s="997"/>
      <c r="AG108" s="997"/>
      <c r="AH108" s="997"/>
      <c r="AI108" s="997"/>
      <c r="AJ108" s="997"/>
      <c r="AK108" s="996"/>
      <c r="AL108" s="996"/>
      <c r="AM108" s="996"/>
      <c r="AN108" s="996"/>
      <c r="AO108" s="996"/>
      <c r="AP108" s="996"/>
      <c r="AQ108" s="996"/>
      <c r="AR108" s="996"/>
      <c r="AS108" s="996"/>
      <c r="AT108" s="996"/>
      <c r="AU108" s="996"/>
      <c r="AV108" s="996"/>
      <c r="AY108" s="230"/>
      <c r="AZ108" s="230"/>
      <c r="BA108" s="230"/>
      <c r="BB108" s="230"/>
      <c r="BC108" s="230"/>
      <c r="BD108" s="230"/>
      <c r="BE108" s="230"/>
      <c r="BF108" s="230"/>
      <c r="BG108" s="230"/>
      <c r="BH108" s="230"/>
      <c r="BI108" s="230"/>
      <c r="BJ108" s="230"/>
    </row>
    <row r="109" spans="2:62" ht="9" customHeight="1">
      <c r="AY109" s="230"/>
      <c r="AZ109" s="230"/>
      <c r="BA109" s="230"/>
      <c r="BB109" s="230"/>
      <c r="BC109" s="230"/>
      <c r="BD109" s="230"/>
      <c r="BE109" s="230"/>
      <c r="BF109" s="230"/>
      <c r="BG109" s="230"/>
      <c r="BH109" s="230"/>
      <c r="BI109" s="230"/>
      <c r="BJ109" s="230"/>
    </row>
    <row r="110" spans="2:62" ht="9.75" customHeight="1">
      <c r="B110" s="1042" t="s">
        <v>266</v>
      </c>
      <c r="C110" s="1043"/>
      <c r="D110" s="1043"/>
      <c r="E110" s="1043"/>
      <c r="F110" s="1043"/>
      <c r="G110" s="1043"/>
      <c r="H110" s="1043"/>
      <c r="I110" s="1043"/>
      <c r="J110" s="1043"/>
      <c r="K110" s="1043"/>
      <c r="L110" s="1043"/>
      <c r="M110" s="1043"/>
      <c r="N110" s="1043"/>
      <c r="O110" s="1043"/>
      <c r="P110" s="1043"/>
      <c r="Q110" s="1043"/>
      <c r="R110" s="1043"/>
      <c r="S110" s="1043"/>
      <c r="T110" s="1043"/>
      <c r="U110" s="1043"/>
      <c r="V110" s="1043"/>
      <c r="W110" s="1043"/>
      <c r="X110" s="1043"/>
      <c r="Y110" s="1043"/>
      <c r="Z110" s="1043"/>
      <c r="AA110" s="951" t="s">
        <v>225</v>
      </c>
      <c r="AB110" s="951"/>
      <c r="AC110" s="951"/>
      <c r="AD110" s="951"/>
      <c r="AE110" s="951"/>
      <c r="AF110" s="951"/>
      <c r="AG110" s="951"/>
      <c r="AH110" s="951"/>
      <c r="AI110" s="951"/>
      <c r="AJ110" s="951"/>
      <c r="AK110" s="951"/>
      <c r="AL110" s="951"/>
      <c r="AM110" s="951"/>
      <c r="AN110" s="951"/>
      <c r="AO110" s="951"/>
      <c r="AP110" s="951"/>
      <c r="AQ110" s="951"/>
      <c r="AR110" s="951"/>
      <c r="AS110" s="951"/>
      <c r="AT110" s="951"/>
      <c r="AU110" s="951"/>
      <c r="AV110" s="952"/>
      <c r="AY110" s="230"/>
      <c r="AZ110" s="230"/>
      <c r="BA110" s="230"/>
      <c r="BB110" s="230"/>
      <c r="BC110" s="230"/>
      <c r="BD110" s="230"/>
      <c r="BE110" s="230"/>
      <c r="BF110" s="230"/>
      <c r="BG110" s="230"/>
      <c r="BH110" s="230"/>
      <c r="BI110" s="230"/>
      <c r="BJ110" s="230"/>
    </row>
    <row r="111" spans="2:62" ht="9.75" customHeight="1">
      <c r="B111" s="1044"/>
      <c r="C111" s="1045"/>
      <c r="D111" s="1045"/>
      <c r="E111" s="1045"/>
      <c r="F111" s="1045"/>
      <c r="G111" s="1045"/>
      <c r="H111" s="1045"/>
      <c r="I111" s="1045"/>
      <c r="J111" s="1045"/>
      <c r="K111" s="1045"/>
      <c r="L111" s="1045"/>
      <c r="M111" s="1045"/>
      <c r="N111" s="1045"/>
      <c r="O111" s="1045"/>
      <c r="P111" s="1045"/>
      <c r="Q111" s="1045"/>
      <c r="R111" s="1045"/>
      <c r="S111" s="1045"/>
      <c r="T111" s="1045"/>
      <c r="U111" s="1045"/>
      <c r="V111" s="1045"/>
      <c r="W111" s="1045"/>
      <c r="X111" s="1045"/>
      <c r="Y111" s="1045"/>
      <c r="Z111" s="1045"/>
      <c r="AA111" s="953"/>
      <c r="AB111" s="953"/>
      <c r="AC111" s="953"/>
      <c r="AD111" s="953"/>
      <c r="AE111" s="953"/>
      <c r="AF111" s="953"/>
      <c r="AG111" s="953"/>
      <c r="AH111" s="953"/>
      <c r="AI111" s="953"/>
      <c r="AJ111" s="953"/>
      <c r="AK111" s="953"/>
      <c r="AL111" s="953"/>
      <c r="AM111" s="953"/>
      <c r="AN111" s="953"/>
      <c r="AO111" s="953"/>
      <c r="AP111" s="953"/>
      <c r="AQ111" s="953"/>
      <c r="AR111" s="953"/>
      <c r="AS111" s="953"/>
      <c r="AT111" s="953"/>
      <c r="AU111" s="953"/>
      <c r="AV111" s="954"/>
      <c r="AY111" s="230"/>
      <c r="AZ111" s="230"/>
      <c r="BA111" s="230"/>
      <c r="BB111" s="230"/>
      <c r="BC111" s="230"/>
      <c r="BD111" s="230"/>
      <c r="BE111" s="230"/>
      <c r="BF111" s="230"/>
      <c r="BG111" s="230"/>
      <c r="BH111" s="230"/>
      <c r="BI111" s="230"/>
      <c r="BJ111" s="230"/>
    </row>
    <row r="112" spans="2:62" ht="9.75" customHeight="1">
      <c r="B112" s="1044"/>
      <c r="C112" s="1045"/>
      <c r="D112" s="1045"/>
      <c r="E112" s="1045"/>
      <c r="F112" s="1045"/>
      <c r="G112" s="1045"/>
      <c r="H112" s="1045"/>
      <c r="I112" s="1045"/>
      <c r="J112" s="1045"/>
      <c r="K112" s="1045"/>
      <c r="L112" s="1045"/>
      <c r="M112" s="1045"/>
      <c r="N112" s="1045"/>
      <c r="O112" s="1045"/>
      <c r="P112" s="1045"/>
      <c r="Q112" s="1045"/>
      <c r="R112" s="1045"/>
      <c r="S112" s="1045"/>
      <c r="T112" s="1045"/>
      <c r="U112" s="1045"/>
      <c r="V112" s="1045"/>
      <c r="W112" s="1045"/>
      <c r="X112" s="1045"/>
      <c r="Y112" s="1045"/>
      <c r="Z112" s="1045"/>
      <c r="AA112" s="953"/>
      <c r="AB112" s="953"/>
      <c r="AC112" s="953"/>
      <c r="AD112" s="953"/>
      <c r="AE112" s="953"/>
      <c r="AF112" s="953"/>
      <c r="AG112" s="953"/>
      <c r="AH112" s="953"/>
      <c r="AI112" s="953"/>
      <c r="AJ112" s="953"/>
      <c r="AK112" s="953"/>
      <c r="AL112" s="953"/>
      <c r="AM112" s="953"/>
      <c r="AN112" s="953"/>
      <c r="AO112" s="953"/>
      <c r="AP112" s="953"/>
      <c r="AQ112" s="953"/>
      <c r="AR112" s="953"/>
      <c r="AS112" s="953"/>
      <c r="AT112" s="953"/>
      <c r="AU112" s="953"/>
      <c r="AV112" s="954"/>
      <c r="AY112" s="230"/>
      <c r="AZ112" s="230"/>
      <c r="BA112" s="230"/>
      <c r="BB112" s="230"/>
      <c r="BC112" s="230"/>
      <c r="BD112" s="230"/>
      <c r="BE112" s="230"/>
      <c r="BF112" s="230"/>
      <c r="BG112" s="230"/>
      <c r="BH112" s="230"/>
      <c r="BI112" s="230"/>
      <c r="BJ112" s="230"/>
    </row>
    <row r="113" spans="2:78" ht="9.75" customHeight="1" thickBot="1">
      <c r="B113" s="1044"/>
      <c r="C113" s="1045"/>
      <c r="D113" s="1045"/>
      <c r="E113" s="1045"/>
      <c r="F113" s="1045"/>
      <c r="G113" s="1045"/>
      <c r="H113" s="1045"/>
      <c r="I113" s="1045"/>
      <c r="J113" s="1045"/>
      <c r="K113" s="1045"/>
      <c r="L113" s="1045"/>
      <c r="M113" s="1045"/>
      <c r="N113" s="1045"/>
      <c r="O113" s="1045"/>
      <c r="P113" s="1045"/>
      <c r="Q113" s="1045"/>
      <c r="R113" s="1045"/>
      <c r="S113" s="1045"/>
      <c r="T113" s="1045"/>
      <c r="U113" s="1045"/>
      <c r="V113" s="1045"/>
      <c r="W113" s="1045"/>
      <c r="X113" s="1045"/>
      <c r="Y113" s="1045"/>
      <c r="Z113" s="1045"/>
      <c r="AA113" s="955"/>
      <c r="AB113" s="955"/>
      <c r="AC113" s="955"/>
      <c r="AD113" s="955"/>
      <c r="AE113" s="955"/>
      <c r="AF113" s="955"/>
      <c r="AG113" s="955"/>
      <c r="AH113" s="955"/>
      <c r="AI113" s="955"/>
      <c r="AJ113" s="955"/>
      <c r="AK113" s="955"/>
      <c r="AL113" s="955"/>
      <c r="AM113" s="955"/>
      <c r="AN113" s="955"/>
      <c r="AO113" s="955"/>
      <c r="AP113" s="955"/>
      <c r="AQ113" s="955"/>
      <c r="AR113" s="955"/>
      <c r="AS113" s="955"/>
      <c r="AT113" s="955"/>
      <c r="AU113" s="955"/>
      <c r="AV113" s="954"/>
      <c r="AY113" s="230"/>
      <c r="AZ113" s="230"/>
      <c r="BA113" s="230"/>
      <c r="BB113" s="230"/>
      <c r="BC113" s="230"/>
      <c r="BD113" s="230"/>
      <c r="BE113" s="230"/>
      <c r="BF113" s="230"/>
      <c r="BG113" s="230"/>
      <c r="BH113" s="230"/>
      <c r="BI113" s="230"/>
      <c r="BJ113" s="230"/>
    </row>
    <row r="114" spans="2:78" ht="3.75" customHeight="1">
      <c r="B114" s="254"/>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6"/>
      <c r="AY114" s="230"/>
      <c r="AZ114" s="230"/>
      <c r="BA114" s="230"/>
      <c r="BB114" s="230"/>
      <c r="BC114" s="230"/>
      <c r="BD114" s="230"/>
      <c r="BE114" s="230"/>
      <c r="BF114" s="230"/>
      <c r="BG114" s="230"/>
      <c r="BH114" s="230"/>
      <c r="BI114" s="230"/>
      <c r="BJ114" s="230"/>
    </row>
    <row r="115" spans="2:78" ht="6" customHeight="1"/>
    <row r="116" spans="2:78" ht="9.75" customHeight="1">
      <c r="BN116" s="230"/>
      <c r="BO116" s="230"/>
      <c r="BP116" s="230"/>
      <c r="BQ116" s="230"/>
      <c r="BR116" s="230"/>
      <c r="BS116" s="230"/>
      <c r="BT116" s="230"/>
      <c r="BU116" s="230"/>
      <c r="BV116" s="230"/>
      <c r="BW116" s="230"/>
      <c r="BX116" s="230"/>
      <c r="BY116" s="230"/>
      <c r="BZ116" s="230"/>
    </row>
    <row r="117" spans="2:78" ht="9.75" customHeight="1">
      <c r="BN117" s="230"/>
      <c r="BO117" s="230"/>
      <c r="BP117" s="230"/>
      <c r="BQ117" s="230"/>
      <c r="BR117" s="230"/>
      <c r="BS117" s="230"/>
      <c r="BT117" s="230"/>
      <c r="BU117" s="230"/>
      <c r="BV117" s="230"/>
      <c r="BW117" s="230"/>
      <c r="BX117" s="230"/>
      <c r="BY117" s="230"/>
      <c r="BZ117" s="230"/>
    </row>
    <row r="118" spans="2:78" ht="9.75" customHeight="1">
      <c r="BN118" s="230"/>
      <c r="BO118" s="230"/>
      <c r="BP118" s="230"/>
      <c r="BQ118" s="230"/>
      <c r="BR118" s="230"/>
      <c r="BS118" s="230"/>
      <c r="BT118" s="230"/>
      <c r="BU118" s="230"/>
      <c r="BV118" s="230"/>
      <c r="BW118" s="230"/>
      <c r="BX118" s="230"/>
      <c r="BY118" s="230"/>
      <c r="BZ118" s="230"/>
    </row>
    <row r="119" spans="2:78" ht="9.75" customHeight="1">
      <c r="BN119" s="230"/>
      <c r="BO119" s="230"/>
      <c r="BP119" s="230"/>
      <c r="BQ119" s="230"/>
      <c r="BR119" s="230"/>
      <c r="BS119" s="230"/>
      <c r="BT119" s="230"/>
      <c r="BU119" s="230"/>
      <c r="BV119" s="230"/>
      <c r="BW119" s="230"/>
      <c r="BX119" s="230"/>
      <c r="BY119" s="230"/>
      <c r="BZ119" s="230"/>
    </row>
    <row r="120" spans="2:78" ht="9.75" customHeight="1">
      <c r="BN120" s="230"/>
      <c r="BO120" s="230"/>
      <c r="BP120" s="230"/>
      <c r="BQ120" s="230"/>
      <c r="BR120" s="230"/>
      <c r="BS120" s="230"/>
      <c r="BT120" s="230"/>
      <c r="BU120" s="230"/>
      <c r="BV120" s="230"/>
      <c r="BW120" s="230"/>
      <c r="BX120" s="230"/>
      <c r="BY120" s="230"/>
      <c r="BZ120" s="230"/>
    </row>
    <row r="121" spans="2:78" ht="9.75" customHeight="1">
      <c r="BN121" s="230"/>
      <c r="BO121" s="230"/>
      <c r="BP121" s="230"/>
      <c r="BQ121" s="230"/>
      <c r="BR121" s="230"/>
      <c r="BS121" s="230"/>
      <c r="BT121" s="230"/>
      <c r="BU121" s="230"/>
      <c r="BV121" s="230"/>
      <c r="BW121" s="230"/>
      <c r="BX121" s="230"/>
      <c r="BY121" s="230"/>
      <c r="BZ121" s="230"/>
    </row>
    <row r="122" spans="2:78" ht="9.75" customHeight="1">
      <c r="BN122" s="230"/>
      <c r="BO122" s="230"/>
      <c r="BP122" s="230"/>
      <c r="BQ122" s="230"/>
      <c r="BR122" s="230"/>
      <c r="BS122" s="230"/>
      <c r="BT122" s="230"/>
      <c r="BU122" s="230"/>
      <c r="BV122" s="230"/>
      <c r="BW122" s="230"/>
      <c r="BX122" s="230"/>
      <c r="BY122" s="230"/>
      <c r="BZ122" s="230"/>
    </row>
    <row r="123" spans="2:78" ht="9.75" customHeight="1">
      <c r="BN123" s="230"/>
      <c r="BO123" s="230"/>
      <c r="BP123" s="230"/>
      <c r="BQ123" s="230"/>
      <c r="BR123" s="230"/>
      <c r="BS123" s="230"/>
      <c r="BT123" s="230"/>
      <c r="BU123" s="230"/>
      <c r="BV123" s="230"/>
      <c r="BW123" s="230"/>
      <c r="BX123" s="230"/>
      <c r="BY123" s="230"/>
      <c r="BZ123" s="230"/>
    </row>
    <row r="124" spans="2:78" ht="9.75" customHeight="1">
      <c r="BN124" s="230"/>
      <c r="BO124" s="230"/>
      <c r="BP124" s="230"/>
      <c r="BQ124" s="230"/>
      <c r="BR124" s="230"/>
      <c r="BS124" s="230"/>
      <c r="BT124" s="230"/>
      <c r="BU124" s="230"/>
      <c r="BV124" s="230"/>
      <c r="BW124" s="230"/>
      <c r="BX124" s="230"/>
      <c r="BY124" s="230"/>
      <c r="BZ124" s="230"/>
    </row>
    <row r="125" spans="2:78" ht="9.75" customHeight="1">
      <c r="BN125" s="230"/>
      <c r="BO125" s="230"/>
      <c r="BP125" s="230"/>
      <c r="BQ125" s="230"/>
      <c r="BR125" s="230"/>
      <c r="BS125" s="230"/>
      <c r="BT125" s="230"/>
      <c r="BU125" s="230"/>
      <c r="BV125" s="230"/>
      <c r="BW125" s="230"/>
      <c r="BX125" s="230"/>
      <c r="BY125" s="230"/>
      <c r="BZ125" s="230"/>
    </row>
    <row r="126" spans="2:78" ht="9.75" customHeight="1">
      <c r="BN126" s="230"/>
      <c r="BO126" s="230"/>
      <c r="BP126" s="230"/>
      <c r="BQ126" s="230"/>
      <c r="BR126" s="230"/>
      <c r="BS126" s="230"/>
      <c r="BT126" s="230"/>
      <c r="BU126" s="230"/>
      <c r="BV126" s="230"/>
      <c r="BW126" s="230"/>
      <c r="BX126" s="230"/>
      <c r="BY126" s="230"/>
      <c r="BZ126" s="230"/>
    </row>
    <row r="127" spans="2:78" ht="9.75" customHeight="1">
      <c r="BN127" s="230"/>
      <c r="BO127" s="230"/>
      <c r="BP127" s="230"/>
      <c r="BQ127" s="230"/>
      <c r="BR127" s="230"/>
      <c r="BS127" s="230"/>
      <c r="BT127" s="230"/>
      <c r="BU127" s="230"/>
      <c r="BV127" s="230"/>
      <c r="BW127" s="230"/>
      <c r="BX127" s="230"/>
      <c r="BY127" s="230"/>
      <c r="BZ127" s="230"/>
    </row>
    <row r="128" spans="2:78" ht="9.75" customHeight="1">
      <c r="BN128" s="230"/>
      <c r="BO128" s="230"/>
      <c r="BP128" s="230"/>
      <c r="BQ128" s="230"/>
      <c r="BR128" s="230"/>
      <c r="BS128" s="230"/>
      <c r="BT128" s="230"/>
      <c r="BU128" s="230"/>
      <c r="BV128" s="230"/>
      <c r="BW128" s="230"/>
      <c r="BX128" s="230"/>
      <c r="BY128" s="230"/>
      <c r="BZ128" s="230"/>
    </row>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sheetData>
  <sheetProtection selectLockedCells="1"/>
  <mergeCells count="153">
    <mergeCell ref="D1:BG3"/>
    <mergeCell ref="E105:N108"/>
    <mergeCell ref="O105:Z108"/>
    <mergeCell ref="AA105:AJ108"/>
    <mergeCell ref="AK105:AV108"/>
    <mergeCell ref="BB105:BF106"/>
    <mergeCell ref="B110:Z113"/>
    <mergeCell ref="AA110:AV113"/>
    <mergeCell ref="BH95:BI97"/>
    <mergeCell ref="B98:Z100"/>
    <mergeCell ref="AA98:AX100"/>
    <mergeCell ref="AY98:BG100"/>
    <mergeCell ref="BH98:BI100"/>
    <mergeCell ref="B101:BI102"/>
    <mergeCell ref="AW92:AX94"/>
    <mergeCell ref="AY92:BG94"/>
    <mergeCell ref="BH92:BI94"/>
    <mergeCell ref="E95:K97"/>
    <mergeCell ref="L95:Z97"/>
    <mergeCell ref="AA95:AK97"/>
    <mergeCell ref="AL95:AM97"/>
    <mergeCell ref="AN95:AV97"/>
    <mergeCell ref="AW95:AX97"/>
    <mergeCell ref="AY95:BG97"/>
    <mergeCell ref="BH80:BI82"/>
    <mergeCell ref="B83:Z85"/>
    <mergeCell ref="AA83:AX85"/>
    <mergeCell ref="AY83:BG85"/>
    <mergeCell ref="BH83:BI85"/>
    <mergeCell ref="B86:BI87"/>
    <mergeCell ref="B74:D82"/>
    <mergeCell ref="AN89:AV91"/>
    <mergeCell ref="AW89:AX91"/>
    <mergeCell ref="AY89:BG91"/>
    <mergeCell ref="BH89:BI91"/>
    <mergeCell ref="E80:K82"/>
    <mergeCell ref="L80:Z82"/>
    <mergeCell ref="AA80:AK82"/>
    <mergeCell ref="AL80:AM82"/>
    <mergeCell ref="AN80:AV82"/>
    <mergeCell ref="AW80:AX82"/>
    <mergeCell ref="AY80:BG82"/>
    <mergeCell ref="B89:D97"/>
    <mergeCell ref="E89:K91"/>
    <mergeCell ref="L89:Z91"/>
    <mergeCell ref="AA89:AI91"/>
    <mergeCell ref="AJ89:AK91"/>
    <mergeCell ref="AL89:AM91"/>
    <mergeCell ref="E92:K94"/>
    <mergeCell ref="L92:Z94"/>
    <mergeCell ref="AA92:AI94"/>
    <mergeCell ref="AJ92:AK94"/>
    <mergeCell ref="AL92:AM94"/>
    <mergeCell ref="AN92:AV94"/>
    <mergeCell ref="AN74:AV76"/>
    <mergeCell ref="AW74:AX76"/>
    <mergeCell ref="AY74:BG76"/>
    <mergeCell ref="BH74:BI76"/>
    <mergeCell ref="E77:K79"/>
    <mergeCell ref="L77:Z79"/>
    <mergeCell ref="AA77:AI79"/>
    <mergeCell ref="AJ77:AK79"/>
    <mergeCell ref="AL77:AM79"/>
    <mergeCell ref="AN77:AV79"/>
    <mergeCell ref="E74:K76"/>
    <mergeCell ref="L74:Z76"/>
    <mergeCell ref="AA74:AI76"/>
    <mergeCell ref="AJ74:AK76"/>
    <mergeCell ref="AL74:AM76"/>
    <mergeCell ref="AW77:AX79"/>
    <mergeCell ref="AY77:BG79"/>
    <mergeCell ref="BH77:BI79"/>
    <mergeCell ref="B71:BI72"/>
    <mergeCell ref="AW62:AX64"/>
    <mergeCell ref="AY62:BG64"/>
    <mergeCell ref="BH62:BI64"/>
    <mergeCell ref="E65:K67"/>
    <mergeCell ref="L65:Z67"/>
    <mergeCell ref="AA65:AK67"/>
    <mergeCell ref="AL65:AM67"/>
    <mergeCell ref="AN65:AV67"/>
    <mergeCell ref="AW65:AX67"/>
    <mergeCell ref="AY65:BG67"/>
    <mergeCell ref="BH59:BI61"/>
    <mergeCell ref="E62:K64"/>
    <mergeCell ref="L62:Z64"/>
    <mergeCell ref="AA62:AI64"/>
    <mergeCell ref="AJ62:AK64"/>
    <mergeCell ref="AL62:AM64"/>
    <mergeCell ref="AN62:AV64"/>
    <mergeCell ref="BH65:BI67"/>
    <mergeCell ref="B68:Z70"/>
    <mergeCell ref="AA68:AX70"/>
    <mergeCell ref="AY68:BG70"/>
    <mergeCell ref="BH68:BI70"/>
    <mergeCell ref="AT52:AZ53"/>
    <mergeCell ref="BA52:BG53"/>
    <mergeCell ref="D54:BG55"/>
    <mergeCell ref="AK57:AY58"/>
    <mergeCell ref="B59:D67"/>
    <mergeCell ref="E59:K61"/>
    <mergeCell ref="L59:Z61"/>
    <mergeCell ref="AA59:AI61"/>
    <mergeCell ref="AJ59:AK61"/>
    <mergeCell ref="AL59:AM61"/>
    <mergeCell ref="D52:J53"/>
    <mergeCell ref="K52:Q53"/>
    <mergeCell ref="R52:X53"/>
    <mergeCell ref="Y52:AE53"/>
    <mergeCell ref="AF52:AL53"/>
    <mergeCell ref="AM52:AS53"/>
    <mergeCell ref="AN59:AV61"/>
    <mergeCell ref="AW59:AX61"/>
    <mergeCell ref="AY59:BG61"/>
    <mergeCell ref="D48:BG49"/>
    <mergeCell ref="D50:J51"/>
    <mergeCell ref="K50:Q51"/>
    <mergeCell ref="R50:X51"/>
    <mergeCell ref="Y50:AE51"/>
    <mergeCell ref="AF50:AL51"/>
    <mergeCell ref="AM50:AS51"/>
    <mergeCell ref="AT50:AZ51"/>
    <mergeCell ref="BA50:BG51"/>
    <mergeCell ref="B41:C42"/>
    <mergeCell ref="D41:BG42"/>
    <mergeCell ref="B43:C44"/>
    <mergeCell ref="D43:BG44"/>
    <mergeCell ref="D45:BG46"/>
    <mergeCell ref="B33:C34"/>
    <mergeCell ref="D33:BG34"/>
    <mergeCell ref="B35:C36"/>
    <mergeCell ref="D35:BG36"/>
    <mergeCell ref="B37:C38"/>
    <mergeCell ref="D37:BG38"/>
    <mergeCell ref="B31:C32"/>
    <mergeCell ref="D31:BG32"/>
    <mergeCell ref="D10:F15"/>
    <mergeCell ref="G10:R12"/>
    <mergeCell ref="S10:AD12"/>
    <mergeCell ref="AH10:BG12"/>
    <mergeCell ref="G13:R15"/>
    <mergeCell ref="S13:AD15"/>
    <mergeCell ref="D39:BG40"/>
    <mergeCell ref="D4:F9"/>
    <mergeCell ref="G4:R6"/>
    <mergeCell ref="S4:AD6"/>
    <mergeCell ref="AH4:BG9"/>
    <mergeCell ref="G7:R9"/>
    <mergeCell ref="S7:AD9"/>
    <mergeCell ref="D17:BG19"/>
    <mergeCell ref="D20:BG22"/>
    <mergeCell ref="B29:C30"/>
    <mergeCell ref="D29:BG30"/>
  </mergeCells>
  <phoneticPr fontId="2"/>
  <pageMargins left="0.59055118110236227" right="0.59055118110236227" top="0.39370078740157483" bottom="0.19685039370078741" header="0.31496062992125984" footer="0.31496062992125984"/>
  <pageSetup paperSize="9" scale="9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BDFCB-7BF0-445A-B000-219D4E6807E5}">
  <sheetPr codeName="Sheet11">
    <pageSetUpPr fitToPage="1"/>
  </sheetPr>
  <dimension ref="A1:BD36"/>
  <sheetViews>
    <sheetView zoomScale="80" zoomScaleNormal="80" workbookViewId="0">
      <selection activeCell="D31" sqref="D31:BG32"/>
    </sheetView>
  </sheetViews>
  <sheetFormatPr defaultColWidth="9" defaultRowHeight="12.6"/>
  <cols>
    <col min="1" max="1" width="3.33203125" style="100" bestFit="1" customWidth="1"/>
    <col min="2" max="2" width="16.21875" style="100" customWidth="1"/>
    <col min="3" max="3" width="6.21875" style="100" customWidth="1"/>
    <col min="4" max="4" width="0.44140625" style="100" customWidth="1"/>
    <col min="5" max="5" width="17.6640625" style="107" customWidth="1"/>
    <col min="6" max="9" width="18.77734375" style="107" hidden="1" customWidth="1"/>
    <col min="10" max="10" width="0.44140625" style="107" customWidth="1"/>
    <col min="11" max="12" width="16.21875" style="107" customWidth="1"/>
    <col min="13" max="13" width="0.44140625" style="107" customWidth="1"/>
    <col min="14" max="16" width="16.21875" style="107" customWidth="1"/>
    <col min="17" max="19" width="16.21875" style="107" hidden="1" customWidth="1"/>
    <col min="20" max="20" width="0.44140625" style="107" hidden="1" customWidth="1"/>
    <col min="21" max="22" width="16.21875" style="107" hidden="1" customWidth="1"/>
    <col min="23" max="23" width="0.44140625" style="107" customWidth="1"/>
    <col min="24" max="25" width="17.6640625" style="107" customWidth="1"/>
    <col min="26" max="26" width="67.33203125" style="100" bestFit="1" customWidth="1"/>
    <col min="27" max="27" width="0" style="100" hidden="1" customWidth="1"/>
    <col min="28" max="32" width="10.6640625" style="100" hidden="1" customWidth="1"/>
    <col min="33" max="41" width="12.6640625" style="100" hidden="1" customWidth="1"/>
    <col min="42" max="56" width="0" style="100" hidden="1" customWidth="1"/>
    <col min="57" max="16384" width="9" style="100"/>
  </cols>
  <sheetData>
    <row r="1" spans="1:56" ht="50.25" customHeight="1">
      <c r="AB1" s="100" t="s">
        <v>139</v>
      </c>
      <c r="AQ1" s="100" t="s">
        <v>179</v>
      </c>
    </row>
    <row r="2" spans="1:56" ht="33" customHeight="1" thickBot="1">
      <c r="B2" s="1121" t="s">
        <v>193</v>
      </c>
      <c r="C2" s="1121"/>
      <c r="D2" s="1121"/>
      <c r="E2" s="1121"/>
      <c r="F2" s="1121"/>
      <c r="G2" s="1121"/>
      <c r="H2" s="1121"/>
      <c r="I2" s="1121"/>
      <c r="J2" s="1121"/>
      <c r="K2" s="1121"/>
      <c r="L2" s="1121"/>
      <c r="M2" s="1121"/>
      <c r="N2" s="1121"/>
      <c r="O2" s="1121"/>
      <c r="AB2" s="100" t="s">
        <v>159</v>
      </c>
      <c r="AC2" s="100" t="s">
        <v>158</v>
      </c>
      <c r="AE2" s="100" t="s">
        <v>149</v>
      </c>
      <c r="AG2" s="100" t="s">
        <v>82</v>
      </c>
      <c r="AI2" s="100" t="s">
        <v>150</v>
      </c>
      <c r="AL2" s="100" t="s">
        <v>104</v>
      </c>
      <c r="AO2" s="100" t="s">
        <v>168</v>
      </c>
      <c r="AQ2" s="100" t="s">
        <v>182</v>
      </c>
      <c r="AW2" s="100" t="s">
        <v>183</v>
      </c>
      <c r="BD2" s="100" t="s">
        <v>188</v>
      </c>
    </row>
    <row r="3" spans="1:56" s="101" customFormat="1" ht="18" customHeight="1">
      <c r="A3" s="1055" t="s">
        <v>107</v>
      </c>
      <c r="B3" s="1063" t="s">
        <v>101</v>
      </c>
      <c r="C3" s="1064"/>
      <c r="D3" s="249"/>
      <c r="E3" s="1122" t="s">
        <v>117</v>
      </c>
      <c r="F3" s="105"/>
      <c r="G3" s="105"/>
      <c r="H3" s="105"/>
      <c r="I3" s="105"/>
      <c r="J3" s="105"/>
      <c r="K3" s="171" t="s">
        <v>103</v>
      </c>
      <c r="L3" s="171" t="s">
        <v>104</v>
      </c>
      <c r="M3" s="171"/>
      <c r="N3" s="199"/>
      <c r="O3" s="199"/>
      <c r="P3" s="199"/>
      <c r="Q3" s="199"/>
      <c r="R3" s="199"/>
      <c r="S3" s="199"/>
      <c r="T3" s="171"/>
      <c r="U3" s="172" t="s">
        <v>178</v>
      </c>
      <c r="V3" s="171" t="s">
        <v>111</v>
      </c>
      <c r="W3" s="171"/>
      <c r="X3" s="173" t="s">
        <v>88</v>
      </c>
      <c r="Y3" s="1056"/>
      <c r="AB3" s="129" t="s">
        <v>160</v>
      </c>
      <c r="AC3" s="144" t="s">
        <v>141</v>
      </c>
      <c r="AD3" s="135" t="s">
        <v>143</v>
      </c>
      <c r="AE3" s="134" t="s">
        <v>171</v>
      </c>
      <c r="AF3" s="135" t="s">
        <v>144</v>
      </c>
      <c r="AG3" s="134" t="s">
        <v>146</v>
      </c>
      <c r="AH3" s="144" t="s">
        <v>82</v>
      </c>
      <c r="AI3" s="152" t="s">
        <v>154</v>
      </c>
      <c r="AJ3" s="152" t="s">
        <v>155</v>
      </c>
      <c r="AK3" s="153" t="s">
        <v>156</v>
      </c>
      <c r="AL3" s="134" t="s">
        <v>164</v>
      </c>
      <c r="AM3" s="144" t="s">
        <v>165</v>
      </c>
      <c r="AN3" s="144" t="s">
        <v>167</v>
      </c>
      <c r="AO3" s="135" t="s">
        <v>169</v>
      </c>
      <c r="AQ3" s="134" t="s">
        <v>43</v>
      </c>
      <c r="AR3" s="144" t="s">
        <v>120</v>
      </c>
      <c r="AS3" s="144" t="s">
        <v>122</v>
      </c>
      <c r="AT3" s="169" t="s">
        <v>124</v>
      </c>
      <c r="AU3" s="170" t="s">
        <v>126</v>
      </c>
      <c r="AV3" s="144" t="s">
        <v>180</v>
      </c>
      <c r="AW3" s="169" t="s">
        <v>173</v>
      </c>
      <c r="AX3" s="170" t="s">
        <v>175</v>
      </c>
      <c r="AY3" s="170" t="s">
        <v>177</v>
      </c>
      <c r="AZ3" s="144" t="s">
        <v>129</v>
      </c>
      <c r="BA3" s="144" t="s">
        <v>131</v>
      </c>
      <c r="BB3" s="144" t="s">
        <v>185</v>
      </c>
      <c r="BC3" s="144" t="s">
        <v>187</v>
      </c>
      <c r="BD3" s="135" t="s">
        <v>189</v>
      </c>
    </row>
    <row r="4" spans="1:56" s="104" customFormat="1" ht="32.25" customHeight="1">
      <c r="A4" s="1055"/>
      <c r="B4" s="1049"/>
      <c r="C4" s="1050"/>
      <c r="D4" s="103"/>
      <c r="E4" s="1123"/>
      <c r="F4" s="106"/>
      <c r="G4" s="106"/>
      <c r="H4" s="106"/>
      <c r="I4" s="106"/>
      <c r="J4" s="106"/>
      <c r="K4" s="198"/>
      <c r="L4" s="174" t="str">
        <f>IF(K4="","",IF(AC6=FALSE,AL4,AL6))</f>
        <v/>
      </c>
      <c r="M4" s="174"/>
      <c r="N4" s="198"/>
      <c r="O4" s="198"/>
      <c r="P4" s="198"/>
      <c r="Q4" s="198"/>
      <c r="R4" s="198"/>
      <c r="S4" s="198"/>
      <c r="T4" s="183"/>
      <c r="U4" s="198"/>
      <c r="V4" s="198"/>
      <c r="W4" s="174"/>
      <c r="X4" s="175" t="str">
        <f>IF(AND(B4="",B6=""),"",SUM(L4:S4,L6:S6,U4,U6))</f>
        <v/>
      </c>
      <c r="Y4" s="1057"/>
      <c r="Z4" s="193" t="str">
        <f>IF(BD4+BD6&gt;0,"※繰越控除額が所得金額を超えています。確認してください。","")</f>
        <v/>
      </c>
      <c r="AB4" s="130">
        <f>IF(AND(B4="",B6=""),0,1)</f>
        <v>0</v>
      </c>
      <c r="AC4" s="201" t="b">
        <v>0</v>
      </c>
      <c r="AD4" s="200" t="b">
        <v>0</v>
      </c>
      <c r="AE4" s="160">
        <f>SUM(AL4,AH4,N4:S4,N6:S6,U4,U6)</f>
        <v>0</v>
      </c>
      <c r="AF4" s="165">
        <f>IF(X6="",0,IF(X6&lt;AE6,0,X6-AE6))</f>
        <v>0</v>
      </c>
      <c r="AG4" s="136">
        <f>IF(C6&lt;65,1,2)</f>
        <v>2</v>
      </c>
      <c r="AH4" s="151">
        <f>IF(AND(AG4=1,AH6=1),AI4,
IF(AND(AG4=1,AH6=2),AJ4,
IF(AND(AG4=1,AH6=3),AK4,
IF(AND(AG4=2,AH6=1),AI6,
IF(AND(AG4=2,AH6=2),AJ6,
IF(AND(AG4=2,AH6=3),AK6,
"???"))))))</f>
        <v>0</v>
      </c>
      <c r="AI4" s="189">
        <f>IF(K6&lt;600000,0,
IF(K6&lt;1300000,K6-600000,
IF(K6&lt;4100000,ROUNDDOWN(K6*0.75-275000,0),
IF(K6&lt;7700000,ROUNDDOWN(K6*0.85-685000,0),
IF(K6&lt;10000000,ROUNDDOWN(K6*0.95-1455000,0),
K6-1955000)))))</f>
        <v>0</v>
      </c>
      <c r="AJ4" s="189">
        <f>IF(K6&lt;500000,0,
IF(K6&lt;1300000,K6-500000,
IF(K6&lt;4100000,ROUNDDOWN(K6*0.75-175000,0),
IF(K6&lt;7700000,ROUNDDOWN(K6*0.85-585000,0),
IF(K6&lt;10000000,ROUNDDOWN(K6*0.95-1355000,0),
K6-1855000)))))</f>
        <v>0</v>
      </c>
      <c r="AK4" s="190">
        <f>IF(K6&lt;400000,0,
IF(K6&lt;1300000,K6-400000,
IF(K6&lt;4100000,ROUNDDOWN(K6*0.75-75000,0),
IF(K6&lt;7700000,ROUNDDOWN(K6*0.85-485000,0),
IF(K6&lt;10000000,ROUNDDOWN(K6*0.95-1255000,0),
K6-1755000)))))</f>
        <v>0</v>
      </c>
      <c r="AL4" s="160">
        <f>AN4-AM4-AM6</f>
        <v>0</v>
      </c>
      <c r="AM4" s="164">
        <f>IF(AD4=FALSE,0,
IF(K4&lt;8500000,0,
IF(K4&gt;10000000,150000,
(K4-8500000)*0.1)))</f>
        <v>0</v>
      </c>
      <c r="AN4" s="164">
        <f>IF(K4&lt;1628000,AO4,AO6)</f>
        <v>0</v>
      </c>
      <c r="AO4" s="167">
        <f>IF(K4&lt;551000,0,
IF(K4&lt;1619000,K4-550000,
IF(K4&lt;1620000,1069000,
IF(K4&lt;1622000,1070000,
IF(K4&lt;1624000,1072000,
IF(K4&lt;1628000,1074000,
"-"))))))</f>
        <v>0</v>
      </c>
      <c r="AQ4" s="136" t="str">
        <f>IFERROR(INDEX(K3:V4,2,MATCH(AQ3,K3:V3,0)),
IFERROR(INDEX(K5:V6,2,MATCH(AQ3,K5:V5,0)),""))</f>
        <v/>
      </c>
      <c r="AR4" s="145" t="str">
        <f>IFERROR(INDEX(K3:V4,2,MATCH(AR3,K3:V3,0)),
IFERROR(INDEX(K5:V6,2,MATCH(AR3,K5:V5,0)),""))</f>
        <v/>
      </c>
      <c r="AS4" s="145" t="str">
        <f>IFERROR(INDEX(K3:V4,2,MATCH(AS3,K3:V3,0)),
IFERROR(INDEX(K5:V6,2,MATCH(AS3,K5:V5,0)),""))</f>
        <v/>
      </c>
      <c r="AT4" s="145" t="str">
        <f>IFERROR(INDEX(K3:V4,2,MATCH(AT3,K3:V3,0)),
IFERROR(INDEX(K5:V6,2,MATCH(AT3,K5:V5,0)),""))</f>
        <v/>
      </c>
      <c r="AU4" s="145" t="str">
        <f>IFERROR(INDEX(K3:V4,2,MATCH(AU3,K3:V3,0)),
IFERROR(INDEX(K5:V6,2,MATCH(AU3,K5:V5,0)),""))</f>
        <v/>
      </c>
      <c r="AV4" s="145">
        <f>SUM(AQ4:AU4,AQ6:AU6)</f>
        <v>0</v>
      </c>
      <c r="AW4" s="145" t="str">
        <f>IFERROR(INDEX(K3:V4,2,MATCH(AW3,K3:V3,0)),
IFERROR(INDEX(K5:V6,2,MATCH(AW3,K5:V5,0)),""))</f>
        <v/>
      </c>
      <c r="AX4" s="145" t="str">
        <f>IFERROR(INDEX(K3:V4,2,MATCH(AX3,K3:V3,0)),
IFERROR(INDEX(K5:V6,2,MATCH(AX3,K5:V5,0)),""))</f>
        <v/>
      </c>
      <c r="AY4" s="145" t="str">
        <f>IFERROR(INDEX(K3:V4,2,MATCH(AY3,K3:V3,0)),
IFERROR(INDEX(K5:V6,2,MATCH(AY3,K5:V5,0)),""))</f>
        <v/>
      </c>
      <c r="AZ4" s="145" t="str">
        <f>IFERROR(INDEX(K3:V4,2,MATCH(AZ3,K3:V3,0)),
IFERROR(INDEX(K5:V6,2,MATCH(AZ3,K5:V5,0)),""))</f>
        <v/>
      </c>
      <c r="BA4" s="145" t="str">
        <f>IFERROR(INDEX(K3:V4,2,MATCH(BA3,K3:V3,0)),
IFERROR(INDEX(K5:V6,2,MATCH(BA3,K5:V5,0)),""))</f>
        <v/>
      </c>
      <c r="BB4" s="145">
        <f>SUM(AW4:BA4,AW6:BA6)</f>
        <v>0</v>
      </c>
      <c r="BC4" s="145">
        <f>SUM(AZ4,AZ6,BA4)</f>
        <v>0</v>
      </c>
      <c r="BD4" s="137">
        <f>IF(AV4&lt;AV6,1,0)</f>
        <v>0</v>
      </c>
    </row>
    <row r="5" spans="1:56" s="101" customFormat="1" ht="18" customHeight="1">
      <c r="A5" s="1055"/>
      <c r="B5" s="249" t="s">
        <v>102</v>
      </c>
      <c r="C5" s="249" t="s">
        <v>118</v>
      </c>
      <c r="D5" s="249"/>
      <c r="E5" s="1123"/>
      <c r="F5" s="105"/>
      <c r="G5" s="105"/>
      <c r="H5" s="105"/>
      <c r="I5" s="105"/>
      <c r="J5" s="105"/>
      <c r="K5" s="171" t="s">
        <v>105</v>
      </c>
      <c r="L5" s="171" t="s">
        <v>82</v>
      </c>
      <c r="M5" s="171"/>
      <c r="N5" s="199"/>
      <c r="O5" s="199"/>
      <c r="P5" s="199"/>
      <c r="Q5" s="199"/>
      <c r="R5" s="199"/>
      <c r="S5" s="199"/>
      <c r="T5" s="171"/>
      <c r="U5" s="172" t="s">
        <v>178</v>
      </c>
      <c r="V5" s="171" t="s">
        <v>112</v>
      </c>
      <c r="W5" s="171"/>
      <c r="X5" s="173" t="s">
        <v>114</v>
      </c>
      <c r="Y5" s="176" t="s">
        <v>115</v>
      </c>
      <c r="Z5" s="194" t="str">
        <f>IF(BD4+BD6&gt;0," （非自発該当の場合、繰越損失(総合)を調整してください。）","")</f>
        <v/>
      </c>
      <c r="AB5" s="131" t="s">
        <v>161</v>
      </c>
      <c r="AC5" s="146" t="s">
        <v>142</v>
      </c>
      <c r="AD5" s="139"/>
      <c r="AE5" s="138" t="s">
        <v>172</v>
      </c>
      <c r="AF5" s="139" t="s">
        <v>8</v>
      </c>
      <c r="AG5" s="138" t="s">
        <v>147</v>
      </c>
      <c r="AH5" s="146" t="s">
        <v>148</v>
      </c>
      <c r="AI5" s="155" t="s">
        <v>151</v>
      </c>
      <c r="AJ5" s="155" t="s">
        <v>152</v>
      </c>
      <c r="AK5" s="156" t="s">
        <v>153</v>
      </c>
      <c r="AL5" s="138" t="s">
        <v>163</v>
      </c>
      <c r="AM5" s="146" t="s">
        <v>166</v>
      </c>
      <c r="AN5" s="146"/>
      <c r="AO5" s="139" t="s">
        <v>170</v>
      </c>
      <c r="AQ5" s="138" t="s">
        <v>45</v>
      </c>
      <c r="AR5" s="145" t="s">
        <v>121</v>
      </c>
      <c r="AS5" s="145" t="s">
        <v>123</v>
      </c>
      <c r="AT5" s="146" t="s">
        <v>125</v>
      </c>
      <c r="AU5" s="146" t="s">
        <v>127</v>
      </c>
      <c r="AV5" s="146" t="s">
        <v>181</v>
      </c>
      <c r="AW5" s="146" t="s">
        <v>174</v>
      </c>
      <c r="AX5" s="146" t="s">
        <v>176</v>
      </c>
      <c r="AY5" s="148" t="s">
        <v>128</v>
      </c>
      <c r="AZ5" s="145" t="s">
        <v>130</v>
      </c>
      <c r="BA5" s="145" t="s">
        <v>132</v>
      </c>
      <c r="BB5" s="146"/>
      <c r="BC5" s="146" t="s">
        <v>186</v>
      </c>
      <c r="BD5" s="139" t="s">
        <v>190</v>
      </c>
    </row>
    <row r="6" spans="1:56" s="104" customFormat="1" ht="32.25" customHeight="1" thickBot="1">
      <c r="A6" s="1061"/>
      <c r="B6" s="195"/>
      <c r="C6" s="115" t="str">
        <f>IF(B6="","",DATEDIF(B6,"R"&amp;パラメーター!D1&amp;"/1/1","Y"))</f>
        <v/>
      </c>
      <c r="D6" s="116"/>
      <c r="E6" s="1123"/>
      <c r="F6" s="117"/>
      <c r="G6" s="117"/>
      <c r="H6" s="117"/>
      <c r="I6" s="117"/>
      <c r="J6" s="117"/>
      <c r="K6" s="197"/>
      <c r="L6" s="177" t="str">
        <f>IF(K6="","",AH4)</f>
        <v/>
      </c>
      <c r="M6" s="177"/>
      <c r="N6" s="197"/>
      <c r="O6" s="197"/>
      <c r="P6" s="197"/>
      <c r="Q6" s="197"/>
      <c r="R6" s="197"/>
      <c r="S6" s="197"/>
      <c r="T6" s="184"/>
      <c r="U6" s="197"/>
      <c r="V6" s="197"/>
      <c r="W6" s="177"/>
      <c r="X6" s="178" t="str">
        <f>IF(AND(B4="",B6=""),"",X4-V4-V6)</f>
        <v/>
      </c>
      <c r="Y6" s="179" t="str">
        <f>IF(AND(B4="",B6=""),"",AF4)</f>
        <v/>
      </c>
      <c r="AB6" s="130">
        <f>IF(AND(B4="",B6=""),0,IF(AC4=TRUE,1,0))</f>
        <v>0</v>
      </c>
      <c r="AC6" s="201" t="b">
        <v>0</v>
      </c>
      <c r="AD6" s="137"/>
      <c r="AE6" s="160">
        <f>IF(AE4&lt;=24000000,430000,
IF(AE4&lt;=24500000,290000,
IF(AE4&lt;=25000000,150000,
0)))</f>
        <v>430000</v>
      </c>
      <c r="AF6" s="165">
        <f>IF(AC4=TRUE,AF4,0)</f>
        <v>0</v>
      </c>
      <c r="AG6" s="147">
        <f>SUM(AN4,N4:S4,N6:S6)</f>
        <v>0</v>
      </c>
      <c r="AH6" s="145">
        <f>IF(AG6&lt;=10000000,1,IF(AG6&lt;=20000000,2,3))</f>
        <v>1</v>
      </c>
      <c r="AI6" s="189">
        <f>IF(K6&lt;1100000,0,
IF(K6&lt;3300000,K6-1100000,
IF(K6&lt;4100000,ROUNDDOWN(K6*0.75-275000,0),
IF(K6&lt;7700000,ROUNDDOWN(K6*0.85-685000,0),
IF(K6&lt;10000000,ROUNDDOWN(K6*0.95-1455000,0),
K6-1955000)))))</f>
        <v>0</v>
      </c>
      <c r="AJ6" s="189">
        <f>IF(K6&lt;1000000,0,
IF(K6&lt;3300000,K6-1000000,
IF(K6&lt;4100000,ROUNDDOWN(K6*0.75-175000,0),
IF(K6&lt;7700000,ROUNDDOWN(K6*0.85-585000,0),
IF(K6&lt;10000000,ROUNDDOWN(K6*0.95-1355000,0),
K6-1855000)))))</f>
        <v>0</v>
      </c>
      <c r="AK6" s="154">
        <f>IF(K6&lt;900000,0,
IF(K6&lt;3300000,K6-900000,
IF(K6&lt;4100000,ROUNDDOWN(K6*0.75-75000,0),
IF(K6&lt;7700000,ROUNDDOWN(K6*0.85-485000,0),
IF(K6&lt;10000000,ROUNDDOWN(K6*0.95-1255000,0),
K6-1755000)))))</f>
        <v>0</v>
      </c>
      <c r="AL6" s="160">
        <f>ROUNDDOWN(AL4*0.3,0)</f>
        <v>0</v>
      </c>
      <c r="AM6" s="164">
        <f>IF(
IF(AN4&gt;100000,100000,AN4)+IF(AH4&gt;100000,100000,AH4)&lt;=0,0,
IF(AN4&gt;100000,100000,AN4)+IF(AH4&gt;100000,100000,AH4)-100000)</f>
        <v>0</v>
      </c>
      <c r="AN6" s="164"/>
      <c r="AO6" s="167" t="str">
        <f>IF(K4&lt;1628000,"-",
IF(K4&lt;1800000,ROUNDDOWN(K4/4,-3)*2.4+100000,
IF(K4&lt;3600000,ROUNDDOWN(K4/4,-3)*2.8-80000,
IF(K4&lt;6600000,ROUNDDOWN(K4/4,-3)*3.2-440000,
IF(K4&lt;8500000,ROUNDDOWN(K4*0.9-1100000,0),
K4-1950000)))))</f>
        <v>-</v>
      </c>
      <c r="AQ6" s="136" t="str">
        <f>IFERROR(INDEX(K3:V4,2,MATCH(AQ5,K3:V3,0)),
IFERROR(INDEX(K5:V6,2,MATCH(AQ5,K5:V5,0)),""))</f>
        <v/>
      </c>
      <c r="AR6" s="145" t="str">
        <f>IFERROR(INDEX(K3:V4,2,MATCH(AR5,K3:V3,0)),
IFERROR(INDEX(K5:V6,2,MATCH(AR5,K5:V5,0)),""))</f>
        <v/>
      </c>
      <c r="AS6" s="145" t="str">
        <f>IFERROR(INDEX(K3:V4,2,MATCH(AS5,K3:V3,0)),
IFERROR(INDEX(K5:V6,2,MATCH(AS5,K5:V5,0)),""))</f>
        <v/>
      </c>
      <c r="AT6" s="145" t="str">
        <f>IFERROR(INDEX(K3:V4,2,MATCH(AT5,K3:V3,0)),
IFERROR(INDEX(K5:V6,2,MATCH(AT5,K5:V5,0)),""))</f>
        <v/>
      </c>
      <c r="AU6" s="145" t="str">
        <f>IFERROR(INDEX(K3:V4,2,MATCH(AU5,K3:V3,0)),
IFERROR(INDEX(K5:V6,2,MATCH(AU5,K5:V5,0)),""))</f>
        <v/>
      </c>
      <c r="AV6" s="162">
        <f>V4</f>
        <v>0</v>
      </c>
      <c r="AW6" s="145" t="str">
        <f>IFERROR(INDEX(K3:V4,2,MATCH(AW5,K3:V3,0)),
IFERROR(INDEX(K5:V6,2,MATCH(AW5,K5:V5,0)),""))</f>
        <v/>
      </c>
      <c r="AX6" s="145" t="str">
        <f>IFERROR(INDEX(K3:V4,2,MATCH(AX5,K3:V3,0)),
IFERROR(INDEX(K5:V6,2,MATCH(AX5,K5:V5,0)),""))</f>
        <v/>
      </c>
      <c r="AY6" s="145" t="str">
        <f>IFERROR(INDEX(K3:V4,2,MATCH(AY5,K3:V3,0)),
IFERROR(INDEX(K5:V6,2,MATCH(AY5,K5:V5,0)),""))</f>
        <v/>
      </c>
      <c r="AZ6" s="145" t="str">
        <f>IFERROR(INDEX(K3:V4,2,MATCH(AZ5,K3:V3,0)),
IFERROR(INDEX(K5:V6,2,MATCH(AZ5,K5:V5,0)),""))</f>
        <v/>
      </c>
      <c r="BA6" s="145" t="str">
        <f>IFERROR(INDEX(K3:V4,2,MATCH(BA5,K3:V3,0)),
IFERROR(INDEX(K5:V6,2,MATCH(BA5,K5:V5,0)),""))</f>
        <v/>
      </c>
      <c r="BB6" s="162"/>
      <c r="BC6" s="162">
        <f>V6</f>
        <v>0</v>
      </c>
      <c r="BD6" s="137">
        <f>IF(BC4&lt;BC6,1,0)</f>
        <v>0</v>
      </c>
    </row>
    <row r="7" spans="1:56" ht="3" customHeight="1" thickTop="1" thickBot="1">
      <c r="A7" s="120"/>
      <c r="B7" s="120"/>
      <c r="C7" s="120"/>
      <c r="D7" s="120"/>
      <c r="E7" s="121"/>
      <c r="F7" s="121"/>
      <c r="G7" s="121"/>
      <c r="H7" s="121"/>
      <c r="I7" s="121"/>
      <c r="J7" s="121"/>
      <c r="K7" s="180"/>
      <c r="L7" s="180"/>
      <c r="M7" s="180"/>
      <c r="N7" s="180"/>
      <c r="O7" s="180"/>
      <c r="P7" s="180"/>
      <c r="Q7" s="180"/>
      <c r="R7" s="180"/>
      <c r="S7" s="180"/>
      <c r="T7" s="180"/>
      <c r="U7" s="180"/>
      <c r="V7" s="180"/>
      <c r="W7" s="180"/>
      <c r="X7" s="181"/>
      <c r="Y7" s="182"/>
      <c r="AB7" s="132"/>
      <c r="AC7" s="148"/>
      <c r="AD7" s="141"/>
      <c r="AE7" s="140"/>
      <c r="AF7" s="141"/>
      <c r="AG7" s="140"/>
      <c r="AH7" s="148"/>
      <c r="AI7" s="157"/>
      <c r="AJ7" s="157"/>
      <c r="AK7" s="158"/>
      <c r="AL7" s="140"/>
      <c r="AM7" s="148"/>
      <c r="AN7" s="148"/>
      <c r="AO7" s="141"/>
      <c r="AQ7" s="140"/>
      <c r="AR7" s="148"/>
      <c r="AS7" s="148"/>
      <c r="AT7" s="148"/>
      <c r="AU7" s="148"/>
      <c r="AV7" s="148"/>
      <c r="AW7" s="148"/>
      <c r="AX7" s="148"/>
      <c r="AY7" s="148"/>
      <c r="AZ7" s="148"/>
      <c r="BA7" s="148"/>
      <c r="BB7" s="148"/>
      <c r="BC7" s="148"/>
      <c r="BD7" s="141"/>
    </row>
    <row r="8" spans="1:56" s="101" customFormat="1" ht="18" customHeight="1" thickTop="1">
      <c r="A8" s="1062" t="s">
        <v>108</v>
      </c>
      <c r="B8" s="1065" t="s">
        <v>101</v>
      </c>
      <c r="C8" s="1066"/>
      <c r="D8" s="250"/>
      <c r="E8" s="1125" t="s">
        <v>117</v>
      </c>
      <c r="F8" s="119"/>
      <c r="G8" s="119"/>
      <c r="H8" s="119"/>
      <c r="I8" s="119"/>
      <c r="J8" s="119"/>
      <c r="K8" s="171" t="s">
        <v>103</v>
      </c>
      <c r="L8" s="171" t="s">
        <v>104</v>
      </c>
      <c r="M8" s="171"/>
      <c r="N8" s="199"/>
      <c r="O8" s="199"/>
      <c r="P8" s="199"/>
      <c r="Q8" s="199"/>
      <c r="R8" s="199"/>
      <c r="S8" s="199"/>
      <c r="T8" s="171"/>
      <c r="U8" s="172" t="s">
        <v>178</v>
      </c>
      <c r="V8" s="171" t="s">
        <v>111</v>
      </c>
      <c r="W8" s="171"/>
      <c r="X8" s="173" t="s">
        <v>88</v>
      </c>
      <c r="Y8" s="1056"/>
      <c r="AB8" s="131" t="s">
        <v>160</v>
      </c>
      <c r="AC8" s="146" t="s">
        <v>141</v>
      </c>
      <c r="AD8" s="139" t="s">
        <v>143</v>
      </c>
      <c r="AE8" s="138" t="s">
        <v>171</v>
      </c>
      <c r="AF8" s="139" t="s">
        <v>144</v>
      </c>
      <c r="AG8" s="138" t="s">
        <v>146</v>
      </c>
      <c r="AH8" s="146" t="s">
        <v>82</v>
      </c>
      <c r="AI8" s="155" t="s">
        <v>154</v>
      </c>
      <c r="AJ8" s="155" t="s">
        <v>155</v>
      </c>
      <c r="AK8" s="156" t="s">
        <v>156</v>
      </c>
      <c r="AL8" s="138" t="s">
        <v>164</v>
      </c>
      <c r="AM8" s="146" t="s">
        <v>165</v>
      </c>
      <c r="AN8" s="146" t="s">
        <v>167</v>
      </c>
      <c r="AO8" s="139" t="s">
        <v>169</v>
      </c>
      <c r="AQ8" s="138" t="s">
        <v>43</v>
      </c>
      <c r="AR8" s="146" t="s">
        <v>120</v>
      </c>
      <c r="AS8" s="146" t="s">
        <v>122</v>
      </c>
      <c r="AT8" s="148" t="s">
        <v>124</v>
      </c>
      <c r="AU8" s="145" t="s">
        <v>126</v>
      </c>
      <c r="AV8" s="146" t="s">
        <v>180</v>
      </c>
      <c r="AW8" s="148" t="s">
        <v>173</v>
      </c>
      <c r="AX8" s="145" t="s">
        <v>175</v>
      </c>
      <c r="AY8" s="145" t="s">
        <v>177</v>
      </c>
      <c r="AZ8" s="146" t="s">
        <v>129</v>
      </c>
      <c r="BA8" s="146" t="s">
        <v>131</v>
      </c>
      <c r="BB8" s="146" t="s">
        <v>185</v>
      </c>
      <c r="BC8" s="146" t="s">
        <v>187</v>
      </c>
      <c r="BD8" s="139" t="s">
        <v>189</v>
      </c>
    </row>
    <row r="9" spans="1:56" s="104" customFormat="1" ht="32.25" customHeight="1">
      <c r="A9" s="1055"/>
      <c r="B9" s="1049"/>
      <c r="C9" s="1050"/>
      <c r="D9" s="103"/>
      <c r="E9" s="1123"/>
      <c r="F9" s="106"/>
      <c r="G9" s="106"/>
      <c r="H9" s="106"/>
      <c r="I9" s="106"/>
      <c r="J9" s="106"/>
      <c r="K9" s="198"/>
      <c r="L9" s="174" t="str">
        <f>IF(K9="","",IF(AC11=FALSE,AL9,AL11))</f>
        <v/>
      </c>
      <c r="M9" s="174"/>
      <c r="N9" s="198"/>
      <c r="O9" s="198"/>
      <c r="P9" s="198"/>
      <c r="Q9" s="198"/>
      <c r="R9" s="198"/>
      <c r="S9" s="198"/>
      <c r="T9" s="183"/>
      <c r="U9" s="198"/>
      <c r="V9" s="198"/>
      <c r="W9" s="174"/>
      <c r="X9" s="175" t="str">
        <f>IF(AND(B9="",B11=""),"",SUM(L9:S9,L11:S11,U9,U11))</f>
        <v/>
      </c>
      <c r="Y9" s="1057"/>
      <c r="Z9" s="193" t="str">
        <f>IF(BD9+BD11&gt;0,"※繰越控除額が所得金額を超えています。確認してください。","")</f>
        <v/>
      </c>
      <c r="AB9" s="130">
        <f>IF(AND(B9="",B11=""),0,1)</f>
        <v>0</v>
      </c>
      <c r="AC9" s="201" t="b">
        <v>0</v>
      </c>
      <c r="AD9" s="200" t="b">
        <v>0</v>
      </c>
      <c r="AE9" s="160">
        <f>SUM(AL9,AH9,N9:S9,N11:S11,U9,U11)</f>
        <v>0</v>
      </c>
      <c r="AF9" s="165">
        <f>IF(X11="",0,IF(X11&lt;AE11,0,X11-AE11))</f>
        <v>0</v>
      </c>
      <c r="AG9" s="136">
        <f>IF(C11&lt;65,1,2)</f>
        <v>2</v>
      </c>
      <c r="AH9" s="151">
        <f>IF(AND(AG9=1,AH11=1),AI9,
IF(AND(AG9=1,AH11=2),AJ9,
IF(AND(AG9=1,AH11=3),AK9,
IF(AND(AG9=2,AH11=1),AI11,
IF(AND(AG9=2,AH11=2),AJ11,
IF(AND(AG9=2,AH11=3),AK11,
"???"))))))</f>
        <v>0</v>
      </c>
      <c r="AI9" s="189">
        <f>IF(K11&lt;600000,0,
IF(K11&lt;1300000,K11-600000,
IF(K11&lt;4100000,ROUNDDOWN(K11*0.75-275000,0),
IF(K11&lt;7700000,ROUNDDOWN(K11*0.85-685000,0),
IF(K11&lt;10000000,ROUNDDOWN(K11*0.95-1455000,0),
K11-1955000)))))</f>
        <v>0</v>
      </c>
      <c r="AJ9" s="189">
        <f>IF(K11&lt;500000,0,
IF(K11&lt;1300000,K11-500000,
IF(K11&lt;4100000,ROUNDDOWN(K11*0.75-175000,0),
IF(K11&lt;7700000,ROUNDDOWN(K11*0.85-585000,0),
IF(K11&lt;10000000,ROUNDDOWN(K11*0.95-1355000,0),
K11-1855000)))))</f>
        <v>0</v>
      </c>
      <c r="AK9" s="190">
        <f>IF(K11&lt;400000,0,
IF(K11&lt;1300000,K11-400000,
IF(K11&lt;4100000,ROUNDDOWN(K11*0.75-75000,0),
IF(K11&lt;7700000,ROUNDDOWN(K11*0.85-485000,0),
IF(K11&lt;10000000,ROUNDDOWN(K11*0.95-1255000,0),
K11-1755000)))))</f>
        <v>0</v>
      </c>
      <c r="AL9" s="160">
        <f>AN9-AM9-AM11</f>
        <v>0</v>
      </c>
      <c r="AM9" s="164">
        <f>IF(AD9=FALSE,0,
IF(K9&lt;8500000,0,
IF(K9&gt;10000000,150000,
(K9-8500000)*0.1)))</f>
        <v>0</v>
      </c>
      <c r="AN9" s="164">
        <f>IF(K9&lt;1628000,AO9,AO11)</f>
        <v>0</v>
      </c>
      <c r="AO9" s="167">
        <f>IF(K9&lt;551000,0,
IF(K9&lt;1619000,K9-550000,
IF(K9&lt;1620000,1069000,
IF(K9&lt;1622000,1070000,
IF(K9&lt;1624000,1072000,
IF(K9&lt;1628000,1074000,
"-"))))))</f>
        <v>0</v>
      </c>
      <c r="AQ9" s="136" t="str">
        <f>IFERROR(INDEX(K8:V9,2,MATCH(AQ8,K8:V8,0)),
IFERROR(INDEX(K10:V11,2,MATCH(AQ8,K10:V10,0)),""))</f>
        <v/>
      </c>
      <c r="AR9" s="145" t="str">
        <f>IFERROR(INDEX(K8:V9,2,MATCH(AR8,K8:V8,0)),
IFERROR(INDEX(K10:V11,2,MATCH(AR8,K10:V10,0)),""))</f>
        <v/>
      </c>
      <c r="AS9" s="145" t="str">
        <f>IFERROR(INDEX(K8:V9,2,MATCH(AS8,K8:V8,0)),
IFERROR(INDEX(K10:V11,2,MATCH(AS8,K10:V10,0)),""))</f>
        <v/>
      </c>
      <c r="AT9" s="145" t="str">
        <f>IFERROR(INDEX(K8:V9,2,MATCH(AT8,K8:V8,0)),
IFERROR(INDEX(K10:V11,2,MATCH(AT8,K10:V10,0)),""))</f>
        <v/>
      </c>
      <c r="AU9" s="145" t="str">
        <f>IFERROR(INDEX(K8:V9,2,MATCH(AU8,K8:V8,0)),
IFERROR(INDEX(K10:V11,2,MATCH(AU8,K10:V10,0)),""))</f>
        <v/>
      </c>
      <c r="AV9" s="145">
        <f>SUM(AQ9:AU9,AQ11:AU11)</f>
        <v>0</v>
      </c>
      <c r="AW9" s="145" t="str">
        <f>IFERROR(INDEX(K8:V9,2,MATCH(AW8,K8:V8,0)),
IFERROR(INDEX(K10:V11,2,MATCH(AW8,K10:V10,0)),""))</f>
        <v/>
      </c>
      <c r="AX9" s="145" t="str">
        <f>IFERROR(INDEX(K8:V9,2,MATCH(AX8,K8:V8,0)),
IFERROR(INDEX(K10:V11,2,MATCH(AX8,K10:V10,0)),""))</f>
        <v/>
      </c>
      <c r="AY9" s="145" t="str">
        <f>IFERROR(INDEX(K8:V9,2,MATCH(AY8,K8:V8,0)),
IFERROR(INDEX(K10:V11,2,MATCH(AY8,K10:V10,0)),""))</f>
        <v/>
      </c>
      <c r="AZ9" s="145" t="str">
        <f>IFERROR(INDEX(K8:V9,2,MATCH(AZ8,K8:V8,0)),
IFERROR(INDEX(K10:V11,2,MATCH(AZ8,K10:V10,0)),""))</f>
        <v/>
      </c>
      <c r="BA9" s="145" t="str">
        <f>IFERROR(INDEX(K8:V9,2,MATCH(BA8,K8:V8,0)),
IFERROR(INDEX(K10:V11,2,MATCH(BA8,K10:V10,0)),""))</f>
        <v/>
      </c>
      <c r="BB9" s="145">
        <f>SUM(AW9:BA9,AW11:BA11)</f>
        <v>0</v>
      </c>
      <c r="BC9" s="145">
        <f>SUM(AZ9,AZ11,BA9)</f>
        <v>0</v>
      </c>
      <c r="BD9" s="137">
        <f>IF(AV9&lt;AV11,1,0)</f>
        <v>0</v>
      </c>
    </row>
    <row r="10" spans="1:56" s="101" customFormat="1" ht="18" customHeight="1">
      <c r="A10" s="1055"/>
      <c r="B10" s="249" t="s">
        <v>102</v>
      </c>
      <c r="C10" s="249" t="s">
        <v>118</v>
      </c>
      <c r="D10" s="249"/>
      <c r="E10" s="1123"/>
      <c r="F10" s="105"/>
      <c r="G10" s="105"/>
      <c r="H10" s="105"/>
      <c r="I10" s="105"/>
      <c r="J10" s="105"/>
      <c r="K10" s="171" t="s">
        <v>105</v>
      </c>
      <c r="L10" s="171" t="s">
        <v>82</v>
      </c>
      <c r="M10" s="171"/>
      <c r="N10" s="199"/>
      <c r="O10" s="199"/>
      <c r="P10" s="199"/>
      <c r="Q10" s="199"/>
      <c r="R10" s="199"/>
      <c r="S10" s="199"/>
      <c r="T10" s="171"/>
      <c r="U10" s="172" t="s">
        <v>178</v>
      </c>
      <c r="V10" s="171" t="s">
        <v>112</v>
      </c>
      <c r="W10" s="171"/>
      <c r="X10" s="173" t="s">
        <v>114</v>
      </c>
      <c r="Y10" s="176" t="s">
        <v>115</v>
      </c>
      <c r="Z10" s="194" t="str">
        <f>IF(BD9+BD11&gt;0," （非自発該当の場合、繰越損失(総合)を調整してください。）","")</f>
        <v/>
      </c>
      <c r="AB10" s="131" t="s">
        <v>161</v>
      </c>
      <c r="AC10" s="146" t="s">
        <v>142</v>
      </c>
      <c r="AD10" s="139"/>
      <c r="AE10" s="138" t="s">
        <v>172</v>
      </c>
      <c r="AF10" s="139" t="s">
        <v>8</v>
      </c>
      <c r="AG10" s="138" t="s">
        <v>147</v>
      </c>
      <c r="AH10" s="146" t="s">
        <v>148</v>
      </c>
      <c r="AI10" s="155" t="s">
        <v>151</v>
      </c>
      <c r="AJ10" s="155" t="s">
        <v>152</v>
      </c>
      <c r="AK10" s="156" t="s">
        <v>153</v>
      </c>
      <c r="AL10" s="138" t="s">
        <v>163</v>
      </c>
      <c r="AM10" s="146" t="s">
        <v>166</v>
      </c>
      <c r="AN10" s="146"/>
      <c r="AO10" s="139" t="s">
        <v>170</v>
      </c>
      <c r="AQ10" s="138" t="s">
        <v>45</v>
      </c>
      <c r="AR10" s="145" t="s">
        <v>121</v>
      </c>
      <c r="AS10" s="145" t="s">
        <v>123</v>
      </c>
      <c r="AT10" s="146" t="s">
        <v>125</v>
      </c>
      <c r="AU10" s="146" t="s">
        <v>127</v>
      </c>
      <c r="AV10" s="146" t="s">
        <v>181</v>
      </c>
      <c r="AW10" s="146" t="s">
        <v>174</v>
      </c>
      <c r="AX10" s="146" t="s">
        <v>176</v>
      </c>
      <c r="AY10" s="148" t="s">
        <v>128</v>
      </c>
      <c r="AZ10" s="145" t="s">
        <v>130</v>
      </c>
      <c r="BA10" s="145" t="s">
        <v>132</v>
      </c>
      <c r="BB10" s="146"/>
      <c r="BC10" s="146" t="s">
        <v>186</v>
      </c>
      <c r="BD10" s="139" t="s">
        <v>190</v>
      </c>
    </row>
    <row r="11" spans="1:56" s="104" customFormat="1" ht="32.25" customHeight="1" thickBot="1">
      <c r="A11" s="1055"/>
      <c r="B11" s="196"/>
      <c r="C11" s="114" t="str">
        <f>IF(B11="","",DATEDIF(B11,"R"&amp;パラメーター!D1&amp;"/1/1","Y"))</f>
        <v/>
      </c>
      <c r="D11" s="103"/>
      <c r="E11" s="1124"/>
      <c r="F11" s="106"/>
      <c r="G11" s="106"/>
      <c r="H11" s="106"/>
      <c r="I11" s="106"/>
      <c r="J11" s="106"/>
      <c r="K11" s="197"/>
      <c r="L11" s="177" t="str">
        <f>IF(K11="","",AH9)</f>
        <v/>
      </c>
      <c r="M11" s="177"/>
      <c r="N11" s="197"/>
      <c r="O11" s="197"/>
      <c r="P11" s="197"/>
      <c r="Q11" s="197"/>
      <c r="R11" s="197"/>
      <c r="S11" s="197"/>
      <c r="T11" s="184"/>
      <c r="U11" s="197"/>
      <c r="V11" s="197"/>
      <c r="W11" s="177"/>
      <c r="X11" s="178" t="str">
        <f>IF(AND(B9="",B11=""),"",X9-V9-V11)</f>
        <v/>
      </c>
      <c r="Y11" s="179" t="str">
        <f>IF(AND(B9="",B11=""),"",AF9)</f>
        <v/>
      </c>
      <c r="AB11" s="130">
        <f>IF(AND(B9="",B11=""),0,IF(AC9=TRUE,1,0))</f>
        <v>0</v>
      </c>
      <c r="AC11" s="201" t="b">
        <v>0</v>
      </c>
      <c r="AD11" s="137"/>
      <c r="AE11" s="160">
        <f>IF(AE9&lt;=24000000,430000,
IF(AE9&lt;=24500000,290000,
IF(AE9&lt;=25000000,150000,
0)))</f>
        <v>430000</v>
      </c>
      <c r="AF11" s="165">
        <f>IF(AC9=TRUE,AF9,0)</f>
        <v>0</v>
      </c>
      <c r="AG11" s="147">
        <f>SUM(AN9,N9:S9,N11:S11)</f>
        <v>0</v>
      </c>
      <c r="AH11" s="145">
        <f>IF(AG11&lt;=10000000,1,IF(AG11&lt;=20000000,2,3))</f>
        <v>1</v>
      </c>
      <c r="AI11" s="189">
        <f>IF(K11&lt;1100000,0,
IF(K11&lt;3300000,K11-1100000,
IF(K11&lt;4100000,ROUNDDOWN(K11*0.75-275000,0),
IF(K11&lt;7700000,ROUNDDOWN(K11*0.85-685000,0),
IF(K11&lt;10000000,ROUNDDOWN(K11*0.95-1455000,0),
K11-1955000)))))</f>
        <v>0</v>
      </c>
      <c r="AJ11" s="189">
        <f>IF(K11&lt;1000000,0,
IF(K11&lt;3300000,K11-1000000,
IF(K11&lt;4100000,ROUNDDOWN(K11*0.75-175000,0),
IF(K11&lt;7700000,ROUNDDOWN(K11*0.85-585000,0),
IF(K11&lt;10000000,ROUNDDOWN(K11*0.95-1355000,0),
K11-1855000)))))</f>
        <v>0</v>
      </c>
      <c r="AK11" s="154">
        <f>IF(K11&lt;900000,0,
IF(K11&lt;3300000,K11-900000,
IF(K11&lt;4100000,ROUNDDOWN(K11*0.75-75000,0),
IF(K11&lt;7700000,ROUNDDOWN(K11*0.85-485000,0),
IF(K11&lt;10000000,ROUNDDOWN(K11*0.95-1255000,0),
K11-1755000)))))</f>
        <v>0</v>
      </c>
      <c r="AL11" s="160">
        <f>ROUNDDOWN(AL9*0.3,0)</f>
        <v>0</v>
      </c>
      <c r="AM11" s="164">
        <f>IF(
IF(AN9&gt;100000,100000,AN9)+IF(AH9&gt;100000,100000,AH9)&lt;=0,0,
IF(AN9&gt;100000,100000,AN9)+IF(AH9&gt;100000,100000,AH9)-100000)</f>
        <v>0</v>
      </c>
      <c r="AN11" s="164"/>
      <c r="AO11" s="167" t="str">
        <f>IF(K9&lt;1628000,"-",
IF(K9&lt;1800000,ROUNDDOWN(K9/4,-3)*2.4+100000,
IF(K9&lt;3600000,ROUNDDOWN(K9/4,-3)*2.8-80000,
IF(K9&lt;6600000,ROUNDDOWN(K9/4,-3)*3.2-440000,
IF(K9&lt;8500000,ROUNDDOWN(K9*0.9-1100000,0),
K9-1950000)))))</f>
        <v>-</v>
      </c>
      <c r="AQ11" s="136" t="str">
        <f>IFERROR(INDEX(K8:V9,2,MATCH(AQ10,K8:V8,0)),
IFERROR(INDEX(K10:V11,2,MATCH(AQ10,K10:V10,0)),""))</f>
        <v/>
      </c>
      <c r="AR11" s="145" t="str">
        <f>IFERROR(INDEX(K8:V9,2,MATCH(AR10,K8:V8,0)),
IFERROR(INDEX(K10:V11,2,MATCH(AR10,K10:V10,0)),""))</f>
        <v/>
      </c>
      <c r="AS11" s="145" t="str">
        <f>IFERROR(INDEX(K8:V9,2,MATCH(AS10,K8:V8,0)),
IFERROR(INDEX(K10:V11,2,MATCH(AS10,K10:V10,0)),""))</f>
        <v/>
      </c>
      <c r="AT11" s="145" t="str">
        <f>IFERROR(INDEX(K8:V9,2,MATCH(AT10,K8:V8,0)),
IFERROR(INDEX(K10:V11,2,MATCH(AT10,K10:V10,0)),""))</f>
        <v/>
      </c>
      <c r="AU11" s="145" t="str">
        <f>IFERROR(INDEX(K8:V9,2,MATCH(AU10,K8:V8,0)),
IFERROR(INDEX(K10:V11,2,MATCH(AU10,K10:V10,0)),""))</f>
        <v/>
      </c>
      <c r="AV11" s="162">
        <f>V9</f>
        <v>0</v>
      </c>
      <c r="AW11" s="145" t="str">
        <f>IFERROR(INDEX(K8:V9,2,MATCH(AW10,K8:V8,0)),
IFERROR(INDEX(K10:V11,2,MATCH(AW10,K10:V10,0)),""))</f>
        <v/>
      </c>
      <c r="AX11" s="145" t="str">
        <f>IFERROR(INDEX(K8:V9,2,MATCH(AX10,K8:V8,0)),
IFERROR(INDEX(K10:V11,2,MATCH(AX10,K10:V10,0)),""))</f>
        <v/>
      </c>
      <c r="AY11" s="145" t="str">
        <f>IFERROR(INDEX(K8:V9,2,MATCH(AY10,K8:V8,0)),
IFERROR(INDEX(K10:V11,2,MATCH(AY10,K10:V10,0)),""))</f>
        <v/>
      </c>
      <c r="AZ11" s="145" t="str">
        <f>IFERROR(INDEX(K8:V9,2,MATCH(AZ10,K8:V8,0)),
IFERROR(INDEX(K10:V11,2,MATCH(AZ10,K10:V10,0)),""))</f>
        <v/>
      </c>
      <c r="BA11" s="145" t="str">
        <f>IFERROR(INDEX(K8:V9,2,MATCH(BA10,K8:V8,0)),
IFERROR(INDEX(K10:V11,2,MATCH(BA10,K10:V10,0)),""))</f>
        <v/>
      </c>
      <c r="BB11" s="162"/>
      <c r="BC11" s="162">
        <f>V11</f>
        <v>0</v>
      </c>
      <c r="BD11" s="137">
        <f>IF(BC9&lt;BC11,1,0)</f>
        <v>0</v>
      </c>
    </row>
    <row r="12" spans="1:56" ht="3" customHeight="1" thickTop="1" thickBot="1">
      <c r="A12" s="120"/>
      <c r="B12" s="120"/>
      <c r="C12" s="120"/>
      <c r="D12" s="120"/>
      <c r="E12" s="121"/>
      <c r="F12" s="121"/>
      <c r="G12" s="121"/>
      <c r="H12" s="121"/>
      <c r="I12" s="121"/>
      <c r="J12" s="121"/>
      <c r="K12" s="180"/>
      <c r="L12" s="180"/>
      <c r="M12" s="180"/>
      <c r="N12" s="180"/>
      <c r="O12" s="180"/>
      <c r="P12" s="180"/>
      <c r="Q12" s="180"/>
      <c r="R12" s="180"/>
      <c r="S12" s="180"/>
      <c r="T12" s="180"/>
      <c r="U12" s="180"/>
      <c r="V12" s="180"/>
      <c r="W12" s="180"/>
      <c r="X12" s="181"/>
      <c r="Y12" s="182"/>
      <c r="AB12" s="132"/>
      <c r="AC12" s="148"/>
      <c r="AD12" s="141"/>
      <c r="AE12" s="140"/>
      <c r="AF12" s="141"/>
      <c r="AG12" s="140"/>
      <c r="AH12" s="148"/>
      <c r="AI12" s="157"/>
      <c r="AJ12" s="157"/>
      <c r="AK12" s="158"/>
      <c r="AL12" s="140"/>
      <c r="AM12" s="148"/>
      <c r="AN12" s="148"/>
      <c r="AO12" s="141"/>
      <c r="AQ12" s="140"/>
      <c r="AR12" s="148"/>
      <c r="AS12" s="148"/>
      <c r="AT12" s="148"/>
      <c r="AU12" s="148"/>
      <c r="AV12" s="148"/>
      <c r="AW12" s="148"/>
      <c r="AX12" s="148"/>
      <c r="AY12" s="148"/>
      <c r="AZ12" s="148"/>
      <c r="BA12" s="148"/>
      <c r="BB12" s="148"/>
      <c r="BC12" s="148"/>
      <c r="BD12" s="141"/>
    </row>
    <row r="13" spans="1:56" s="101" customFormat="1" ht="18" customHeight="1" thickTop="1">
      <c r="A13" s="1055" t="s">
        <v>109</v>
      </c>
      <c r="B13" s="1063" t="s">
        <v>101</v>
      </c>
      <c r="C13" s="1064"/>
      <c r="D13" s="249"/>
      <c r="E13" s="1122" t="s">
        <v>117</v>
      </c>
      <c r="F13" s="105"/>
      <c r="G13" s="105"/>
      <c r="H13" s="105"/>
      <c r="I13" s="105"/>
      <c r="J13" s="105"/>
      <c r="K13" s="171" t="s">
        <v>103</v>
      </c>
      <c r="L13" s="171" t="s">
        <v>104</v>
      </c>
      <c r="M13" s="171"/>
      <c r="N13" s="199"/>
      <c r="O13" s="199"/>
      <c r="P13" s="199"/>
      <c r="Q13" s="199"/>
      <c r="R13" s="199"/>
      <c r="S13" s="199"/>
      <c r="T13" s="171"/>
      <c r="U13" s="172" t="s">
        <v>178</v>
      </c>
      <c r="V13" s="171" t="s">
        <v>111</v>
      </c>
      <c r="W13" s="171"/>
      <c r="X13" s="173" t="s">
        <v>88</v>
      </c>
      <c r="Y13" s="1056"/>
      <c r="AB13" s="131" t="s">
        <v>160</v>
      </c>
      <c r="AC13" s="146" t="s">
        <v>141</v>
      </c>
      <c r="AD13" s="139" t="s">
        <v>143</v>
      </c>
      <c r="AE13" s="138" t="s">
        <v>171</v>
      </c>
      <c r="AF13" s="139" t="s">
        <v>144</v>
      </c>
      <c r="AG13" s="138" t="s">
        <v>146</v>
      </c>
      <c r="AH13" s="146" t="s">
        <v>82</v>
      </c>
      <c r="AI13" s="155" t="s">
        <v>154</v>
      </c>
      <c r="AJ13" s="155" t="s">
        <v>155</v>
      </c>
      <c r="AK13" s="156" t="s">
        <v>156</v>
      </c>
      <c r="AL13" s="138" t="s">
        <v>164</v>
      </c>
      <c r="AM13" s="146" t="s">
        <v>165</v>
      </c>
      <c r="AN13" s="146" t="s">
        <v>167</v>
      </c>
      <c r="AO13" s="139" t="s">
        <v>169</v>
      </c>
      <c r="AQ13" s="138" t="s">
        <v>43</v>
      </c>
      <c r="AR13" s="146" t="s">
        <v>120</v>
      </c>
      <c r="AS13" s="146" t="s">
        <v>122</v>
      </c>
      <c r="AT13" s="148" t="s">
        <v>124</v>
      </c>
      <c r="AU13" s="145" t="s">
        <v>126</v>
      </c>
      <c r="AV13" s="146" t="s">
        <v>180</v>
      </c>
      <c r="AW13" s="148" t="s">
        <v>173</v>
      </c>
      <c r="AX13" s="145" t="s">
        <v>175</v>
      </c>
      <c r="AY13" s="145" t="s">
        <v>177</v>
      </c>
      <c r="AZ13" s="146" t="s">
        <v>129</v>
      </c>
      <c r="BA13" s="146" t="s">
        <v>131</v>
      </c>
      <c r="BB13" s="146" t="s">
        <v>185</v>
      </c>
      <c r="BC13" s="146" t="s">
        <v>187</v>
      </c>
      <c r="BD13" s="139" t="s">
        <v>189</v>
      </c>
    </row>
    <row r="14" spans="1:56" s="104" customFormat="1" ht="32.25" customHeight="1">
      <c r="A14" s="1055"/>
      <c r="B14" s="1049"/>
      <c r="C14" s="1050"/>
      <c r="D14" s="103"/>
      <c r="E14" s="1123"/>
      <c r="F14" s="106"/>
      <c r="G14" s="106"/>
      <c r="H14" s="106"/>
      <c r="I14" s="106"/>
      <c r="J14" s="106"/>
      <c r="K14" s="198"/>
      <c r="L14" s="174" t="str">
        <f>IF(K14="","",IF(AC16=FALSE,AL14,AL16))</f>
        <v/>
      </c>
      <c r="M14" s="174"/>
      <c r="N14" s="198"/>
      <c r="O14" s="198"/>
      <c r="P14" s="198"/>
      <c r="Q14" s="198"/>
      <c r="R14" s="198"/>
      <c r="S14" s="198"/>
      <c r="T14" s="183"/>
      <c r="U14" s="198"/>
      <c r="V14" s="198"/>
      <c r="W14" s="174"/>
      <c r="X14" s="175" t="str">
        <f>IF(AND(B14="",B16=""),"",SUM(L14:S14,L16:S16,U14,U16))</f>
        <v/>
      </c>
      <c r="Y14" s="1057"/>
      <c r="Z14" s="193" t="str">
        <f>IF(BD14+BD16&gt;0,"※繰越控除額が所得金額を超えています。確認してください。","")</f>
        <v/>
      </c>
      <c r="AB14" s="130">
        <f>IF(AND(B14="",B16=""),0,1)</f>
        <v>0</v>
      </c>
      <c r="AC14" s="201" t="b">
        <v>0</v>
      </c>
      <c r="AD14" s="200" t="b">
        <v>0</v>
      </c>
      <c r="AE14" s="160">
        <f>SUM(AL14,AH14,N14:S14,N16:S16,U14,U16)</f>
        <v>0</v>
      </c>
      <c r="AF14" s="165">
        <f>IF(X16="",0,IF(X16&lt;AE16,0,X16-AE16))</f>
        <v>0</v>
      </c>
      <c r="AG14" s="136">
        <f>IF(C16&lt;65,1,2)</f>
        <v>2</v>
      </c>
      <c r="AH14" s="151">
        <f>IF(AND(AG14=1,AH16=1),AI14,
IF(AND(AG14=1,AH16=2),AJ14,
IF(AND(AG14=1,AH16=3),AK14,
IF(AND(AG14=2,AH16=1),AI16,
IF(AND(AG14=2,AH16=2),AJ16,
IF(AND(AG14=2,AH16=3),AK16,
"???"))))))</f>
        <v>0</v>
      </c>
      <c r="AI14" s="189">
        <f>IF(K16&lt;600000,0,
IF(K16&lt;1300000,K16-600000,
IF(K16&lt;4100000,ROUNDDOWN(K16*0.75-275000,0),
IF(K16&lt;7700000,ROUNDDOWN(K16*0.85-685000,0),
IF(K16&lt;10000000,ROUNDDOWN(K16*0.95-1455000,0),
K16-1955000)))))</f>
        <v>0</v>
      </c>
      <c r="AJ14" s="189">
        <f>IF(K16&lt;500000,0,
IF(K16&lt;1300000,K16-500000,
IF(K16&lt;4100000,ROUNDDOWN(K16*0.75-175000,0),
IF(K16&lt;7700000,ROUNDDOWN(K16*0.85-585000,0),
IF(K16&lt;10000000,ROUNDDOWN(K16*0.95-1355000,0),
K16-1855000)))))</f>
        <v>0</v>
      </c>
      <c r="AK14" s="190">
        <f>IF(K16&lt;400000,0,
IF(K16&lt;1300000,K16-400000,
IF(K16&lt;4100000,ROUNDDOWN(K16*0.75-75000,0),
IF(K16&lt;7700000,ROUNDDOWN(K16*0.85-485000,0),
IF(K16&lt;10000000,ROUNDDOWN(K16*0.95-1255000,0),
K16-1755000)))))</f>
        <v>0</v>
      </c>
      <c r="AL14" s="160">
        <f>AN14-AM14-AM16</f>
        <v>0</v>
      </c>
      <c r="AM14" s="164">
        <f>IF(AD14=FALSE,0,
IF(K14&lt;8500000,0,
IF(K14&gt;10000000,150000,
(K14-8500000)*0.1)))</f>
        <v>0</v>
      </c>
      <c r="AN14" s="164">
        <f>IF(K14&lt;1628000,AO14,AO16)</f>
        <v>0</v>
      </c>
      <c r="AO14" s="167">
        <f>IF(K14&lt;551000,0,
IF(K14&lt;1619000,K14-550000,
IF(K14&lt;1620000,1069000,
IF(K14&lt;1622000,1070000,
IF(K14&lt;1624000,1072000,
IF(K14&lt;1628000,1074000,
"-"))))))</f>
        <v>0</v>
      </c>
      <c r="AQ14" s="136" t="str">
        <f>IFERROR(INDEX(K13:V14,2,MATCH(AQ13,K13:V13,0)),
IFERROR(INDEX(K15:V16,2,MATCH(AQ13,K15:V15,0)),""))</f>
        <v/>
      </c>
      <c r="AR14" s="145" t="str">
        <f>IFERROR(INDEX(K13:V14,2,MATCH(AR13,K13:V13,0)),
IFERROR(INDEX(K15:V16,2,MATCH(AR13,K15:V15,0)),""))</f>
        <v/>
      </c>
      <c r="AS14" s="145" t="str">
        <f>IFERROR(INDEX(K13:V14,2,MATCH(AS13,K13:V13,0)),
IFERROR(INDEX(K15:V16,2,MATCH(AS13,K15:V15,0)),""))</f>
        <v/>
      </c>
      <c r="AT14" s="145" t="str">
        <f>IFERROR(INDEX(K13:V14,2,MATCH(AT13,K13:V13,0)),
IFERROR(INDEX(K15:V16,2,MATCH(AT13,K15:V15,0)),""))</f>
        <v/>
      </c>
      <c r="AU14" s="145" t="str">
        <f>IFERROR(INDEX(K13:V14,2,MATCH(AU13,K13:V13,0)),
IFERROR(INDEX(K15:V16,2,MATCH(AU13,K15:V15,0)),""))</f>
        <v/>
      </c>
      <c r="AV14" s="145">
        <f>SUM(AQ14:AU14,AQ16:AU16)</f>
        <v>0</v>
      </c>
      <c r="AW14" s="145" t="str">
        <f>IFERROR(INDEX(K13:V14,2,MATCH(AW13,K13:V13,0)),
IFERROR(INDEX(K15:V16,2,MATCH(AW13,K15:V15,0)),""))</f>
        <v/>
      </c>
      <c r="AX14" s="145" t="str">
        <f>IFERROR(INDEX(K13:V14,2,MATCH(AX13,K13:V13,0)),
IFERROR(INDEX(K15:V16,2,MATCH(AX13,K15:V15,0)),""))</f>
        <v/>
      </c>
      <c r="AY14" s="145" t="str">
        <f>IFERROR(INDEX(K13:V14,2,MATCH(AY13,K13:V13,0)),
IFERROR(INDEX(K15:V16,2,MATCH(AY13,K15:V15,0)),""))</f>
        <v/>
      </c>
      <c r="AZ14" s="145" t="str">
        <f>IFERROR(INDEX(K13:V14,2,MATCH(AZ13,K13:V13,0)),
IFERROR(INDEX(K15:V16,2,MATCH(AZ13,K15:V15,0)),""))</f>
        <v/>
      </c>
      <c r="BA14" s="145" t="str">
        <f>IFERROR(INDEX(K13:V14,2,MATCH(BA13,K13:V13,0)),
IFERROR(INDEX(K15:V16,2,MATCH(BA13,K15:V15,0)),""))</f>
        <v/>
      </c>
      <c r="BB14" s="145">
        <f>SUM(AW14:BA14,AW16:BA16)</f>
        <v>0</v>
      </c>
      <c r="BC14" s="145">
        <f>SUM(AZ14,AZ16,BA14)</f>
        <v>0</v>
      </c>
      <c r="BD14" s="137">
        <f>IF(AV14&lt;AV16,1,0)</f>
        <v>0</v>
      </c>
    </row>
    <row r="15" spans="1:56" s="101" customFormat="1" ht="18" customHeight="1">
      <c r="A15" s="1055"/>
      <c r="B15" s="249" t="s">
        <v>102</v>
      </c>
      <c r="C15" s="249" t="s">
        <v>118</v>
      </c>
      <c r="D15" s="249"/>
      <c r="E15" s="1123"/>
      <c r="F15" s="105"/>
      <c r="G15" s="105"/>
      <c r="H15" s="105"/>
      <c r="I15" s="105"/>
      <c r="J15" s="105"/>
      <c r="K15" s="171" t="s">
        <v>105</v>
      </c>
      <c r="L15" s="171" t="s">
        <v>82</v>
      </c>
      <c r="M15" s="171"/>
      <c r="N15" s="199"/>
      <c r="O15" s="199"/>
      <c r="P15" s="199"/>
      <c r="Q15" s="199"/>
      <c r="R15" s="199"/>
      <c r="S15" s="199"/>
      <c r="T15" s="171"/>
      <c r="U15" s="172" t="s">
        <v>178</v>
      </c>
      <c r="V15" s="171" t="s">
        <v>112</v>
      </c>
      <c r="W15" s="171"/>
      <c r="X15" s="173" t="s">
        <v>114</v>
      </c>
      <c r="Y15" s="176" t="s">
        <v>115</v>
      </c>
      <c r="Z15" s="194" t="str">
        <f>IF(BD14+BD16&gt;0," （非自発該当の場合、繰越損失(総合)を調整してください。）","")</f>
        <v/>
      </c>
      <c r="AB15" s="131" t="s">
        <v>161</v>
      </c>
      <c r="AC15" s="146" t="s">
        <v>142</v>
      </c>
      <c r="AD15" s="139"/>
      <c r="AE15" s="138" t="s">
        <v>172</v>
      </c>
      <c r="AF15" s="139" t="s">
        <v>8</v>
      </c>
      <c r="AG15" s="138" t="s">
        <v>147</v>
      </c>
      <c r="AH15" s="146" t="s">
        <v>148</v>
      </c>
      <c r="AI15" s="155" t="s">
        <v>151</v>
      </c>
      <c r="AJ15" s="155" t="s">
        <v>152</v>
      </c>
      <c r="AK15" s="156" t="s">
        <v>153</v>
      </c>
      <c r="AL15" s="138" t="s">
        <v>163</v>
      </c>
      <c r="AM15" s="146" t="s">
        <v>166</v>
      </c>
      <c r="AN15" s="146"/>
      <c r="AO15" s="139" t="s">
        <v>170</v>
      </c>
      <c r="AQ15" s="138" t="s">
        <v>45</v>
      </c>
      <c r="AR15" s="145" t="s">
        <v>121</v>
      </c>
      <c r="AS15" s="145" t="s">
        <v>123</v>
      </c>
      <c r="AT15" s="146" t="s">
        <v>125</v>
      </c>
      <c r="AU15" s="146" t="s">
        <v>127</v>
      </c>
      <c r="AV15" s="146" t="s">
        <v>181</v>
      </c>
      <c r="AW15" s="146" t="s">
        <v>174</v>
      </c>
      <c r="AX15" s="146" t="s">
        <v>176</v>
      </c>
      <c r="AY15" s="148" t="s">
        <v>128</v>
      </c>
      <c r="AZ15" s="145" t="s">
        <v>130</v>
      </c>
      <c r="BA15" s="145" t="s">
        <v>132</v>
      </c>
      <c r="BB15" s="146"/>
      <c r="BC15" s="146" t="s">
        <v>186</v>
      </c>
      <c r="BD15" s="139" t="s">
        <v>190</v>
      </c>
    </row>
    <row r="16" spans="1:56" s="104" customFormat="1" ht="32.25" customHeight="1" thickBot="1">
      <c r="A16" s="1055"/>
      <c r="B16" s="196"/>
      <c r="C16" s="114" t="str">
        <f>IF(B16="","",DATEDIF(B16,"R"&amp;パラメーター!D1&amp;"/1/1","Y"))</f>
        <v/>
      </c>
      <c r="D16" s="103"/>
      <c r="E16" s="1124"/>
      <c r="F16" s="106"/>
      <c r="G16" s="106"/>
      <c r="H16" s="106"/>
      <c r="I16" s="106"/>
      <c r="J16" s="106"/>
      <c r="K16" s="197"/>
      <c r="L16" s="177" t="str">
        <f>IF(K16="","",AH14)</f>
        <v/>
      </c>
      <c r="M16" s="177"/>
      <c r="N16" s="197"/>
      <c r="O16" s="197"/>
      <c r="P16" s="197"/>
      <c r="Q16" s="197"/>
      <c r="R16" s="197"/>
      <c r="S16" s="197"/>
      <c r="T16" s="184"/>
      <c r="U16" s="197"/>
      <c r="V16" s="197"/>
      <c r="W16" s="177"/>
      <c r="X16" s="178" t="str">
        <f>IF(AND(B14="",B16=""),"",X14-V14-V16)</f>
        <v/>
      </c>
      <c r="Y16" s="179" t="str">
        <f>IF(AND(B14="",B16=""),"",AF14)</f>
        <v/>
      </c>
      <c r="AB16" s="130">
        <f>IF(AND(B14="",B16=""),0,IF(AC14=TRUE,1,0))</f>
        <v>0</v>
      </c>
      <c r="AC16" s="201" t="b">
        <v>0</v>
      </c>
      <c r="AD16" s="137"/>
      <c r="AE16" s="160">
        <f>IF(AE14&lt;=24000000,430000,
IF(AE14&lt;=24500000,290000,
IF(AE14&lt;=25000000,150000,
0)))</f>
        <v>430000</v>
      </c>
      <c r="AF16" s="165">
        <f>IF(AC14=TRUE,AF14,0)</f>
        <v>0</v>
      </c>
      <c r="AG16" s="147">
        <f>SUM(AN14,N14:S14,N16:S16)</f>
        <v>0</v>
      </c>
      <c r="AH16" s="145">
        <f>IF(AG16&lt;=10000000,1,IF(AG16&lt;=20000000,2,3))</f>
        <v>1</v>
      </c>
      <c r="AI16" s="189">
        <f>IF(K16&lt;1100000,0,
IF(K16&lt;3300000,K16-1100000,
IF(K16&lt;4100000,ROUNDDOWN(K16*0.75-275000,0),
IF(K16&lt;7700000,ROUNDDOWN(K16*0.85-685000,0),
IF(K16&lt;10000000,ROUNDDOWN(K16*0.95-1455000,0),
K16-1955000)))))</f>
        <v>0</v>
      </c>
      <c r="AJ16" s="189">
        <f>IF(K16&lt;1000000,0,
IF(K16&lt;3300000,K16-1000000,
IF(K16&lt;4100000,ROUNDDOWN(K16*0.75-175000,0),
IF(K16&lt;7700000,ROUNDDOWN(K16*0.85-585000,0),
IF(K16&lt;10000000,ROUNDDOWN(K16*0.95-1355000,0),
K16-1855000)))))</f>
        <v>0</v>
      </c>
      <c r="AK16" s="154">
        <f>IF(K16&lt;900000,0,
IF(K16&lt;3300000,K16-900000,
IF(K16&lt;4100000,ROUNDDOWN(K16*0.75-75000,0),
IF(K16&lt;7700000,ROUNDDOWN(K16*0.85-485000,0),
IF(K16&lt;10000000,ROUNDDOWN(K16*0.95-1255000,0),
K16-1755000)))))</f>
        <v>0</v>
      </c>
      <c r="AL16" s="160">
        <f>ROUNDDOWN(AL14*0.3,0)</f>
        <v>0</v>
      </c>
      <c r="AM16" s="164">
        <f>IF(
IF(AN14&gt;100000,100000,AN14)+IF(AH14&gt;100000,100000,AH14)&lt;=0,0,
IF(AN14&gt;100000,100000,AN14)+IF(AH14&gt;100000,100000,AH14)-100000)</f>
        <v>0</v>
      </c>
      <c r="AN16" s="164"/>
      <c r="AO16" s="167" t="str">
        <f>IF(K14&lt;1628000,"-",
IF(K14&lt;1800000,ROUNDDOWN(K14/4,-3)*2.4+100000,
IF(K14&lt;3600000,ROUNDDOWN(K14/4,-3)*2.8-80000,
IF(K14&lt;6600000,ROUNDDOWN(K14/4,-3)*3.2-440000,
IF(K14&lt;8500000,ROUNDDOWN(K14*0.9-1100000,0),
K14-1950000)))))</f>
        <v>-</v>
      </c>
      <c r="AQ16" s="136" t="str">
        <f>IFERROR(INDEX(K13:V14,2,MATCH(AQ15,K13:V13,0)),
IFERROR(INDEX(K15:V16,2,MATCH(AQ15,K15:V15,0)),""))</f>
        <v/>
      </c>
      <c r="AR16" s="145" t="str">
        <f>IFERROR(INDEX(K13:V14,2,MATCH(AR15,K13:V13,0)),
IFERROR(INDEX(K15:V16,2,MATCH(AR15,K15:V15,0)),""))</f>
        <v/>
      </c>
      <c r="AS16" s="145" t="str">
        <f>IFERROR(INDEX(K13:V14,2,MATCH(AS15,K13:V13,0)),
IFERROR(INDEX(K15:V16,2,MATCH(AS15,K15:V15,0)),""))</f>
        <v/>
      </c>
      <c r="AT16" s="145" t="str">
        <f>IFERROR(INDEX(K13:V14,2,MATCH(AT15,K13:V13,0)),
IFERROR(INDEX(K15:V16,2,MATCH(AT15,K15:V15,0)),""))</f>
        <v/>
      </c>
      <c r="AU16" s="145" t="str">
        <f>IFERROR(INDEX(K13:V14,2,MATCH(AU15,K13:V13,0)),
IFERROR(INDEX(K15:V16,2,MATCH(AU15,K15:V15,0)),""))</f>
        <v/>
      </c>
      <c r="AV16" s="162">
        <f>V14</f>
        <v>0</v>
      </c>
      <c r="AW16" s="145" t="str">
        <f>IFERROR(INDEX(K13:V14,2,MATCH(AW15,K13:V13,0)),
IFERROR(INDEX(K15:V16,2,MATCH(AW15,K15:V15,0)),""))</f>
        <v/>
      </c>
      <c r="AX16" s="145" t="str">
        <f>IFERROR(INDEX(K13:V14,2,MATCH(AX15,K13:V13,0)),
IFERROR(INDEX(K15:V16,2,MATCH(AX15,K15:V15,0)),""))</f>
        <v/>
      </c>
      <c r="AY16" s="145" t="str">
        <f>IFERROR(INDEX(K13:V14,2,MATCH(AY15,K13:V13,0)),
IFERROR(INDEX(K15:V16,2,MATCH(AY15,K15:V15,0)),""))</f>
        <v/>
      </c>
      <c r="AZ16" s="145" t="str">
        <f>IFERROR(INDEX(K13:V14,2,MATCH(AZ15,K13:V13,0)),
IFERROR(INDEX(K15:V16,2,MATCH(AZ15,K15:V15,0)),""))</f>
        <v/>
      </c>
      <c r="BA16" s="145" t="str">
        <f>IFERROR(INDEX(K13:V14,2,MATCH(BA15,K13:V13,0)),
IFERROR(INDEX(K15:V16,2,MATCH(BA15,K15:V15,0)),""))</f>
        <v/>
      </c>
      <c r="BB16" s="162"/>
      <c r="BC16" s="162">
        <f>V16</f>
        <v>0</v>
      </c>
      <c r="BD16" s="137">
        <f>IF(BC14&lt;BC16,1,0)</f>
        <v>0</v>
      </c>
    </row>
    <row r="17" spans="1:56" ht="3" customHeight="1" thickTop="1" thickBot="1">
      <c r="A17" s="120"/>
      <c r="B17" s="120"/>
      <c r="C17" s="120"/>
      <c r="D17" s="120"/>
      <c r="E17" s="121"/>
      <c r="F17" s="121"/>
      <c r="G17" s="121"/>
      <c r="H17" s="121"/>
      <c r="I17" s="121"/>
      <c r="J17" s="121"/>
      <c r="K17" s="180"/>
      <c r="L17" s="180"/>
      <c r="M17" s="180"/>
      <c r="N17" s="180"/>
      <c r="O17" s="180"/>
      <c r="P17" s="180"/>
      <c r="Q17" s="180"/>
      <c r="R17" s="180"/>
      <c r="S17" s="180"/>
      <c r="T17" s="180"/>
      <c r="U17" s="180"/>
      <c r="V17" s="180"/>
      <c r="W17" s="180"/>
      <c r="X17" s="181"/>
      <c r="Y17" s="182"/>
      <c r="AB17" s="132"/>
      <c r="AC17" s="148"/>
      <c r="AD17" s="141"/>
      <c r="AE17" s="140"/>
      <c r="AF17" s="141"/>
      <c r="AG17" s="140"/>
      <c r="AH17" s="148"/>
      <c r="AI17" s="157"/>
      <c r="AJ17" s="157"/>
      <c r="AK17" s="158"/>
      <c r="AL17" s="140"/>
      <c r="AM17" s="148"/>
      <c r="AN17" s="148"/>
      <c r="AO17" s="141"/>
      <c r="AQ17" s="140"/>
      <c r="AR17" s="148"/>
      <c r="AS17" s="148"/>
      <c r="AT17" s="148"/>
      <c r="AU17" s="148"/>
      <c r="AV17" s="148"/>
      <c r="AW17" s="148"/>
      <c r="AX17" s="148"/>
      <c r="AY17" s="148"/>
      <c r="AZ17" s="148"/>
      <c r="BA17" s="148"/>
      <c r="BB17" s="148"/>
      <c r="BC17" s="148"/>
      <c r="BD17" s="141"/>
    </row>
    <row r="18" spans="1:56" s="101" customFormat="1" ht="18" customHeight="1" thickTop="1">
      <c r="A18" s="1055" t="s">
        <v>110</v>
      </c>
      <c r="B18" s="1063" t="s">
        <v>101</v>
      </c>
      <c r="C18" s="1064"/>
      <c r="D18" s="249"/>
      <c r="E18" s="1122" t="s">
        <v>117</v>
      </c>
      <c r="F18" s="105"/>
      <c r="G18" s="105"/>
      <c r="H18" s="105"/>
      <c r="I18" s="105"/>
      <c r="J18" s="105"/>
      <c r="K18" s="171" t="s">
        <v>103</v>
      </c>
      <c r="L18" s="171" t="s">
        <v>104</v>
      </c>
      <c r="M18" s="171"/>
      <c r="N18" s="199"/>
      <c r="O18" s="199"/>
      <c r="P18" s="199"/>
      <c r="Q18" s="199"/>
      <c r="R18" s="199"/>
      <c r="S18" s="199"/>
      <c r="T18" s="171"/>
      <c r="U18" s="172" t="s">
        <v>178</v>
      </c>
      <c r="V18" s="171" t="s">
        <v>111</v>
      </c>
      <c r="W18" s="171"/>
      <c r="X18" s="173" t="s">
        <v>88</v>
      </c>
      <c r="Y18" s="1056"/>
      <c r="AB18" s="131" t="s">
        <v>160</v>
      </c>
      <c r="AC18" s="146" t="s">
        <v>141</v>
      </c>
      <c r="AD18" s="139" t="s">
        <v>143</v>
      </c>
      <c r="AE18" s="138" t="s">
        <v>171</v>
      </c>
      <c r="AF18" s="139" t="s">
        <v>144</v>
      </c>
      <c r="AG18" s="138" t="s">
        <v>146</v>
      </c>
      <c r="AH18" s="146" t="s">
        <v>82</v>
      </c>
      <c r="AI18" s="155" t="s">
        <v>154</v>
      </c>
      <c r="AJ18" s="155" t="s">
        <v>155</v>
      </c>
      <c r="AK18" s="156" t="s">
        <v>156</v>
      </c>
      <c r="AL18" s="138" t="s">
        <v>164</v>
      </c>
      <c r="AM18" s="146" t="s">
        <v>165</v>
      </c>
      <c r="AN18" s="146" t="s">
        <v>167</v>
      </c>
      <c r="AO18" s="139" t="s">
        <v>169</v>
      </c>
      <c r="AQ18" s="138" t="s">
        <v>43</v>
      </c>
      <c r="AR18" s="146" t="s">
        <v>120</v>
      </c>
      <c r="AS18" s="146" t="s">
        <v>122</v>
      </c>
      <c r="AT18" s="148" t="s">
        <v>124</v>
      </c>
      <c r="AU18" s="145" t="s">
        <v>126</v>
      </c>
      <c r="AV18" s="146" t="s">
        <v>180</v>
      </c>
      <c r="AW18" s="148" t="s">
        <v>173</v>
      </c>
      <c r="AX18" s="145" t="s">
        <v>175</v>
      </c>
      <c r="AY18" s="145" t="s">
        <v>177</v>
      </c>
      <c r="AZ18" s="146" t="s">
        <v>129</v>
      </c>
      <c r="BA18" s="146" t="s">
        <v>131</v>
      </c>
      <c r="BB18" s="146" t="s">
        <v>185</v>
      </c>
      <c r="BC18" s="146" t="s">
        <v>187</v>
      </c>
      <c r="BD18" s="139" t="s">
        <v>189</v>
      </c>
    </row>
    <row r="19" spans="1:56" s="104" customFormat="1" ht="32.25" customHeight="1">
      <c r="A19" s="1055"/>
      <c r="B19" s="1049"/>
      <c r="C19" s="1050"/>
      <c r="D19" s="103"/>
      <c r="E19" s="1123"/>
      <c r="F19" s="106"/>
      <c r="G19" s="106"/>
      <c r="H19" s="106"/>
      <c r="I19" s="106"/>
      <c r="J19" s="106"/>
      <c r="K19" s="198"/>
      <c r="L19" s="174" t="str">
        <f>IF(K19="","",IF(AC21=FALSE,AL19,AL21))</f>
        <v/>
      </c>
      <c r="M19" s="174"/>
      <c r="N19" s="198"/>
      <c r="O19" s="198"/>
      <c r="P19" s="198"/>
      <c r="Q19" s="198"/>
      <c r="R19" s="198"/>
      <c r="S19" s="198"/>
      <c r="T19" s="183"/>
      <c r="U19" s="198"/>
      <c r="V19" s="198"/>
      <c r="W19" s="174"/>
      <c r="X19" s="175" t="str">
        <f>IF(AND(B19="",B21=""),"",SUM(L19:S19,L21:S21,U19,U21))</f>
        <v/>
      </c>
      <c r="Y19" s="1057"/>
      <c r="Z19" s="193" t="str">
        <f>IF(BD19+BD21&gt;0,"※繰越控除額が所得金額を超えています。確認してください。","")</f>
        <v/>
      </c>
      <c r="AB19" s="130">
        <f>IF(AND(B19="",B21=""),0,1)</f>
        <v>0</v>
      </c>
      <c r="AC19" s="201" t="b">
        <v>0</v>
      </c>
      <c r="AD19" s="200" t="b">
        <v>0</v>
      </c>
      <c r="AE19" s="160">
        <f>SUM(AL19,AH19,N19:S19,N21:S21,U19,U21)</f>
        <v>0</v>
      </c>
      <c r="AF19" s="165">
        <f>IF(X21="",0,IF(X21&lt;AE21,0,X21-AE21))</f>
        <v>0</v>
      </c>
      <c r="AG19" s="136">
        <f>IF(C21&lt;65,1,2)</f>
        <v>2</v>
      </c>
      <c r="AH19" s="151">
        <f>IF(AND(AG19=1,AH21=1),AI19,
IF(AND(AG19=1,AH21=2),AJ19,
IF(AND(AG19=1,AH21=3),AK19,
IF(AND(AG19=2,AH21=1),AI21,
IF(AND(AG19=2,AH21=2),AJ21,
IF(AND(AG19=2,AH21=3),AK21,
"???"))))))</f>
        <v>0</v>
      </c>
      <c r="AI19" s="189">
        <f>IF(K21&lt;600000,0,
IF(K21&lt;1300000,K21-600000,
IF(K21&lt;4100000,ROUNDDOWN(K21*0.75-275000,0),
IF(K21&lt;7700000,ROUNDDOWN(K21*0.85-685000,0),
IF(K21&lt;10000000,ROUNDDOWN(K21*0.95-1455000,0),
K21-1955000)))))</f>
        <v>0</v>
      </c>
      <c r="AJ19" s="189">
        <f>IF(K21&lt;500000,0,
IF(K21&lt;1300000,K21-500000,
IF(K21&lt;4100000,ROUNDDOWN(K21*0.75-175000,0),
IF(K21&lt;7700000,ROUNDDOWN(K21*0.85-585000,0),
IF(K21&lt;10000000,ROUNDDOWN(K21*0.95-1355000,0),
K21-1855000)))))</f>
        <v>0</v>
      </c>
      <c r="AK19" s="190">
        <f>IF(K21&lt;400000,0,
IF(K21&lt;1300000,K21-400000,
IF(K21&lt;4100000,ROUNDDOWN(K21*0.75-75000,0),
IF(K21&lt;7700000,ROUNDDOWN(K21*0.85-485000,0),
IF(K21&lt;10000000,ROUNDDOWN(K21*0.95-1255000,0),
K21-1755000)))))</f>
        <v>0</v>
      </c>
      <c r="AL19" s="160">
        <f>AN19-AM19-AM21</f>
        <v>0</v>
      </c>
      <c r="AM19" s="164">
        <f>IF(AD19=FALSE,0,
IF(K19&lt;8500000,0,
IF(K19&gt;10000000,150000,
(K19-8500000)*0.1)))</f>
        <v>0</v>
      </c>
      <c r="AN19" s="164">
        <f>IF(K19&lt;1628000,AO19,AO21)</f>
        <v>0</v>
      </c>
      <c r="AO19" s="167">
        <f>IF(K19&lt;551000,0,
IF(K19&lt;1619000,K19-550000,
IF(K19&lt;1620000,1069000,
IF(K19&lt;1622000,1070000,
IF(K19&lt;1624000,1072000,
IF(K19&lt;1628000,1074000,
"-"))))))</f>
        <v>0</v>
      </c>
      <c r="AQ19" s="136" t="str">
        <f>IFERROR(INDEX(K18:V19,2,MATCH(AQ18,K18:V18,0)),
IFERROR(INDEX(K20:V21,2,MATCH(AQ18,K20:V20,0)),""))</f>
        <v/>
      </c>
      <c r="AR19" s="145" t="str">
        <f>IFERROR(INDEX(K18:V19,2,MATCH(AR18,K18:V18,0)),
IFERROR(INDEX(K20:V21,2,MATCH(AR18,K20:V20,0)),""))</f>
        <v/>
      </c>
      <c r="AS19" s="145" t="str">
        <f>IFERROR(INDEX(K18:V19,2,MATCH(AS18,K18:V18,0)),
IFERROR(INDEX(K20:V21,2,MATCH(AS18,K20:V20,0)),""))</f>
        <v/>
      </c>
      <c r="AT19" s="145" t="str">
        <f>IFERROR(INDEX(K18:V19,2,MATCH(AT18,K18:V18,0)),
IFERROR(INDEX(K20:V21,2,MATCH(AT18,K20:V20,0)),""))</f>
        <v/>
      </c>
      <c r="AU19" s="145" t="str">
        <f>IFERROR(INDEX(K18:V19,2,MATCH(AU18,K18:V18,0)),
IFERROR(INDEX(K20:V21,2,MATCH(AU18,K20:V20,0)),""))</f>
        <v/>
      </c>
      <c r="AV19" s="145">
        <f>SUM(AQ19:AU19,AQ21:AU21)</f>
        <v>0</v>
      </c>
      <c r="AW19" s="145" t="str">
        <f>IFERROR(INDEX(K18:V19,2,MATCH(AW18,K18:V18,0)),
IFERROR(INDEX(K20:V21,2,MATCH(AW18,K20:V20,0)),""))</f>
        <v/>
      </c>
      <c r="AX19" s="145" t="str">
        <f>IFERROR(INDEX(K18:V19,2,MATCH(AX18,K18:V18,0)),
IFERROR(INDEX(K20:V21,2,MATCH(AX18,K20:V20,0)),""))</f>
        <v/>
      </c>
      <c r="AY19" s="145" t="str">
        <f>IFERROR(INDEX(K18:V19,2,MATCH(AY18,K18:V18,0)),
IFERROR(INDEX(K20:V21,2,MATCH(AY18,K20:V20,0)),""))</f>
        <v/>
      </c>
      <c r="AZ19" s="145" t="str">
        <f>IFERROR(INDEX(K18:V19,2,MATCH(AZ18,K18:V18,0)),
IFERROR(INDEX(K20:V21,2,MATCH(AZ18,K20:V20,0)),""))</f>
        <v/>
      </c>
      <c r="BA19" s="145" t="str">
        <f>IFERROR(INDEX(K18:V19,2,MATCH(BA18,K18:V18,0)),
IFERROR(INDEX(K20:V21,2,MATCH(BA18,K20:V20,0)),""))</f>
        <v/>
      </c>
      <c r="BB19" s="145">
        <f>SUM(AW19:BA19,AW21:BA21)</f>
        <v>0</v>
      </c>
      <c r="BC19" s="145">
        <f>SUM(AZ19,AZ21,BA19)</f>
        <v>0</v>
      </c>
      <c r="BD19" s="137">
        <f>IF(AV19&lt;AV21,1,0)</f>
        <v>0</v>
      </c>
    </row>
    <row r="20" spans="1:56" s="101" customFormat="1" ht="18" customHeight="1">
      <c r="A20" s="1055"/>
      <c r="B20" s="249" t="s">
        <v>102</v>
      </c>
      <c r="C20" s="249" t="s">
        <v>118</v>
      </c>
      <c r="D20" s="249"/>
      <c r="E20" s="1123"/>
      <c r="F20" s="105"/>
      <c r="G20" s="105"/>
      <c r="H20" s="105"/>
      <c r="I20" s="105"/>
      <c r="J20" s="105"/>
      <c r="K20" s="171" t="s">
        <v>105</v>
      </c>
      <c r="L20" s="171" t="s">
        <v>82</v>
      </c>
      <c r="M20" s="171"/>
      <c r="N20" s="199"/>
      <c r="O20" s="199"/>
      <c r="P20" s="199"/>
      <c r="Q20" s="199"/>
      <c r="R20" s="199"/>
      <c r="S20" s="199"/>
      <c r="T20" s="171"/>
      <c r="U20" s="172" t="s">
        <v>178</v>
      </c>
      <c r="V20" s="171" t="s">
        <v>112</v>
      </c>
      <c r="W20" s="171"/>
      <c r="X20" s="173" t="s">
        <v>114</v>
      </c>
      <c r="Y20" s="176" t="s">
        <v>115</v>
      </c>
      <c r="Z20" s="194" t="str">
        <f>IF(BD19+BD21&gt;0," （非自発該当の場合、繰越損失(総合)を調整してください。）","")</f>
        <v/>
      </c>
      <c r="AB20" s="131" t="s">
        <v>161</v>
      </c>
      <c r="AC20" s="146" t="s">
        <v>142</v>
      </c>
      <c r="AD20" s="139"/>
      <c r="AE20" s="138" t="s">
        <v>172</v>
      </c>
      <c r="AF20" s="139" t="s">
        <v>8</v>
      </c>
      <c r="AG20" s="138" t="s">
        <v>147</v>
      </c>
      <c r="AH20" s="146" t="s">
        <v>148</v>
      </c>
      <c r="AI20" s="155" t="s">
        <v>151</v>
      </c>
      <c r="AJ20" s="155" t="s">
        <v>152</v>
      </c>
      <c r="AK20" s="156" t="s">
        <v>153</v>
      </c>
      <c r="AL20" s="138" t="s">
        <v>163</v>
      </c>
      <c r="AM20" s="146" t="s">
        <v>166</v>
      </c>
      <c r="AN20" s="146"/>
      <c r="AO20" s="139" t="s">
        <v>170</v>
      </c>
      <c r="AQ20" s="138" t="s">
        <v>45</v>
      </c>
      <c r="AR20" s="145" t="s">
        <v>121</v>
      </c>
      <c r="AS20" s="145" t="s">
        <v>123</v>
      </c>
      <c r="AT20" s="146" t="s">
        <v>125</v>
      </c>
      <c r="AU20" s="146" t="s">
        <v>127</v>
      </c>
      <c r="AV20" s="146" t="s">
        <v>181</v>
      </c>
      <c r="AW20" s="146" t="s">
        <v>174</v>
      </c>
      <c r="AX20" s="146" t="s">
        <v>176</v>
      </c>
      <c r="AY20" s="148" t="s">
        <v>128</v>
      </c>
      <c r="AZ20" s="145" t="s">
        <v>130</v>
      </c>
      <c r="BA20" s="145" t="s">
        <v>132</v>
      </c>
      <c r="BB20" s="146"/>
      <c r="BC20" s="146" t="s">
        <v>186</v>
      </c>
      <c r="BD20" s="139" t="s">
        <v>190</v>
      </c>
    </row>
    <row r="21" spans="1:56" s="104" customFormat="1" ht="32.25" customHeight="1" thickBot="1">
      <c r="A21" s="1055"/>
      <c r="B21" s="196"/>
      <c r="C21" s="114" t="str">
        <f>IF(B21="","",DATEDIF(B21,"R"&amp;パラメーター!D1&amp;"/1/1","Y"))</f>
        <v/>
      </c>
      <c r="D21" s="103"/>
      <c r="E21" s="1124"/>
      <c r="F21" s="106"/>
      <c r="G21" s="106"/>
      <c r="H21" s="106"/>
      <c r="I21" s="106"/>
      <c r="J21" s="106"/>
      <c r="K21" s="197"/>
      <c r="L21" s="177" t="str">
        <f>IF(K21="","",AH19)</f>
        <v/>
      </c>
      <c r="M21" s="177"/>
      <c r="N21" s="197"/>
      <c r="O21" s="197"/>
      <c r="P21" s="197"/>
      <c r="Q21" s="197"/>
      <c r="R21" s="197"/>
      <c r="S21" s="197"/>
      <c r="T21" s="184"/>
      <c r="U21" s="197"/>
      <c r="V21" s="197"/>
      <c r="W21" s="177"/>
      <c r="X21" s="178" t="str">
        <f>IF(AND(B19="",B21=""),"",X19-V19-V21)</f>
        <v/>
      </c>
      <c r="Y21" s="179" t="str">
        <f>IF(AND(B19="",B21=""),"",AF19)</f>
        <v/>
      </c>
      <c r="AB21" s="130">
        <f>IF(AND(B19="",B21=""),0,IF(AC19=TRUE,1,0))</f>
        <v>0</v>
      </c>
      <c r="AC21" s="201" t="b">
        <v>0</v>
      </c>
      <c r="AD21" s="137"/>
      <c r="AE21" s="160">
        <f>IF(AE19&lt;=24000000,430000,
IF(AE19&lt;=24500000,290000,
IF(AE19&lt;=25000000,150000,
0)))</f>
        <v>430000</v>
      </c>
      <c r="AF21" s="165">
        <f>IF(AC19=TRUE,AF19,0)</f>
        <v>0</v>
      </c>
      <c r="AG21" s="147">
        <f>SUM(AN19,N19:S19,N21:S21)</f>
        <v>0</v>
      </c>
      <c r="AH21" s="145">
        <f>IF(AG21&lt;=10000000,1,IF(AG21&lt;=20000000,2,3))</f>
        <v>1</v>
      </c>
      <c r="AI21" s="189">
        <f>IF(K21&lt;1100000,0,
IF(K21&lt;3300000,K21-1100000,
IF(K21&lt;4100000,ROUNDDOWN(K21*0.75-275000,0),
IF(K21&lt;7700000,ROUNDDOWN(K21*0.85-685000,0),
IF(K21&lt;10000000,ROUNDDOWN(K21*0.95-1455000,0),
K21-1955000)))))</f>
        <v>0</v>
      </c>
      <c r="AJ21" s="189">
        <f>IF(K21&lt;1000000,0,
IF(K21&lt;3300000,K21-1000000,
IF(K21&lt;4100000,ROUNDDOWN(K21*0.75-175000,0),
IF(K21&lt;7700000,ROUNDDOWN(K21*0.85-585000,0),
IF(K21&lt;10000000,ROUNDDOWN(K21*0.95-1355000,0),
K21-1855000)))))</f>
        <v>0</v>
      </c>
      <c r="AK21" s="154">
        <f>IF(K21&lt;900000,0,
IF(K21&lt;3300000,K21-900000,
IF(K21&lt;4100000,ROUNDDOWN(K21*0.75-75000,0),
IF(K21&lt;7700000,ROUNDDOWN(K21*0.85-485000,0),
IF(K21&lt;10000000,ROUNDDOWN(K21*0.95-1255000,0),
K21-1755000)))))</f>
        <v>0</v>
      </c>
      <c r="AL21" s="160">
        <f>ROUNDDOWN(AL19*0.3,0)</f>
        <v>0</v>
      </c>
      <c r="AM21" s="164">
        <f>IF(
IF(AN19&gt;100000,100000,AN19)+IF(AH19&gt;100000,100000,AH19)&lt;=0,0,
IF(AN19&gt;100000,100000,AN19)+IF(AH19&gt;100000,100000,AH19)-100000)</f>
        <v>0</v>
      </c>
      <c r="AN21" s="164"/>
      <c r="AO21" s="167" t="str">
        <f>IF(K19&lt;1628000,"-",
IF(K19&lt;1800000,ROUNDDOWN(K19/4,-3)*2.4+100000,
IF(K19&lt;3600000,ROUNDDOWN(K19/4,-3)*2.8-80000,
IF(K19&lt;6600000,ROUNDDOWN(K19/4,-3)*3.2-440000,
IF(K19&lt;8500000,ROUNDDOWN(K19*0.9-1100000,0),
K19-1950000)))))</f>
        <v>-</v>
      </c>
      <c r="AQ21" s="136" t="str">
        <f>IFERROR(INDEX(K18:V19,2,MATCH(AQ20,K18:V18,0)),
IFERROR(INDEX(K20:V21,2,MATCH(AQ20,K20:V20,0)),""))</f>
        <v/>
      </c>
      <c r="AR21" s="145" t="str">
        <f>IFERROR(INDEX(K18:V19,2,MATCH(AR20,K18:V18,0)),
IFERROR(INDEX(K20:V21,2,MATCH(AR20,K20:V20,0)),""))</f>
        <v/>
      </c>
      <c r="AS21" s="145" t="str">
        <f>IFERROR(INDEX(K18:V19,2,MATCH(AS20,K18:V18,0)),
IFERROR(INDEX(K20:V21,2,MATCH(AS20,K20:V20,0)),""))</f>
        <v/>
      </c>
      <c r="AT21" s="145" t="str">
        <f>IFERROR(INDEX(K18:V19,2,MATCH(AT20,K18:V18,0)),
IFERROR(INDEX(K20:V21,2,MATCH(AT20,K20:V20,0)),""))</f>
        <v/>
      </c>
      <c r="AU21" s="145" t="str">
        <f>IFERROR(INDEX(K18:V19,2,MATCH(AU20,K18:V18,0)),
IFERROR(INDEX(K20:V21,2,MATCH(AU20,K20:V20,0)),""))</f>
        <v/>
      </c>
      <c r="AV21" s="162">
        <f>V19</f>
        <v>0</v>
      </c>
      <c r="AW21" s="145" t="str">
        <f>IFERROR(INDEX(K18:V19,2,MATCH(AW20,K18:V18,0)),
IFERROR(INDEX(K20:V21,2,MATCH(AW20,K20:V20,0)),""))</f>
        <v/>
      </c>
      <c r="AX21" s="145" t="str">
        <f>IFERROR(INDEX(K18:V19,2,MATCH(AX20,K18:V18,0)),
IFERROR(INDEX(K20:V21,2,MATCH(AX20,K20:V20,0)),""))</f>
        <v/>
      </c>
      <c r="AY21" s="145" t="str">
        <f>IFERROR(INDEX(K18:V19,2,MATCH(AY20,K18:V18,0)),
IFERROR(INDEX(K20:V21,2,MATCH(AY20,K20:V20,0)),""))</f>
        <v/>
      </c>
      <c r="AZ21" s="145" t="str">
        <f>IFERROR(INDEX(K18:V19,2,MATCH(AZ20,K18:V18,0)),
IFERROR(INDEX(K20:V21,2,MATCH(AZ20,K20:V20,0)),""))</f>
        <v/>
      </c>
      <c r="BA21" s="145" t="str">
        <f>IFERROR(INDEX(K18:V19,2,MATCH(BA20,K18:V18,0)),
IFERROR(INDEX(K20:V21,2,MATCH(BA20,K20:V20,0)),""))</f>
        <v/>
      </c>
      <c r="BB21" s="162"/>
      <c r="BC21" s="162">
        <f>V21</f>
        <v>0</v>
      </c>
      <c r="BD21" s="137">
        <f>IF(BC19&lt;BC21,1,0)</f>
        <v>0</v>
      </c>
    </row>
    <row r="22" spans="1:56" ht="3" customHeight="1" thickTop="1" thickBot="1">
      <c r="A22" s="120"/>
      <c r="B22" s="120"/>
      <c r="C22" s="120"/>
      <c r="D22" s="120"/>
      <c r="E22" s="121"/>
      <c r="F22" s="121"/>
      <c r="G22" s="121"/>
      <c r="H22" s="121"/>
      <c r="I22" s="121"/>
      <c r="J22" s="121"/>
      <c r="K22" s="180"/>
      <c r="L22" s="180"/>
      <c r="M22" s="180"/>
      <c r="N22" s="180"/>
      <c r="O22" s="180"/>
      <c r="P22" s="180"/>
      <c r="Q22" s="180"/>
      <c r="R22" s="180"/>
      <c r="S22" s="180"/>
      <c r="T22" s="180"/>
      <c r="U22" s="180"/>
      <c r="V22" s="180"/>
      <c r="W22" s="180"/>
      <c r="X22" s="181"/>
      <c r="Y22" s="182"/>
      <c r="AB22" s="132"/>
      <c r="AC22" s="148"/>
      <c r="AD22" s="141"/>
      <c r="AE22" s="140"/>
      <c r="AF22" s="141"/>
      <c r="AG22" s="140"/>
      <c r="AH22" s="148"/>
      <c r="AI22" s="157"/>
      <c r="AJ22" s="157"/>
      <c r="AK22" s="158"/>
      <c r="AL22" s="140"/>
      <c r="AM22" s="148"/>
      <c r="AN22" s="148"/>
      <c r="AO22" s="141"/>
      <c r="AQ22" s="140"/>
      <c r="AR22" s="148"/>
      <c r="AS22" s="148"/>
      <c r="AT22" s="148"/>
      <c r="AU22" s="148"/>
      <c r="AV22" s="148"/>
      <c r="AW22" s="148"/>
      <c r="AX22" s="148"/>
      <c r="AY22" s="148"/>
      <c r="AZ22" s="148"/>
      <c r="BA22" s="148"/>
      <c r="BB22" s="148"/>
      <c r="BC22" s="148"/>
      <c r="BD22" s="141"/>
    </row>
    <row r="23" spans="1:56" s="101" customFormat="1" ht="18" customHeight="1" thickTop="1">
      <c r="A23" s="1055" t="s">
        <v>116</v>
      </c>
      <c r="B23" s="1063" t="s">
        <v>101</v>
      </c>
      <c r="C23" s="1064"/>
      <c r="D23" s="249"/>
      <c r="E23" s="1122" t="s">
        <v>117</v>
      </c>
      <c r="F23" s="105"/>
      <c r="G23" s="105"/>
      <c r="H23" s="105"/>
      <c r="I23" s="105"/>
      <c r="J23" s="105"/>
      <c r="K23" s="171" t="s">
        <v>103</v>
      </c>
      <c r="L23" s="171" t="s">
        <v>104</v>
      </c>
      <c r="M23" s="171"/>
      <c r="N23" s="199"/>
      <c r="O23" s="199"/>
      <c r="P23" s="199"/>
      <c r="Q23" s="199"/>
      <c r="R23" s="199"/>
      <c r="S23" s="199"/>
      <c r="T23" s="171"/>
      <c r="U23" s="172" t="s">
        <v>178</v>
      </c>
      <c r="V23" s="171" t="s">
        <v>111</v>
      </c>
      <c r="W23" s="171"/>
      <c r="X23" s="173" t="s">
        <v>88</v>
      </c>
      <c r="Y23" s="1056"/>
      <c r="AB23" s="131" t="s">
        <v>160</v>
      </c>
      <c r="AC23" s="146" t="s">
        <v>141</v>
      </c>
      <c r="AD23" s="139" t="s">
        <v>143</v>
      </c>
      <c r="AE23" s="138" t="s">
        <v>171</v>
      </c>
      <c r="AF23" s="139" t="s">
        <v>144</v>
      </c>
      <c r="AG23" s="138" t="s">
        <v>146</v>
      </c>
      <c r="AH23" s="146" t="s">
        <v>82</v>
      </c>
      <c r="AI23" s="155" t="s">
        <v>154</v>
      </c>
      <c r="AJ23" s="155" t="s">
        <v>155</v>
      </c>
      <c r="AK23" s="156" t="s">
        <v>156</v>
      </c>
      <c r="AL23" s="138" t="s">
        <v>164</v>
      </c>
      <c r="AM23" s="146" t="s">
        <v>165</v>
      </c>
      <c r="AN23" s="146" t="s">
        <v>167</v>
      </c>
      <c r="AO23" s="139" t="s">
        <v>169</v>
      </c>
      <c r="AQ23" s="138" t="s">
        <v>43</v>
      </c>
      <c r="AR23" s="146" t="s">
        <v>120</v>
      </c>
      <c r="AS23" s="146" t="s">
        <v>122</v>
      </c>
      <c r="AT23" s="148" t="s">
        <v>124</v>
      </c>
      <c r="AU23" s="145" t="s">
        <v>126</v>
      </c>
      <c r="AV23" s="146" t="s">
        <v>180</v>
      </c>
      <c r="AW23" s="148" t="s">
        <v>173</v>
      </c>
      <c r="AX23" s="145" t="s">
        <v>175</v>
      </c>
      <c r="AY23" s="145" t="s">
        <v>177</v>
      </c>
      <c r="AZ23" s="146" t="s">
        <v>129</v>
      </c>
      <c r="BA23" s="146" t="s">
        <v>131</v>
      </c>
      <c r="BB23" s="146" t="s">
        <v>185</v>
      </c>
      <c r="BC23" s="146" t="s">
        <v>187</v>
      </c>
      <c r="BD23" s="139" t="s">
        <v>189</v>
      </c>
    </row>
    <row r="24" spans="1:56" s="104" customFormat="1" ht="32.25" customHeight="1">
      <c r="A24" s="1055"/>
      <c r="B24" s="1049"/>
      <c r="C24" s="1050"/>
      <c r="D24" s="103"/>
      <c r="E24" s="1123"/>
      <c r="F24" s="106"/>
      <c r="G24" s="106"/>
      <c r="H24" s="106"/>
      <c r="I24" s="106"/>
      <c r="J24" s="106"/>
      <c r="K24" s="198"/>
      <c r="L24" s="174" t="str">
        <f>IF(K24="","",IF(AC26=FALSE,AL24,AL26))</f>
        <v/>
      </c>
      <c r="M24" s="174"/>
      <c r="N24" s="198"/>
      <c r="O24" s="198"/>
      <c r="P24" s="198"/>
      <c r="Q24" s="198"/>
      <c r="R24" s="198"/>
      <c r="S24" s="198"/>
      <c r="T24" s="183"/>
      <c r="U24" s="198"/>
      <c r="V24" s="198"/>
      <c r="W24" s="174"/>
      <c r="X24" s="175" t="str">
        <f>IF(AND(B24="",B26=""),"",SUM(L24:S24,L26:S26,U24,U26))</f>
        <v/>
      </c>
      <c r="Y24" s="1057"/>
      <c r="Z24" s="193" t="str">
        <f>IF(BD24+BD26&gt;0,"※繰越控除額が所得金額を超えています。確認してください。","")</f>
        <v/>
      </c>
      <c r="AB24" s="130">
        <f>IF(AND(B24="",B26=""),0,1)</f>
        <v>0</v>
      </c>
      <c r="AC24" s="201" t="b">
        <v>0</v>
      </c>
      <c r="AD24" s="200" t="b">
        <v>0</v>
      </c>
      <c r="AE24" s="160">
        <f>SUM(AL24,AH24,N24:S24,N26:S26,U24,U26)</f>
        <v>0</v>
      </c>
      <c r="AF24" s="165">
        <f>IF(X26="",0,IF(X26&lt;AE26,0,X26-AE26))</f>
        <v>0</v>
      </c>
      <c r="AG24" s="136">
        <f>IF(C26&lt;65,1,2)</f>
        <v>2</v>
      </c>
      <c r="AH24" s="151">
        <f>IF(AND(AG24=1,AH26=1),AI24,
IF(AND(AG24=1,AH26=2),AJ24,
IF(AND(AG24=1,AH26=3),AK24,
IF(AND(AG24=2,AH26=1),AI26,
IF(AND(AG24=2,AH26=2),AJ26,
IF(AND(AG24=2,AH26=3),AK26,
"???"))))))</f>
        <v>0</v>
      </c>
      <c r="AI24" s="189">
        <f>IF(K26&lt;600000,0,
IF(K26&lt;1300000,K26-600000,
IF(K26&lt;4100000,ROUNDDOWN(K26*0.75-275000,0),
IF(K26&lt;7700000,ROUNDDOWN(K26*0.85-685000,0),
IF(K26&lt;10000000,ROUNDDOWN(K26*0.95-1455000,0),
K26-1955000)))))</f>
        <v>0</v>
      </c>
      <c r="AJ24" s="189">
        <f>IF(K26&lt;500000,0,
IF(K26&lt;1300000,K26-500000,
IF(K26&lt;4100000,ROUNDDOWN(K26*0.75-175000,0),
IF(K26&lt;7700000,ROUNDDOWN(K26*0.85-585000,0),
IF(K26&lt;10000000,ROUNDDOWN(K26*0.95-1355000,0),
K26-1855000)))))</f>
        <v>0</v>
      </c>
      <c r="AK24" s="190">
        <f>IF(K26&lt;400000,0,
IF(K26&lt;1300000,K26-400000,
IF(K26&lt;4100000,ROUNDDOWN(K26*0.75-75000,0),
IF(K26&lt;7700000,ROUNDDOWN(K26*0.85-485000,0),
IF(K26&lt;10000000,ROUNDDOWN(K26*0.95-1255000,0),
K26-1755000)))))</f>
        <v>0</v>
      </c>
      <c r="AL24" s="160">
        <f>AN24-AM24-AM26</f>
        <v>0</v>
      </c>
      <c r="AM24" s="164">
        <f>IF(AD24=FALSE,0,
IF(K24&lt;8500000,0,
IF(K24&gt;10000000,150000,
(K24-8500000)*0.1)))</f>
        <v>0</v>
      </c>
      <c r="AN24" s="164">
        <f>IF(K24&lt;1628000,AO24,AO26)</f>
        <v>0</v>
      </c>
      <c r="AO24" s="167">
        <f>IF(K24&lt;551000,0,
IF(K24&lt;1619000,K24-550000,
IF(K24&lt;1620000,1069000,
IF(K24&lt;1622000,1070000,
IF(K24&lt;1624000,1072000,
IF(K24&lt;1628000,1074000,
"-"))))))</f>
        <v>0</v>
      </c>
      <c r="AQ24" s="136" t="str">
        <f>IFERROR(INDEX(K23:V24,2,MATCH(AQ23,K23:V23,0)),
IFERROR(INDEX(K25:V26,2,MATCH(AQ23,K25:V25,0)),""))</f>
        <v/>
      </c>
      <c r="AR24" s="145" t="str">
        <f>IFERROR(INDEX(K23:V24,2,MATCH(AR23,K23:V23,0)),
IFERROR(INDEX(K25:V26,2,MATCH(AR23,K25:V25,0)),""))</f>
        <v/>
      </c>
      <c r="AS24" s="145" t="str">
        <f>IFERROR(INDEX(K23:V24,2,MATCH(AS23,K23:V23,0)),
IFERROR(INDEX(K25:V26,2,MATCH(AS23,K25:V25,0)),""))</f>
        <v/>
      </c>
      <c r="AT24" s="145" t="str">
        <f>IFERROR(INDEX(K23:V24,2,MATCH(AT23,K23:V23,0)),
IFERROR(INDEX(K25:V26,2,MATCH(AT23,K25:V25,0)),""))</f>
        <v/>
      </c>
      <c r="AU24" s="145" t="str">
        <f>IFERROR(INDEX(K23:V24,2,MATCH(AU23,K23:V23,0)),
IFERROR(INDEX(K25:V26,2,MATCH(AU23,K25:V25,0)),""))</f>
        <v/>
      </c>
      <c r="AV24" s="145">
        <f>SUM(AQ24:AU24,AQ26:AU26)</f>
        <v>0</v>
      </c>
      <c r="AW24" s="145" t="str">
        <f>IFERROR(INDEX(K23:V24,2,MATCH(AW23,K23:V23,0)),
IFERROR(INDEX(K25:V26,2,MATCH(AW23,K25:V25,0)),""))</f>
        <v/>
      </c>
      <c r="AX24" s="145" t="str">
        <f>IFERROR(INDEX(K23:V24,2,MATCH(AX23,K23:V23,0)),
IFERROR(INDEX(K25:V26,2,MATCH(AX23,K25:V25,0)),""))</f>
        <v/>
      </c>
      <c r="AY24" s="145" t="str">
        <f>IFERROR(INDEX(K23:V24,2,MATCH(AY23,K23:V23,0)),
IFERROR(INDEX(K25:V26,2,MATCH(AY23,K25:V25,0)),""))</f>
        <v/>
      </c>
      <c r="AZ24" s="145" t="str">
        <f>IFERROR(INDEX(K23:V24,2,MATCH(AZ23,K23:V23,0)),
IFERROR(INDEX(K25:V26,2,MATCH(AZ23,K25:V25,0)),""))</f>
        <v/>
      </c>
      <c r="BA24" s="145" t="str">
        <f>IFERROR(INDEX(K23:V24,2,MATCH(BA23,K23:V23,0)),
IFERROR(INDEX(K25:V26,2,MATCH(BA23,K25:V25,0)),""))</f>
        <v/>
      </c>
      <c r="BB24" s="145">
        <f>SUM(AW24:BA24,AW26:BA26)</f>
        <v>0</v>
      </c>
      <c r="BC24" s="145">
        <f>SUM(AZ24,AZ26,BA24)</f>
        <v>0</v>
      </c>
      <c r="BD24" s="137">
        <f>IF(AV24&lt;AV26,1,0)</f>
        <v>0</v>
      </c>
    </row>
    <row r="25" spans="1:56" s="101" customFormat="1" ht="18" customHeight="1">
      <c r="A25" s="1055"/>
      <c r="B25" s="249" t="s">
        <v>102</v>
      </c>
      <c r="C25" s="249" t="s">
        <v>118</v>
      </c>
      <c r="D25" s="249"/>
      <c r="E25" s="1123"/>
      <c r="F25" s="105"/>
      <c r="G25" s="105"/>
      <c r="H25" s="105"/>
      <c r="I25" s="105"/>
      <c r="J25" s="105"/>
      <c r="K25" s="171" t="s">
        <v>105</v>
      </c>
      <c r="L25" s="171" t="s">
        <v>82</v>
      </c>
      <c r="M25" s="171"/>
      <c r="N25" s="199"/>
      <c r="O25" s="199"/>
      <c r="P25" s="199"/>
      <c r="Q25" s="199"/>
      <c r="R25" s="199"/>
      <c r="S25" s="199"/>
      <c r="T25" s="171"/>
      <c r="U25" s="172" t="s">
        <v>178</v>
      </c>
      <c r="V25" s="171" t="s">
        <v>112</v>
      </c>
      <c r="W25" s="171"/>
      <c r="X25" s="173" t="s">
        <v>114</v>
      </c>
      <c r="Y25" s="176" t="s">
        <v>115</v>
      </c>
      <c r="Z25" s="194" t="str">
        <f>IF(BD24+BD26&gt;0," （非自発該当の場合、繰越損失(総合)を調整してください。）","")</f>
        <v/>
      </c>
      <c r="AB25" s="131" t="s">
        <v>161</v>
      </c>
      <c r="AC25" s="146" t="s">
        <v>142</v>
      </c>
      <c r="AD25" s="139"/>
      <c r="AE25" s="138" t="s">
        <v>172</v>
      </c>
      <c r="AF25" s="139" t="s">
        <v>8</v>
      </c>
      <c r="AG25" s="138" t="s">
        <v>147</v>
      </c>
      <c r="AH25" s="146" t="s">
        <v>148</v>
      </c>
      <c r="AI25" s="155" t="s">
        <v>151</v>
      </c>
      <c r="AJ25" s="155" t="s">
        <v>152</v>
      </c>
      <c r="AK25" s="156" t="s">
        <v>153</v>
      </c>
      <c r="AL25" s="138" t="s">
        <v>163</v>
      </c>
      <c r="AM25" s="146" t="s">
        <v>166</v>
      </c>
      <c r="AN25" s="146"/>
      <c r="AO25" s="139" t="s">
        <v>170</v>
      </c>
      <c r="AQ25" s="138" t="s">
        <v>45</v>
      </c>
      <c r="AR25" s="145" t="s">
        <v>121</v>
      </c>
      <c r="AS25" s="145" t="s">
        <v>123</v>
      </c>
      <c r="AT25" s="146" t="s">
        <v>125</v>
      </c>
      <c r="AU25" s="146" t="s">
        <v>127</v>
      </c>
      <c r="AV25" s="146" t="s">
        <v>181</v>
      </c>
      <c r="AW25" s="146" t="s">
        <v>174</v>
      </c>
      <c r="AX25" s="146" t="s">
        <v>176</v>
      </c>
      <c r="AY25" s="148" t="s">
        <v>128</v>
      </c>
      <c r="AZ25" s="145" t="s">
        <v>130</v>
      </c>
      <c r="BA25" s="145" t="s">
        <v>132</v>
      </c>
      <c r="BB25" s="146"/>
      <c r="BC25" s="146" t="s">
        <v>186</v>
      </c>
      <c r="BD25" s="139" t="s">
        <v>190</v>
      </c>
    </row>
    <row r="26" spans="1:56" s="104" customFormat="1" ht="32.25" customHeight="1" thickBot="1">
      <c r="A26" s="1055"/>
      <c r="B26" s="196"/>
      <c r="C26" s="114" t="str">
        <f>IF(B26="","",DATEDIF(B26,"R"&amp;パラメーター!D1&amp;"/1/1","Y"))</f>
        <v/>
      </c>
      <c r="D26" s="103"/>
      <c r="E26" s="1124"/>
      <c r="F26" s="106"/>
      <c r="G26" s="106"/>
      <c r="H26" s="106"/>
      <c r="I26" s="106"/>
      <c r="J26" s="106"/>
      <c r="K26" s="197"/>
      <c r="L26" s="177" t="str">
        <f>IF(K26="","",AH24)</f>
        <v/>
      </c>
      <c r="M26" s="177"/>
      <c r="N26" s="197"/>
      <c r="O26" s="197"/>
      <c r="P26" s="197"/>
      <c r="Q26" s="197"/>
      <c r="R26" s="197"/>
      <c r="S26" s="197"/>
      <c r="T26" s="184"/>
      <c r="U26" s="197"/>
      <c r="V26" s="197"/>
      <c r="W26" s="177"/>
      <c r="X26" s="178" t="str">
        <f>IF(AND(B24="",B26=""),"",X24-V24-V26)</f>
        <v/>
      </c>
      <c r="Y26" s="179" t="str">
        <f>IF(AND(B24="",B26=""),"",AF24)</f>
        <v/>
      </c>
      <c r="AB26" s="133">
        <f>IF(AND(B24="",B26=""),0,IF(AC24=TRUE,1,0))</f>
        <v>0</v>
      </c>
      <c r="AC26" s="202" t="b">
        <v>0</v>
      </c>
      <c r="AD26" s="143"/>
      <c r="AE26" s="161">
        <f>IF(AE24&lt;=24000000,430000,
IF(AE24&lt;=24500000,290000,
IF(AE24&lt;=25000000,150000,
0)))</f>
        <v>430000</v>
      </c>
      <c r="AF26" s="166">
        <f>IF(AC24=TRUE,AF24,0)</f>
        <v>0</v>
      </c>
      <c r="AG26" s="149">
        <f>SUM(AN24,N24:S24,N26:S26)</f>
        <v>0</v>
      </c>
      <c r="AH26" s="150">
        <f>IF(AG26&lt;=10000000,1,IF(AG26&lt;=20000000,2,3))</f>
        <v>1</v>
      </c>
      <c r="AI26" s="191">
        <f>IF(K26&lt;1100000,0,
IF(K26&lt;3300000,K26-1100000,
IF(K26&lt;4100000,ROUNDDOWN(K26*0.75-275000,0),
IF(K26&lt;7700000,ROUNDDOWN(K26*0.85-685000,0),
IF(K26&lt;10000000,ROUNDDOWN(K26*0.95-1455000,0),
K26-1955000)))))</f>
        <v>0</v>
      </c>
      <c r="AJ26" s="191">
        <f>IF(K26&lt;1000000,0,
IF(K26&lt;3300000,K26-1000000,
IF(K26&lt;4100000,ROUNDDOWN(K26*0.75-175000,0),
IF(K26&lt;7700000,ROUNDDOWN(K26*0.85-585000,0),
IF(K26&lt;10000000,ROUNDDOWN(K26*0.95-1355000,0),
K26-1855000)))))</f>
        <v>0</v>
      </c>
      <c r="AK26" s="159">
        <f>IF(K26&lt;900000,0,
IF(K26&lt;3300000,K26-900000,
IF(K26&lt;4100000,ROUNDDOWN(K26*0.75-75000,0),
IF(K26&lt;7700000,ROUNDDOWN(K26*0.85-485000,0),
IF(K26&lt;10000000,ROUNDDOWN(K26*0.95-1255000,0),
K26-1755000)))))</f>
        <v>0</v>
      </c>
      <c r="AL26" s="161">
        <f>ROUNDDOWN(AL24*0.3,0)</f>
        <v>0</v>
      </c>
      <c r="AM26" s="192">
        <f>IF(
IF(AN24&gt;100000,100000,AN24)+IF(AH24&gt;100000,100000,AH24)&lt;=0,0,
IF(AN24&gt;100000,100000,AN24)+IF(AH24&gt;100000,100000,AH24)-100000)</f>
        <v>0</v>
      </c>
      <c r="AN26" s="192"/>
      <c r="AO26" s="168" t="str">
        <f>IF(K24&lt;1628000,"-",
IF(K24&lt;1800000,ROUNDDOWN(K24/4,-3)*2.4+100000,
IF(K24&lt;3600000,ROUNDDOWN(K24/4,-3)*2.8-80000,
IF(K24&lt;6600000,ROUNDDOWN(K24/4,-3)*3.2-440000,
IF(K24&lt;8500000,ROUNDDOWN(K24*0.9-1100000,0),
K24-1950000)))))</f>
        <v>-</v>
      </c>
      <c r="AQ26" s="142" t="str">
        <f>IFERROR(INDEX(K23:V24,2,MATCH(AQ25,K23:V23,0)),
IFERROR(INDEX(K25:V26,2,MATCH(AQ25,K25:V25,0)),""))</f>
        <v/>
      </c>
      <c r="AR26" s="150" t="str">
        <f>IFERROR(INDEX(K23:V24,2,MATCH(AR25,K23:V23,0)),
IFERROR(INDEX(K25:V26,2,MATCH(AR25,K25:V25,0)),""))</f>
        <v/>
      </c>
      <c r="AS26" s="150" t="str">
        <f>IFERROR(INDEX(K23:V24,2,MATCH(AS25,K23:V23,0)),
IFERROR(INDEX(K25:V26,2,MATCH(AS25,K25:V25,0)),""))</f>
        <v/>
      </c>
      <c r="AT26" s="150" t="str">
        <f>IFERROR(INDEX(K23:V24,2,MATCH(AT25,K23:V23,0)),
IFERROR(INDEX(K25:V26,2,MATCH(AT25,K25:V25,0)),""))</f>
        <v/>
      </c>
      <c r="AU26" s="150" t="str">
        <f>IFERROR(INDEX(K23:V24,2,MATCH(AU25,K23:V23,0)),
IFERROR(INDEX(K25:V26,2,MATCH(AU25,K25:V25,0)),""))</f>
        <v/>
      </c>
      <c r="AV26" s="163">
        <f>V24</f>
        <v>0</v>
      </c>
      <c r="AW26" s="150" t="str">
        <f>IFERROR(INDEX(K23:V24,2,MATCH(AW25,K23:V23,0)),
IFERROR(INDEX(K25:V26,2,MATCH(AW25,K25:V25,0)),""))</f>
        <v/>
      </c>
      <c r="AX26" s="150" t="str">
        <f>IFERROR(INDEX(K23:V24,2,MATCH(AX25,K23:V23,0)),
IFERROR(INDEX(K25:V26,2,MATCH(AX25,K25:V25,0)),""))</f>
        <v/>
      </c>
      <c r="AY26" s="150" t="str">
        <f>IFERROR(INDEX(K23:V24,2,MATCH(AY25,K23:V23,0)),
IFERROR(INDEX(K25:V26,2,MATCH(AY25,K25:V25,0)),""))</f>
        <v/>
      </c>
      <c r="AZ26" s="150" t="str">
        <f>IFERROR(INDEX(K23:V24,2,MATCH(AZ25,K23:V23,0)),
IFERROR(INDEX(K25:V26,2,MATCH(AZ25,K25:V25,0)),""))</f>
        <v/>
      </c>
      <c r="BA26" s="150" t="str">
        <f>IFERROR(INDEX(K23:V24,2,MATCH(BA25,K23:V23,0)),
IFERROR(INDEX(K25:V26,2,MATCH(BA25,K25:V25,0)),""))</f>
        <v/>
      </c>
      <c r="BB26" s="163"/>
      <c r="BC26" s="163">
        <f>V26</f>
        <v>0</v>
      </c>
      <c r="BD26" s="143">
        <f>IF(BC24&lt;BC26,1,0)</f>
        <v>0</v>
      </c>
    </row>
    <row r="27" spans="1:56" ht="3" customHeight="1" thickTop="1" thickBot="1">
      <c r="A27" s="120"/>
      <c r="B27" s="120"/>
      <c r="C27" s="120"/>
      <c r="D27" s="120"/>
      <c r="E27" s="121"/>
      <c r="F27" s="121"/>
      <c r="G27" s="121"/>
      <c r="H27" s="121"/>
      <c r="I27" s="121"/>
      <c r="J27" s="121"/>
      <c r="K27" s="121"/>
      <c r="L27" s="121"/>
      <c r="M27" s="121"/>
      <c r="N27" s="121"/>
      <c r="O27" s="121"/>
      <c r="P27" s="121"/>
      <c r="Q27" s="121"/>
      <c r="R27" s="121"/>
      <c r="S27" s="121"/>
      <c r="T27" s="121"/>
      <c r="U27" s="121"/>
      <c r="V27" s="121"/>
      <c r="W27" s="121"/>
      <c r="X27" s="122"/>
      <c r="Y27" s="123"/>
    </row>
    <row r="28" spans="1:56" s="101" customFormat="1" ht="18" customHeight="1" thickTop="1">
      <c r="B28" s="1051" t="s">
        <v>134</v>
      </c>
      <c r="C28" s="1052"/>
      <c r="D28" s="1052"/>
      <c r="E28" s="1052"/>
      <c r="F28" s="111"/>
      <c r="G28" s="111"/>
      <c r="H28" s="111"/>
      <c r="I28" s="111"/>
      <c r="J28" s="111"/>
      <c r="K28" s="1058" t="s">
        <v>265</v>
      </c>
      <c r="L28" s="1074" t="s">
        <v>135</v>
      </c>
      <c r="M28" s="1074"/>
      <c r="N28" s="1074"/>
      <c r="O28" s="1060" t="s">
        <v>265</v>
      </c>
      <c r="P28" s="111"/>
      <c r="Q28" s="111"/>
      <c r="R28" s="111"/>
      <c r="S28" s="125"/>
      <c r="T28" s="125"/>
      <c r="U28" s="109"/>
      <c r="W28" s="126"/>
      <c r="X28" s="127" t="s">
        <v>133</v>
      </c>
      <c r="Y28" s="124" t="s">
        <v>137</v>
      </c>
      <c r="AC28" s="101" t="s">
        <v>263</v>
      </c>
    </row>
    <row r="29" spans="1:56" s="104" customFormat="1" ht="32.25" customHeight="1" thickBot="1">
      <c r="A29" s="112"/>
      <c r="B29" s="1053"/>
      <c r="C29" s="1054"/>
      <c r="D29" s="1054"/>
      <c r="E29" s="1054"/>
      <c r="F29" s="110"/>
      <c r="G29" s="110"/>
      <c r="H29" s="110"/>
      <c r="I29" s="110"/>
      <c r="J29" s="110"/>
      <c r="K29" s="1059"/>
      <c r="L29" s="1074"/>
      <c r="M29" s="1074"/>
      <c r="N29" s="1074"/>
      <c r="O29" s="1060"/>
      <c r="P29" s="113"/>
      <c r="Q29" s="109"/>
      <c r="R29" s="109"/>
      <c r="S29" s="109"/>
      <c r="T29" s="109"/>
      <c r="U29" s="109"/>
      <c r="W29" s="106"/>
      <c r="X29" s="185" t="s">
        <v>265</v>
      </c>
      <c r="Y29" s="186"/>
      <c r="AC29" s="104">
        <f>IF(AC6=TRUE,1,0)+IF(AC11=TRUE,1,0)+IF(AC16=TRUE,1,0)+IF(AC21=TRUE,1,0)+IF(AC26=TRUE,1,0)</f>
        <v>0</v>
      </c>
    </row>
    <row r="30" spans="1:56" ht="17.25" customHeight="1">
      <c r="K30" s="1071" t="str">
        <f>IF(K28&lt;O28,"※介護分該当者数が加入者数を超えています。修正してください。","")</f>
        <v/>
      </c>
      <c r="L30" s="1071"/>
      <c r="M30" s="1071"/>
      <c r="N30" s="1071"/>
      <c r="O30" s="1071"/>
      <c r="W30" s="108"/>
      <c r="X30" s="128" t="s">
        <v>136</v>
      </c>
      <c r="Y30" s="124" t="s">
        <v>138</v>
      </c>
    </row>
    <row r="31" spans="1:56" ht="33" customHeight="1" thickBot="1">
      <c r="W31" s="108"/>
      <c r="X31" s="187" t="s">
        <v>265</v>
      </c>
      <c r="Y31" s="188"/>
    </row>
    <row r="32" spans="1:56" ht="41.25" hidden="1" customHeight="1">
      <c r="X32" s="1070">
        <f ca="1">TODAY()</f>
        <v>45845</v>
      </c>
      <c r="Y32" s="1070"/>
    </row>
    <row r="33" spans="21:25" ht="34.5" hidden="1" customHeight="1"/>
    <row r="34" spans="21:25" hidden="1">
      <c r="U34" s="1069" t="s">
        <v>194</v>
      </c>
    </row>
    <row r="35" spans="21:25" ht="13.2" hidden="1" thickBot="1">
      <c r="U35" s="1069"/>
      <c r="V35" s="203"/>
      <c r="W35" s="203"/>
      <c r="X35" s="203"/>
      <c r="Y35" s="203"/>
    </row>
    <row r="36" spans="21:25" hidden="1"/>
  </sheetData>
  <sheetProtection selectLockedCells="1"/>
  <mergeCells count="33">
    <mergeCell ref="U34:U35"/>
    <mergeCell ref="B28:E29"/>
    <mergeCell ref="K28:K29"/>
    <mergeCell ref="L28:N29"/>
    <mergeCell ref="O28:O29"/>
    <mergeCell ref="K30:O30"/>
    <mergeCell ref="X32:Y32"/>
    <mergeCell ref="A18:A21"/>
    <mergeCell ref="B18:C18"/>
    <mergeCell ref="E18:E21"/>
    <mergeCell ref="Y18:Y19"/>
    <mergeCell ref="B19:C19"/>
    <mergeCell ref="A23:A26"/>
    <mergeCell ref="B23:C23"/>
    <mergeCell ref="E23:E26"/>
    <mergeCell ref="Y23:Y24"/>
    <mergeCell ref="B24:C24"/>
    <mergeCell ref="A8:A11"/>
    <mergeCell ref="B8:C8"/>
    <mergeCell ref="E8:E11"/>
    <mergeCell ref="Y8:Y9"/>
    <mergeCell ref="B9:C9"/>
    <mergeCell ref="A13:A16"/>
    <mergeCell ref="B13:C13"/>
    <mergeCell ref="E13:E16"/>
    <mergeCell ref="Y13:Y14"/>
    <mergeCell ref="B14:C14"/>
    <mergeCell ref="B2:O2"/>
    <mergeCell ref="A3:A6"/>
    <mergeCell ref="B3:C3"/>
    <mergeCell ref="E3:E6"/>
    <mergeCell ref="Y3:Y4"/>
    <mergeCell ref="B4:C4"/>
  </mergeCells>
  <phoneticPr fontId="2"/>
  <conditionalFormatting sqref="BD3:BD26">
    <cfRule type="cellIs" dxfId="1" priority="1" operator="equal">
      <formula>1</formula>
    </cfRule>
  </conditionalFormatting>
  <pageMargins left="0.59055118110236227" right="0.59055118110236227" top="0.39370078740157483" bottom="0.39370078740157483" header="0.31496062992125984" footer="0.31496062992125984"/>
  <pageSetup paperSize="9" scale="8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4</xdr:col>
                    <xdr:colOff>45720</xdr:colOff>
                    <xdr:row>2</xdr:row>
                    <xdr:rowOff>83820</xdr:rowOff>
                  </from>
                  <to>
                    <xdr:col>10</xdr:col>
                    <xdr:colOff>38100</xdr:colOff>
                    <xdr:row>3</xdr:row>
                    <xdr:rowOff>228600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4</xdr:col>
                    <xdr:colOff>38100</xdr:colOff>
                    <xdr:row>3</xdr:row>
                    <xdr:rowOff>228600</xdr:rowOff>
                  </from>
                  <to>
                    <xdr:col>10</xdr:col>
                    <xdr:colOff>38100</xdr:colOff>
                    <xdr:row>4</xdr:row>
                    <xdr:rowOff>175260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4</xdr:col>
                    <xdr:colOff>45720</xdr:colOff>
                    <xdr:row>4</xdr:row>
                    <xdr:rowOff>175260</xdr:rowOff>
                  </from>
                  <to>
                    <xdr:col>10</xdr:col>
                    <xdr:colOff>38100</xdr:colOff>
                    <xdr:row>5</xdr:row>
                    <xdr:rowOff>312420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xdr:col>
                    <xdr:colOff>45720</xdr:colOff>
                    <xdr:row>7</xdr:row>
                    <xdr:rowOff>83820</xdr:rowOff>
                  </from>
                  <to>
                    <xdr:col>10</xdr:col>
                    <xdr:colOff>38100</xdr:colOff>
                    <xdr:row>8</xdr:row>
                    <xdr:rowOff>228600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4</xdr:col>
                    <xdr:colOff>38100</xdr:colOff>
                    <xdr:row>8</xdr:row>
                    <xdr:rowOff>228600</xdr:rowOff>
                  </from>
                  <to>
                    <xdr:col>10</xdr:col>
                    <xdr:colOff>38100</xdr:colOff>
                    <xdr:row>9</xdr:row>
                    <xdr:rowOff>175260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4</xdr:col>
                    <xdr:colOff>45720</xdr:colOff>
                    <xdr:row>9</xdr:row>
                    <xdr:rowOff>175260</xdr:rowOff>
                  </from>
                  <to>
                    <xdr:col>10</xdr:col>
                    <xdr:colOff>38100</xdr:colOff>
                    <xdr:row>10</xdr:row>
                    <xdr:rowOff>312420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4</xdr:col>
                    <xdr:colOff>45720</xdr:colOff>
                    <xdr:row>12</xdr:row>
                    <xdr:rowOff>83820</xdr:rowOff>
                  </from>
                  <to>
                    <xdr:col>10</xdr:col>
                    <xdr:colOff>38100</xdr:colOff>
                    <xdr:row>13</xdr:row>
                    <xdr:rowOff>228600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xdr:col>
                    <xdr:colOff>38100</xdr:colOff>
                    <xdr:row>13</xdr:row>
                    <xdr:rowOff>228600</xdr:rowOff>
                  </from>
                  <to>
                    <xdr:col>10</xdr:col>
                    <xdr:colOff>38100</xdr:colOff>
                    <xdr:row>14</xdr:row>
                    <xdr:rowOff>175260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4</xdr:col>
                    <xdr:colOff>45720</xdr:colOff>
                    <xdr:row>14</xdr:row>
                    <xdr:rowOff>175260</xdr:rowOff>
                  </from>
                  <to>
                    <xdr:col>10</xdr:col>
                    <xdr:colOff>38100</xdr:colOff>
                    <xdr:row>15</xdr:row>
                    <xdr:rowOff>312420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xdr:col>
                    <xdr:colOff>45720</xdr:colOff>
                    <xdr:row>17</xdr:row>
                    <xdr:rowOff>83820</xdr:rowOff>
                  </from>
                  <to>
                    <xdr:col>10</xdr:col>
                    <xdr:colOff>38100</xdr:colOff>
                    <xdr:row>18</xdr:row>
                    <xdr:rowOff>228600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4</xdr:col>
                    <xdr:colOff>38100</xdr:colOff>
                    <xdr:row>18</xdr:row>
                    <xdr:rowOff>228600</xdr:rowOff>
                  </from>
                  <to>
                    <xdr:col>10</xdr:col>
                    <xdr:colOff>38100</xdr:colOff>
                    <xdr:row>19</xdr:row>
                    <xdr:rowOff>175260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xdr:col>
                    <xdr:colOff>45720</xdr:colOff>
                    <xdr:row>19</xdr:row>
                    <xdr:rowOff>175260</xdr:rowOff>
                  </from>
                  <to>
                    <xdr:col>10</xdr:col>
                    <xdr:colOff>38100</xdr:colOff>
                    <xdr:row>20</xdr:row>
                    <xdr:rowOff>312420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4</xdr:col>
                    <xdr:colOff>45720</xdr:colOff>
                    <xdr:row>22</xdr:row>
                    <xdr:rowOff>83820</xdr:rowOff>
                  </from>
                  <to>
                    <xdr:col>10</xdr:col>
                    <xdr:colOff>38100</xdr:colOff>
                    <xdr:row>23</xdr:row>
                    <xdr:rowOff>228600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4</xdr:col>
                    <xdr:colOff>38100</xdr:colOff>
                    <xdr:row>23</xdr:row>
                    <xdr:rowOff>228600</xdr:rowOff>
                  </from>
                  <to>
                    <xdr:col>10</xdr:col>
                    <xdr:colOff>38100</xdr:colOff>
                    <xdr:row>24</xdr:row>
                    <xdr:rowOff>175260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4</xdr:col>
                    <xdr:colOff>45720</xdr:colOff>
                    <xdr:row>24</xdr:row>
                    <xdr:rowOff>175260</xdr:rowOff>
                  </from>
                  <to>
                    <xdr:col>10</xdr:col>
                    <xdr:colOff>38100</xdr:colOff>
                    <xdr:row>25</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B22DD08-0E01-4661-B447-7BE21F641982}">
          <x14:formula1>
            <xm:f>パラメーター!$F$2:$F$21</xm:f>
          </x14:formula1>
          <xm:sqref>N3:S3 N5:S5 N13:S13 N15:S15 N18:S18 N20:S20 N8:S8 N10:S10 N23:S23 N25:S25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O42"/>
  <sheetViews>
    <sheetView topLeftCell="A7" zoomScale="70" zoomScaleNormal="70" workbookViewId="0">
      <selection activeCell="D31" sqref="D31:BG32"/>
    </sheetView>
  </sheetViews>
  <sheetFormatPr defaultColWidth="9" defaultRowHeight="13.2"/>
  <cols>
    <col min="1" max="1" width="5.109375" style="1" customWidth="1"/>
    <col min="2" max="2" width="4.77734375" style="1" customWidth="1"/>
    <col min="3" max="3" width="15.21875" style="1" customWidth="1"/>
    <col min="4" max="4" width="14.88671875" style="1" customWidth="1"/>
    <col min="5" max="5" width="15.77734375" style="1" customWidth="1"/>
    <col min="6" max="6" width="3.33203125" style="1" customWidth="1"/>
    <col min="7" max="7" width="15.77734375" style="20" customWidth="1"/>
    <col min="8" max="8" width="3.21875" style="20" customWidth="1"/>
    <col min="9" max="9" width="16.21875" style="2" customWidth="1"/>
    <col min="10" max="10" width="4.21875" style="1" customWidth="1"/>
    <col min="11" max="11" width="9" style="1"/>
    <col min="12" max="15" width="8.88671875" customWidth="1"/>
    <col min="16" max="16384" width="9" style="1"/>
  </cols>
  <sheetData>
    <row r="1" spans="1:10" ht="36" customHeight="1">
      <c r="B1" s="1137" t="s">
        <v>12</v>
      </c>
      <c r="C1" s="1138"/>
      <c r="D1" s="36">
        <f>詳細入力シート!Y29</f>
        <v>0</v>
      </c>
      <c r="E1" s="1136" t="str">
        <f>Uname()</f>
        <v>担当者Administrator</v>
      </c>
      <c r="F1" s="1136"/>
      <c r="G1" s="1136"/>
      <c r="H1" s="1136"/>
      <c r="I1" s="1136"/>
    </row>
    <row r="2" spans="1:10" ht="19.5" customHeight="1">
      <c r="B2" s="1139" t="s">
        <v>11</v>
      </c>
      <c r="C2" s="1140"/>
      <c r="D2" s="34">
        <f>詳細入力シート!X29</f>
        <v>1</v>
      </c>
      <c r="E2" s="1136"/>
      <c r="F2" s="1136"/>
      <c r="G2" s="1136"/>
      <c r="H2" s="1136"/>
      <c r="I2" s="1136"/>
    </row>
    <row r="3" spans="1:10" ht="17.25" customHeight="1">
      <c r="B3" s="35"/>
      <c r="C3" s="35"/>
    </row>
    <row r="4" spans="1:10" ht="35.25" customHeight="1">
      <c r="B4" s="1137" t="s">
        <v>13</v>
      </c>
      <c r="C4" s="1141"/>
      <c r="D4" s="36">
        <f>詳細入力シート!Y31</f>
        <v>0</v>
      </c>
      <c r="G4" s="49" t="str">
        <f>'入力シート（簡易）'!B1</f>
        <v>令和7年度</v>
      </c>
    </row>
    <row r="5" spans="1:10" ht="19.5" customHeight="1">
      <c r="B5" s="1139" t="s">
        <v>14</v>
      </c>
      <c r="C5" s="1141"/>
      <c r="D5" s="34">
        <f>詳細入力シート!X31</f>
        <v>1</v>
      </c>
    </row>
    <row r="6" spans="1:10" ht="96" customHeight="1"/>
    <row r="7" spans="1:10" ht="21.6" customHeight="1"/>
    <row r="10" spans="1:10" ht="16.2">
      <c r="A10" s="1134" t="s">
        <v>73</v>
      </c>
      <c r="B10" s="1134"/>
      <c r="C10" s="1134"/>
      <c r="D10" s="1134"/>
      <c r="E10" s="1134"/>
      <c r="F10" s="1134"/>
      <c r="G10" s="1134"/>
      <c r="H10" s="1134"/>
      <c r="I10" s="1134"/>
      <c r="J10" s="1134"/>
    </row>
    <row r="11" spans="1:10" ht="16.2">
      <c r="A11" s="1135" t="s">
        <v>34</v>
      </c>
      <c r="B11" s="1135"/>
      <c r="C11" s="1135"/>
      <c r="D11" s="1135"/>
      <c r="E11" s="1135"/>
      <c r="F11" s="1135"/>
      <c r="G11" s="1135"/>
      <c r="H11" s="1135"/>
      <c r="I11" s="1135"/>
      <c r="J11" s="1135"/>
    </row>
    <row r="12" spans="1:10" ht="16.2">
      <c r="A12" s="1135" t="s">
        <v>35</v>
      </c>
      <c r="B12" s="1135"/>
      <c r="C12" s="1135"/>
      <c r="D12" s="1135"/>
      <c r="E12" s="1135"/>
      <c r="F12" s="1135"/>
      <c r="G12" s="1135"/>
      <c r="H12" s="1135"/>
      <c r="I12" s="1135"/>
      <c r="J12" s="1135"/>
    </row>
    <row r="13" spans="1:10" ht="16.2">
      <c r="A13" s="1135" t="s">
        <v>36</v>
      </c>
      <c r="B13" s="1135"/>
      <c r="C13" s="1135"/>
      <c r="D13" s="1135"/>
      <c r="E13" s="1135"/>
      <c r="F13" s="1135"/>
      <c r="G13" s="1135"/>
      <c r="H13" s="1135"/>
      <c r="I13" s="1135"/>
      <c r="J13" s="1135"/>
    </row>
    <row r="14" spans="1:10" ht="16.2">
      <c r="A14" s="1135" t="s">
        <v>37</v>
      </c>
      <c r="B14" s="1135"/>
      <c r="C14" s="1135"/>
      <c r="D14" s="1135"/>
      <c r="E14" s="1135"/>
      <c r="F14" s="1135"/>
      <c r="G14" s="1135"/>
      <c r="H14" s="1135"/>
      <c r="I14" s="1135"/>
      <c r="J14" s="1135"/>
    </row>
    <row r="15" spans="1:10" ht="16.2">
      <c r="A15" s="1135" t="s">
        <v>38</v>
      </c>
      <c r="B15" s="1135"/>
      <c r="C15" s="1135"/>
      <c r="D15" s="1135"/>
      <c r="E15" s="1135"/>
      <c r="F15" s="1135"/>
      <c r="G15" s="1135"/>
      <c r="H15" s="1135"/>
      <c r="I15" s="1135"/>
      <c r="J15" s="1135"/>
    </row>
    <row r="16" spans="1:10" ht="16.2">
      <c r="A16" s="1135" t="s">
        <v>39</v>
      </c>
      <c r="B16" s="1135"/>
      <c r="C16" s="1135"/>
      <c r="D16" s="1135"/>
      <c r="E16" s="1135"/>
      <c r="F16" s="1135"/>
      <c r="G16" s="1135"/>
      <c r="H16" s="1135"/>
      <c r="I16" s="1135"/>
      <c r="J16" s="1135"/>
    </row>
    <row r="17" spans="1:15" ht="19.5" customHeight="1">
      <c r="C17" s="39"/>
      <c r="D17" s="39"/>
      <c r="E17" s="39"/>
      <c r="F17" s="39"/>
      <c r="G17" s="39" t="str">
        <f>"令和"&amp;パラメーター!D2&amp;"年度の保険料率"</f>
        <v>令和7年度の保険料率</v>
      </c>
      <c r="H17" s="39"/>
      <c r="I17" s="39"/>
    </row>
    <row r="18" spans="1:15" ht="16.2">
      <c r="A18" s="3"/>
      <c r="L18" s="1"/>
      <c r="M18" s="1"/>
      <c r="N18" s="1"/>
      <c r="O18" s="1"/>
    </row>
    <row r="19" spans="1:15" ht="21.75" customHeight="1">
      <c r="B19" s="1142" t="s">
        <v>1</v>
      </c>
      <c r="C19" s="1130" t="s">
        <v>15</v>
      </c>
      <c r="D19" s="1131"/>
      <c r="E19" s="24">
        <f>IF(D2&lt;1,"",D1)</f>
        <v>0</v>
      </c>
      <c r="F19" s="24" t="s">
        <v>25</v>
      </c>
      <c r="G19" s="5">
        <f>パラメーター!D3</f>
        <v>7.2300000000000003E-2</v>
      </c>
      <c r="H19" s="28"/>
      <c r="I19" s="18">
        <f>IF(E19="",0,ROUNDDOWN(E19*G19,0))</f>
        <v>0</v>
      </c>
      <c r="L19" s="1"/>
      <c r="M19" s="1"/>
      <c r="N19" s="1"/>
      <c r="O19" s="1"/>
    </row>
    <row r="20" spans="1:15" ht="21.75" customHeight="1">
      <c r="B20" s="1142"/>
      <c r="C20" s="1130" t="s">
        <v>16</v>
      </c>
      <c r="D20" s="1131"/>
      <c r="E20" s="30">
        <f>IF(D2&lt;1,"",D2)</f>
        <v>1</v>
      </c>
      <c r="F20" s="24" t="s">
        <v>25</v>
      </c>
      <c r="G20" s="25">
        <f>パラメーター!D4</f>
        <v>29600</v>
      </c>
      <c r="H20" s="28"/>
      <c r="I20" s="18">
        <f>IF(E20="",0,E20*G20)</f>
        <v>29600</v>
      </c>
      <c r="L20" s="1"/>
      <c r="M20" s="1"/>
      <c r="N20" s="1"/>
      <c r="O20" s="1"/>
    </row>
    <row r="21" spans="1:15" ht="21.75" customHeight="1">
      <c r="B21" s="1142"/>
      <c r="C21" s="1132" t="s">
        <v>17</v>
      </c>
      <c r="D21" s="1133"/>
      <c r="E21" s="4"/>
      <c r="F21" s="37"/>
      <c r="G21" s="52">
        <f>パラメーター!D5</f>
        <v>30540</v>
      </c>
      <c r="H21" s="28"/>
      <c r="I21" s="18">
        <f>IF(D2&lt;1,0,パラメーター!D5)</f>
        <v>30540</v>
      </c>
      <c r="L21" s="1"/>
      <c r="M21" s="1"/>
      <c r="N21" s="1"/>
      <c r="O21" s="1"/>
    </row>
    <row r="22" spans="1:15" ht="21.75" customHeight="1">
      <c r="B22" s="7"/>
      <c r="C22" s="8"/>
      <c r="D22" s="8"/>
      <c r="E22" s="1127" t="s">
        <v>18</v>
      </c>
      <c r="F22" s="1128"/>
      <c r="G22" s="1129"/>
      <c r="H22" s="28"/>
      <c r="I22" s="18">
        <f>ROUNDDOWN(I19+I20+I21,-2)</f>
        <v>60100</v>
      </c>
      <c r="L22" s="1"/>
      <c r="M22" s="1"/>
      <c r="N22" s="1"/>
      <c r="O22" s="1"/>
    </row>
    <row r="23" spans="1:15" ht="22.5" customHeight="1">
      <c r="B23" s="7"/>
      <c r="C23" s="23" t="str">
        <f>IF(I22&gt;パラメーター!D12,"保険料の限度額を超えているため、限度額である"&amp;パラメーター!D15&amp;"円で計算されます。","")</f>
        <v/>
      </c>
      <c r="D23" s="8"/>
      <c r="G23" s="9"/>
      <c r="H23" s="9"/>
      <c r="I23" s="10"/>
      <c r="L23" s="1"/>
      <c r="M23" s="1"/>
      <c r="N23" s="1"/>
      <c r="O23" s="1"/>
    </row>
    <row r="24" spans="1:15" ht="7.2" customHeight="1">
      <c r="B24" s="7"/>
      <c r="C24" s="6"/>
      <c r="D24" s="8"/>
      <c r="G24" s="9"/>
      <c r="H24" s="9"/>
      <c r="I24" s="10"/>
      <c r="L24" s="1"/>
      <c r="M24" s="1"/>
      <c r="N24" s="1"/>
      <c r="O24" s="1"/>
    </row>
    <row r="25" spans="1:15" ht="22.5" customHeight="1">
      <c r="B25" s="1142" t="s">
        <v>5</v>
      </c>
      <c r="C25" s="1130" t="s">
        <v>15</v>
      </c>
      <c r="D25" s="1131"/>
      <c r="E25" s="24">
        <f>IF(D2&lt;1,"",D1)</f>
        <v>0</v>
      </c>
      <c r="F25" s="24" t="s">
        <v>25</v>
      </c>
      <c r="G25" s="5">
        <f>パラメーター!D6</f>
        <v>2.46E-2</v>
      </c>
      <c r="H25" s="28"/>
      <c r="I25" s="18">
        <f>IF(E25="",0,ROUNDDOWN(E25*G25,0))</f>
        <v>0</v>
      </c>
      <c r="L25" s="1"/>
      <c r="M25" s="1"/>
      <c r="N25" s="1"/>
      <c r="O25" s="1"/>
    </row>
    <row r="26" spans="1:15" ht="22.5" customHeight="1">
      <c r="B26" s="1142"/>
      <c r="C26" s="1130" t="s">
        <v>16</v>
      </c>
      <c r="D26" s="1131"/>
      <c r="E26" s="30">
        <f>IF(D2&lt;1,"",D2)</f>
        <v>1</v>
      </c>
      <c r="F26" s="24" t="s">
        <v>25</v>
      </c>
      <c r="G26" s="17">
        <f>パラメーター!D7</f>
        <v>10330</v>
      </c>
      <c r="H26" s="28"/>
      <c r="I26" s="18">
        <f>IF(E26="",0,E26*G26)</f>
        <v>10330</v>
      </c>
      <c r="L26" s="1"/>
      <c r="M26" s="1"/>
      <c r="N26" s="1"/>
      <c r="O26" s="1"/>
    </row>
    <row r="27" spans="1:15" ht="22.5" customHeight="1">
      <c r="B27" s="1142"/>
      <c r="C27" s="1132" t="s">
        <v>17</v>
      </c>
      <c r="D27" s="1133"/>
      <c r="E27" s="4"/>
      <c r="F27" s="37"/>
      <c r="G27" s="52">
        <f>パラメーター!D8</f>
        <v>10650</v>
      </c>
      <c r="H27" s="28"/>
      <c r="I27" s="18">
        <f>IF(D2&lt;1,0,パラメーター!D8)</f>
        <v>10650</v>
      </c>
      <c r="L27" s="1"/>
      <c r="M27" s="1"/>
      <c r="N27" s="1"/>
      <c r="O27" s="1"/>
    </row>
    <row r="28" spans="1:15" ht="22.5" customHeight="1">
      <c r="B28" s="16"/>
      <c r="C28" s="8"/>
      <c r="D28" s="8"/>
      <c r="E28" s="1127" t="s">
        <v>18</v>
      </c>
      <c r="F28" s="1128"/>
      <c r="G28" s="1129"/>
      <c r="H28" s="28"/>
      <c r="I28" s="18">
        <f>ROUNDDOWN(I25+I26+I27,-2)</f>
        <v>20900</v>
      </c>
      <c r="L28" s="1"/>
      <c r="M28" s="1"/>
      <c r="N28" s="1"/>
      <c r="O28" s="1"/>
    </row>
    <row r="29" spans="1:15" ht="22.5" customHeight="1">
      <c r="B29" s="7"/>
      <c r="C29" s="23" t="str">
        <f>IF(I28&gt;パラメーター!D13,"保険料の限度額を超えているため、限度額である"&amp;パラメーター!D16&amp;"円で計算されます。","")</f>
        <v/>
      </c>
      <c r="D29" s="8"/>
      <c r="E29" s="6"/>
      <c r="F29" s="6"/>
      <c r="G29" s="9"/>
      <c r="H29" s="9"/>
      <c r="I29" s="10"/>
      <c r="L29" s="1"/>
      <c r="M29" s="1"/>
      <c r="N29" s="1"/>
      <c r="O29" s="1"/>
    </row>
    <row r="30" spans="1:15" ht="7.2" customHeight="1">
      <c r="B30" s="7"/>
      <c r="C30" s="8"/>
      <c r="D30" s="8"/>
      <c r="E30" s="6"/>
      <c r="F30" s="6"/>
      <c r="G30" s="9"/>
      <c r="H30" s="9"/>
      <c r="I30" s="10"/>
      <c r="L30" s="1"/>
      <c r="M30" s="1"/>
      <c r="N30" s="1"/>
      <c r="O30" s="1"/>
    </row>
    <row r="31" spans="1:15" ht="22.5" customHeight="1">
      <c r="B31" s="1142" t="s">
        <v>6</v>
      </c>
      <c r="C31" s="1130" t="s">
        <v>15</v>
      </c>
      <c r="D31" s="1131"/>
      <c r="E31" s="24">
        <f>IF(D5&lt;1,"",D4)</f>
        <v>0</v>
      </c>
      <c r="F31" s="24" t="s">
        <v>25</v>
      </c>
      <c r="G31" s="5">
        <f>パラメーター!D9</f>
        <v>2.2700000000000001E-2</v>
      </c>
      <c r="H31" s="28"/>
      <c r="I31" s="18">
        <f>IF(E31="",0,ROUNDDOWN(E31*G31,0))</f>
        <v>0</v>
      </c>
      <c r="L31" s="1"/>
      <c r="M31" s="1"/>
      <c r="N31" s="1"/>
      <c r="O31" s="1"/>
    </row>
    <row r="32" spans="1:15" ht="22.5" customHeight="1">
      <c r="B32" s="1142"/>
      <c r="C32" s="1130" t="s">
        <v>16</v>
      </c>
      <c r="D32" s="1131"/>
      <c r="E32" s="30">
        <f>IF(D5&lt;1,"",D5)</f>
        <v>1</v>
      </c>
      <c r="F32" s="24" t="s">
        <v>25</v>
      </c>
      <c r="G32" s="17">
        <f>パラメーター!D10</f>
        <v>10210</v>
      </c>
      <c r="H32" s="28"/>
      <c r="I32" s="18">
        <f>IF(E32="",0,E32*G32)</f>
        <v>10210</v>
      </c>
      <c r="L32" s="1"/>
      <c r="M32" s="1"/>
      <c r="N32" s="1"/>
      <c r="O32" s="1"/>
    </row>
    <row r="33" spans="2:15" ht="22.5" customHeight="1">
      <c r="B33" s="1142"/>
      <c r="C33" s="1132" t="s">
        <v>17</v>
      </c>
      <c r="D33" s="1133"/>
      <c r="E33" s="4"/>
      <c r="F33" s="37"/>
      <c r="G33" s="52">
        <f>パラメーター!D11</f>
        <v>7730</v>
      </c>
      <c r="H33" s="28"/>
      <c r="I33" s="18">
        <f>IF(D5&lt;1,0,パラメーター!D11)</f>
        <v>7730</v>
      </c>
      <c r="L33" s="1"/>
      <c r="M33" s="1"/>
      <c r="N33" s="1"/>
      <c r="O33" s="1"/>
    </row>
    <row r="34" spans="2:15" ht="22.5" customHeight="1">
      <c r="B34" s="26" t="s">
        <v>28</v>
      </c>
      <c r="C34" s="8"/>
      <c r="D34" s="8"/>
      <c r="E34" s="1127" t="s">
        <v>18</v>
      </c>
      <c r="F34" s="1128"/>
      <c r="G34" s="1129"/>
      <c r="H34" s="28"/>
      <c r="I34" s="18">
        <f>ROUNDDOWN(I31+I32+I33,-2)</f>
        <v>17900</v>
      </c>
      <c r="L34" s="1"/>
      <c r="M34" s="1"/>
      <c r="N34" s="1"/>
      <c r="O34" s="1"/>
    </row>
    <row r="35" spans="2:15" ht="22.5" customHeight="1">
      <c r="B35" s="38"/>
      <c r="C35" s="23" t="str">
        <f>IF('入力シート（簡易）'!J6="","",IF(I34&gt;パラメーター!D14,"保険料の限度額を超えているため、限度額である"&amp;パラメーター!D17&amp;"円で計算されます。",""))</f>
        <v/>
      </c>
      <c r="D35" s="8"/>
      <c r="E35" s="9"/>
      <c r="F35" s="9"/>
      <c r="G35" s="9"/>
      <c r="H35" s="9"/>
      <c r="I35" s="22"/>
      <c r="L35" s="1"/>
      <c r="M35" s="1"/>
      <c r="N35" s="1"/>
      <c r="O35" s="1"/>
    </row>
    <row r="36" spans="2:15" ht="14.25" customHeight="1">
      <c r="B36" s="7"/>
      <c r="D36" s="8"/>
      <c r="E36" s="9"/>
      <c r="F36" s="9"/>
      <c r="G36" s="9"/>
      <c r="H36" s="9"/>
      <c r="I36" s="22"/>
      <c r="L36" s="1"/>
      <c r="M36" s="1"/>
      <c r="N36" s="1"/>
      <c r="O36" s="1"/>
    </row>
    <row r="37" spans="2:15" ht="35.25" customHeight="1">
      <c r="B37" s="11"/>
      <c r="C37" s="19" t="s">
        <v>0</v>
      </c>
      <c r="D37" s="14">
        <f>パラメーター!$C$23+パラメーター!$C$29+パラメーター!$C$35</f>
        <v>98900</v>
      </c>
      <c r="E37" s="1126" t="s">
        <v>30</v>
      </c>
      <c r="F37" s="1126"/>
      <c r="G37" s="14">
        <f>ROUNDDOWN(D37/12,0)</f>
        <v>8241</v>
      </c>
      <c r="H37" s="31" t="s">
        <v>33</v>
      </c>
      <c r="I37" s="32"/>
      <c r="J37" s="33"/>
      <c r="L37" s="1"/>
      <c r="M37" s="1"/>
      <c r="N37" s="1"/>
      <c r="O37" s="1"/>
    </row>
    <row r="38" spans="2:15" ht="40.5" customHeight="1">
      <c r="L38" s="1"/>
      <c r="M38" s="1"/>
      <c r="N38" s="1"/>
      <c r="O38" s="1"/>
    </row>
    <row r="39" spans="2:15">
      <c r="B39" s="11"/>
      <c r="C39" s="12"/>
      <c r="D39" s="12"/>
      <c r="G39" s="21" t="s">
        <v>9</v>
      </c>
      <c r="H39" s="21"/>
      <c r="I39" s="13"/>
      <c r="L39" s="1"/>
      <c r="M39" s="1"/>
      <c r="N39" s="1"/>
      <c r="O39" s="1"/>
    </row>
    <row r="40" spans="2:15">
      <c r="B40" s="15"/>
      <c r="L40" s="1"/>
      <c r="M40" s="1"/>
      <c r="N40" s="1"/>
      <c r="O40" s="1"/>
    </row>
    <row r="41" spans="2:15">
      <c r="B41" s="12"/>
      <c r="L41" s="1"/>
      <c r="M41" s="1"/>
      <c r="N41" s="1"/>
      <c r="O41" s="1"/>
    </row>
    <row r="42" spans="2:15">
      <c r="B42" s="12"/>
      <c r="L42" s="1"/>
      <c r="M42" s="1"/>
      <c r="N42" s="1"/>
      <c r="O42" s="1"/>
    </row>
  </sheetData>
  <sheetProtection selectLockedCells="1"/>
  <mergeCells count="28">
    <mergeCell ref="B19:B21"/>
    <mergeCell ref="B25:B27"/>
    <mergeCell ref="C25:D25"/>
    <mergeCell ref="B31:B33"/>
    <mergeCell ref="A15:J15"/>
    <mergeCell ref="A16:J16"/>
    <mergeCell ref="E1:I2"/>
    <mergeCell ref="B1:C1"/>
    <mergeCell ref="B2:C2"/>
    <mergeCell ref="B4:C4"/>
    <mergeCell ref="B5:C5"/>
    <mergeCell ref="A10:J10"/>
    <mergeCell ref="A11:J11"/>
    <mergeCell ref="A13:J13"/>
    <mergeCell ref="A14:J14"/>
    <mergeCell ref="A12:J12"/>
    <mergeCell ref="E37:F37"/>
    <mergeCell ref="E22:G22"/>
    <mergeCell ref="E28:G28"/>
    <mergeCell ref="E34:G34"/>
    <mergeCell ref="C19:D19"/>
    <mergeCell ref="C27:D27"/>
    <mergeCell ref="C20:D20"/>
    <mergeCell ref="C21:D21"/>
    <mergeCell ref="C26:D26"/>
    <mergeCell ref="C31:D31"/>
    <mergeCell ref="C32:D32"/>
    <mergeCell ref="C33:D33"/>
  </mergeCells>
  <phoneticPr fontId="2"/>
  <pageMargins left="0.16" right="0.16" top="0.52" bottom="0.17" header="0.51200000000000001" footer="0.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815B-22A9-4941-AE8E-E561FE0957B1}">
  <sheetPr codeName="Sheet13"/>
  <dimension ref="A1:Q41"/>
  <sheetViews>
    <sheetView zoomScale="90" zoomScaleNormal="90" zoomScaleSheetLayoutView="100" workbookViewId="0">
      <selection activeCell="D31" sqref="D31:BG32"/>
    </sheetView>
  </sheetViews>
  <sheetFormatPr defaultColWidth="9" defaultRowHeight="12.6"/>
  <cols>
    <col min="1" max="1" width="3.33203125" style="325" bestFit="1" customWidth="1"/>
    <col min="2" max="16384" width="9" style="251"/>
  </cols>
  <sheetData>
    <row r="1" spans="1:17" ht="58.5" customHeight="1">
      <c r="A1" s="1147" t="s">
        <v>303</v>
      </c>
      <c r="B1" s="1147"/>
      <c r="C1" s="1147"/>
      <c r="D1" s="1147"/>
      <c r="E1" s="1147"/>
      <c r="F1" s="1147"/>
      <c r="G1" s="1147"/>
      <c r="H1" s="1147"/>
      <c r="I1" s="1147"/>
      <c r="J1" s="1147"/>
      <c r="K1" s="1147"/>
      <c r="L1" s="1147"/>
      <c r="M1" s="1147"/>
      <c r="N1" s="1147"/>
      <c r="O1" s="1147"/>
      <c r="P1" s="1147"/>
      <c r="Q1" s="1147"/>
    </row>
    <row r="2" spans="1:17" ht="15" customHeight="1">
      <c r="A2" s="324"/>
      <c r="B2" s="324"/>
      <c r="C2" s="324"/>
      <c r="D2" s="324"/>
      <c r="E2" s="324"/>
      <c r="F2" s="324"/>
      <c r="G2" s="324"/>
      <c r="H2" s="324"/>
      <c r="I2" s="324"/>
      <c r="J2" s="324"/>
      <c r="K2" s="324"/>
      <c r="L2" s="324"/>
      <c r="M2" s="324"/>
      <c r="N2" s="324"/>
      <c r="O2" s="324"/>
      <c r="P2" s="324"/>
    </row>
    <row r="3" spans="1:17" s="323" customFormat="1" ht="18" customHeight="1">
      <c r="A3" s="1148" t="s">
        <v>306</v>
      </c>
      <c r="B3" s="1148"/>
      <c r="C3" s="1148"/>
      <c r="D3" s="1148"/>
      <c r="E3" s="1148"/>
      <c r="F3" s="1148"/>
      <c r="G3" s="1148"/>
      <c r="H3" s="1148"/>
      <c r="I3" s="1148"/>
      <c r="J3" s="1148"/>
    </row>
    <row r="4" spans="1:17" s="323" customFormat="1" ht="18" customHeight="1">
      <c r="A4" s="319" t="s">
        <v>304</v>
      </c>
      <c r="B4" s="1144" t="s">
        <v>319</v>
      </c>
      <c r="C4" s="1144"/>
      <c r="D4" s="1144"/>
      <c r="E4" s="1144"/>
      <c r="F4" s="1144"/>
      <c r="G4" s="1144"/>
      <c r="H4" s="1144"/>
      <c r="I4" s="1144"/>
      <c r="J4" s="1144"/>
      <c r="K4" s="1144"/>
      <c r="L4" s="1144"/>
      <c r="M4" s="1144"/>
      <c r="N4" s="1144"/>
      <c r="O4" s="1144"/>
      <c r="P4" s="1144"/>
    </row>
    <row r="5" spans="1:17" s="323" customFormat="1" ht="18" customHeight="1">
      <c r="A5" s="319" t="s">
        <v>304</v>
      </c>
      <c r="B5" s="1144" t="s">
        <v>344</v>
      </c>
      <c r="C5" s="1144"/>
      <c r="D5" s="1144"/>
      <c r="E5" s="1144"/>
      <c r="F5" s="1144"/>
      <c r="G5" s="1144"/>
      <c r="H5" s="1144"/>
      <c r="I5" s="1144"/>
      <c r="J5" s="1144"/>
      <c r="K5" s="1144"/>
      <c r="L5" s="1144"/>
      <c r="M5" s="1144"/>
      <c r="N5" s="1144"/>
      <c r="O5" s="1144"/>
      <c r="P5" s="1144"/>
    </row>
    <row r="6" spans="1:17" s="330" customFormat="1" ht="18" customHeight="1">
      <c r="A6" s="319" t="s">
        <v>264</v>
      </c>
      <c r="B6" s="1144" t="s">
        <v>346</v>
      </c>
      <c r="C6" s="1144"/>
      <c r="D6" s="1144"/>
      <c r="E6" s="1144"/>
      <c r="F6" s="1144"/>
      <c r="G6" s="1144"/>
      <c r="H6" s="1144"/>
      <c r="I6" s="1144"/>
      <c r="J6" s="1144"/>
      <c r="K6" s="1144"/>
      <c r="L6" s="1144"/>
      <c r="M6" s="1144"/>
      <c r="N6" s="1144"/>
      <c r="O6" s="1144"/>
      <c r="P6" s="1144"/>
    </row>
    <row r="7" spans="1:17" s="323" customFormat="1" ht="18" customHeight="1">
      <c r="A7" s="319" t="s">
        <v>304</v>
      </c>
      <c r="B7" s="1144" t="s">
        <v>345</v>
      </c>
      <c r="C7" s="1144"/>
      <c r="D7" s="1144"/>
      <c r="E7" s="1144"/>
      <c r="F7" s="1144"/>
      <c r="G7" s="1144"/>
      <c r="H7" s="1144"/>
      <c r="I7" s="1144"/>
      <c r="J7" s="1144"/>
      <c r="K7" s="1144"/>
      <c r="L7" s="1144"/>
      <c r="M7" s="1144"/>
      <c r="N7" s="1144"/>
      <c r="O7" s="1144"/>
      <c r="P7" s="1144"/>
    </row>
    <row r="8" spans="1:17" s="323" customFormat="1" ht="18" customHeight="1">
      <c r="A8" s="319" t="s">
        <v>304</v>
      </c>
      <c r="B8" s="1016" t="s">
        <v>305</v>
      </c>
      <c r="C8" s="1016"/>
      <c r="D8" s="1016"/>
      <c r="E8" s="1016"/>
      <c r="F8" s="1016"/>
      <c r="G8" s="1016"/>
      <c r="H8" s="1016"/>
      <c r="I8" s="1016"/>
      <c r="J8" s="1016"/>
      <c r="K8" s="1016"/>
      <c r="L8" s="1016"/>
      <c r="M8" s="1016"/>
      <c r="N8" s="1016"/>
      <c r="O8" s="1016"/>
      <c r="P8" s="1016"/>
    </row>
    <row r="9" spans="1:17" s="323" customFormat="1" ht="18" customHeight="1">
      <c r="A9" s="319"/>
    </row>
    <row r="10" spans="1:17" s="323" customFormat="1" ht="18" customHeight="1">
      <c r="A10" s="1146" t="s">
        <v>307</v>
      </c>
      <c r="B10" s="1146"/>
      <c r="C10" s="1146"/>
      <c r="D10" s="1146"/>
      <c r="E10" s="1146"/>
      <c r="F10" s="1146"/>
      <c r="G10" s="1146"/>
      <c r="H10" s="1146"/>
      <c r="I10" s="1146"/>
      <c r="J10" s="1146"/>
    </row>
    <row r="11" spans="1:17" s="323" customFormat="1" ht="18" customHeight="1">
      <c r="A11" s="319" t="s">
        <v>304</v>
      </c>
      <c r="B11" s="1014" t="s">
        <v>308</v>
      </c>
      <c r="C11" s="1014"/>
      <c r="D11" s="1014"/>
      <c r="E11" s="1014"/>
      <c r="F11" s="1014"/>
      <c r="G11" s="1014"/>
      <c r="H11" s="1014"/>
      <c r="I11" s="1014"/>
      <c r="J11" s="1014"/>
      <c r="K11" s="1014"/>
      <c r="L11" s="1014"/>
      <c r="M11" s="1014"/>
      <c r="N11" s="1014"/>
      <c r="O11" s="1014"/>
      <c r="P11" s="1014"/>
    </row>
    <row r="12" spans="1:17" s="323" customFormat="1" ht="18" customHeight="1">
      <c r="A12" s="319" t="s">
        <v>304</v>
      </c>
      <c r="B12" s="1144" t="str">
        <f>"このエクセルでは令和"&amp;DBCS(パラメーター!$D$2-1)&amp;"年分の所得をもとに令和"&amp;DBCS(パラメーター!$D$2)&amp;"年度（令和"&amp;DBCS(パラメーター!$D$2)&amp;"年４月分～令和"&amp;DBCS(パラメーター!$D$2+1)&amp;"年３月分）の保険料を試算します。"</f>
        <v>このエクセルでは令和６年分の所得をもとに令和７年度（令和７年４月分～令和８年３月分）の保険料を試算します。</v>
      </c>
      <c r="C12" s="1144"/>
      <c r="D12" s="1144"/>
      <c r="E12" s="1144"/>
      <c r="F12" s="1144"/>
      <c r="G12" s="1144"/>
      <c r="H12" s="1144"/>
      <c r="I12" s="1144"/>
      <c r="J12" s="1144"/>
      <c r="K12" s="1144"/>
      <c r="L12" s="1144"/>
      <c r="M12" s="1144"/>
      <c r="N12" s="1144"/>
      <c r="O12" s="1144"/>
      <c r="P12" s="1144"/>
    </row>
    <row r="13" spans="1:17" s="323" customFormat="1" ht="18" customHeight="1">
      <c r="A13" s="319" t="s">
        <v>304</v>
      </c>
      <c r="B13" s="1014" t="str">
        <f>"翌年度（令和"&amp;DBCS(パラメーター!$D$2+1)&amp;"年度）の保険料率は令和"&amp;DBCS(パラメーター!$D$2+1)&amp;"年７月中旬頃に決まります。"</f>
        <v>翌年度（令和８年度）の保険料率は令和８年７月中旬頃に決まります。</v>
      </c>
      <c r="C13" s="1014"/>
      <c r="D13" s="1014"/>
      <c r="E13" s="1014"/>
      <c r="F13" s="1014"/>
      <c r="G13" s="1014"/>
      <c r="H13" s="1014"/>
      <c r="I13" s="1014"/>
      <c r="J13" s="1014"/>
      <c r="K13" s="1014"/>
      <c r="L13" s="1014"/>
      <c r="M13" s="1014"/>
      <c r="N13" s="1014"/>
      <c r="O13" s="1014"/>
      <c r="P13" s="1014"/>
    </row>
    <row r="14" spans="1:17" s="323" customFormat="1" ht="18" customHeight="1">
      <c r="A14" s="319"/>
    </row>
    <row r="15" spans="1:17" s="323" customFormat="1" ht="18" customHeight="1">
      <c r="A15" s="1145" t="s">
        <v>309</v>
      </c>
      <c r="B15" s="1145"/>
      <c r="C15" s="1145"/>
      <c r="D15" s="1145"/>
      <c r="E15" s="1145"/>
      <c r="F15" s="1145"/>
      <c r="G15" s="1145"/>
      <c r="H15" s="1145"/>
      <c r="I15" s="1145"/>
      <c r="J15" s="1145"/>
    </row>
    <row r="16" spans="1:17" s="323" customFormat="1" ht="18" customHeight="1">
      <c r="A16" s="319" t="s">
        <v>304</v>
      </c>
      <c r="B16" s="1144" t="s">
        <v>321</v>
      </c>
      <c r="C16" s="1144"/>
      <c r="D16" s="1144"/>
      <c r="E16" s="1144"/>
      <c r="F16" s="1144"/>
      <c r="G16" s="1144"/>
      <c r="H16" s="1144"/>
      <c r="I16" s="1144"/>
      <c r="J16" s="1144"/>
      <c r="K16" s="1144"/>
      <c r="L16" s="1144"/>
      <c r="M16" s="1144"/>
      <c r="N16" s="1144"/>
      <c r="O16" s="1144"/>
      <c r="P16" s="1144"/>
    </row>
    <row r="17" spans="1:17" s="323" customFormat="1" ht="18" customHeight="1">
      <c r="A17" s="319"/>
      <c r="B17" s="1144" t="s">
        <v>322</v>
      </c>
      <c r="C17" s="1144"/>
      <c r="D17" s="1144"/>
      <c r="E17" s="1144"/>
      <c r="F17" s="1144"/>
      <c r="G17" s="1144"/>
      <c r="H17" s="1144"/>
      <c r="I17" s="1144"/>
      <c r="J17" s="1144"/>
      <c r="K17" s="1144"/>
      <c r="L17" s="1144"/>
      <c r="M17" s="1144"/>
      <c r="N17" s="1144"/>
      <c r="O17" s="1144"/>
      <c r="P17" s="1144"/>
    </row>
    <row r="18" spans="1:17" s="323" customFormat="1" ht="18" customHeight="1">
      <c r="A18" s="319" t="s">
        <v>304</v>
      </c>
      <c r="B18" s="1014" t="s">
        <v>325</v>
      </c>
      <c r="C18" s="1014"/>
      <c r="D18" s="1014"/>
      <c r="E18" s="1014"/>
      <c r="F18" s="1014"/>
      <c r="G18" s="1014"/>
      <c r="H18" s="1014"/>
      <c r="I18" s="1014"/>
      <c r="J18" s="1014"/>
      <c r="K18" s="1014"/>
      <c r="L18" s="1014"/>
      <c r="M18" s="1014"/>
      <c r="N18" s="1014"/>
      <c r="O18" s="1014"/>
      <c r="P18" s="1014"/>
    </row>
    <row r="19" spans="1:17" s="323" customFormat="1" ht="18" customHeight="1">
      <c r="A19" s="319" t="s">
        <v>304</v>
      </c>
      <c r="B19" s="1144" t="s">
        <v>323</v>
      </c>
      <c r="C19" s="1144"/>
      <c r="D19" s="1144"/>
      <c r="E19" s="1144"/>
      <c r="F19" s="1144"/>
      <c r="G19" s="1144"/>
      <c r="H19" s="1144"/>
      <c r="I19" s="1144"/>
      <c r="J19" s="1144"/>
      <c r="K19" s="1144"/>
      <c r="L19" s="1144"/>
      <c r="M19" s="1144"/>
      <c r="N19" s="1144"/>
      <c r="O19" s="1144"/>
      <c r="P19" s="1144"/>
    </row>
    <row r="20" spans="1:17" s="323" customFormat="1" ht="18" customHeight="1">
      <c r="A20" s="319"/>
      <c r="B20" s="1144" t="s">
        <v>324</v>
      </c>
      <c r="C20" s="1144"/>
      <c r="D20" s="1144"/>
      <c r="E20" s="1144"/>
      <c r="F20" s="1144"/>
      <c r="G20" s="1144"/>
      <c r="H20" s="1144"/>
      <c r="I20" s="1144"/>
      <c r="J20" s="1144"/>
      <c r="K20" s="1144"/>
      <c r="L20" s="1144"/>
      <c r="M20" s="1144"/>
      <c r="N20" s="1144"/>
      <c r="O20" s="1144"/>
      <c r="P20" s="1144"/>
    </row>
    <row r="21" spans="1:17" s="323" customFormat="1" ht="18" customHeight="1">
      <c r="A21" s="319"/>
    </row>
    <row r="22" spans="1:17" s="323" customFormat="1" ht="18" customHeight="1">
      <c r="A22" s="1146" t="s">
        <v>311</v>
      </c>
      <c r="B22" s="1146"/>
      <c r="C22" s="1146"/>
      <c r="D22" s="1146"/>
      <c r="E22" s="1146"/>
      <c r="F22" s="1146"/>
      <c r="G22" s="1146"/>
      <c r="H22" s="1146"/>
      <c r="I22" s="1146"/>
      <c r="J22" s="1146"/>
    </row>
    <row r="23" spans="1:17" s="323" customFormat="1" ht="18" customHeight="1">
      <c r="A23" s="319" t="s">
        <v>304</v>
      </c>
      <c r="B23" s="1143" t="s">
        <v>312</v>
      </c>
      <c r="C23" s="1143"/>
      <c r="D23" s="1143"/>
      <c r="E23" s="1143"/>
      <c r="F23" s="1143"/>
      <c r="G23" s="1143"/>
      <c r="H23" s="1143"/>
      <c r="I23" s="1143"/>
      <c r="J23" s="1143"/>
    </row>
    <row r="24" spans="1:17" s="323" customFormat="1" ht="18" customHeight="1">
      <c r="A24" s="319"/>
      <c r="B24" s="1143" t="s">
        <v>310</v>
      </c>
      <c r="C24" s="1143"/>
      <c r="D24" s="1143"/>
      <c r="E24" s="1143"/>
      <c r="F24" s="1143"/>
      <c r="G24" s="1143"/>
      <c r="H24" s="1143"/>
      <c r="I24" s="1143"/>
      <c r="J24" s="1143"/>
      <c r="K24" s="1143"/>
      <c r="L24" s="1143"/>
      <c r="M24" s="1143"/>
      <c r="N24" s="1143"/>
      <c r="O24" s="1143"/>
      <c r="P24" s="1143"/>
      <c r="Q24" s="1143"/>
    </row>
    <row r="25" spans="1:17" s="323" customFormat="1" ht="18" customHeight="1">
      <c r="A25" s="319" t="s">
        <v>304</v>
      </c>
      <c r="B25" s="323" t="s">
        <v>313</v>
      </c>
    </row>
    <row r="26" spans="1:17" s="323" customFormat="1" ht="18" customHeight="1">
      <c r="A26" s="319"/>
      <c r="B26" s="1144" t="s">
        <v>314</v>
      </c>
      <c r="C26" s="1144"/>
      <c r="D26" s="1144"/>
      <c r="E26" s="1144"/>
      <c r="F26" s="1144"/>
      <c r="G26" s="1144"/>
      <c r="H26" s="1144"/>
      <c r="I26" s="1144"/>
      <c r="J26" s="1144"/>
      <c r="K26" s="1144"/>
      <c r="L26" s="1144"/>
      <c r="M26" s="1144"/>
      <c r="N26" s="1144"/>
      <c r="O26" s="1144"/>
      <c r="P26" s="1144"/>
    </row>
    <row r="27" spans="1:17" s="323" customFormat="1" ht="18" customHeight="1">
      <c r="A27" s="319"/>
      <c r="B27" s="323" t="s">
        <v>315</v>
      </c>
    </row>
    <row r="28" spans="1:17" s="323" customFormat="1" ht="18" customHeight="1">
      <c r="A28" s="319" t="s">
        <v>304</v>
      </c>
      <c r="B28" s="323" t="s">
        <v>316</v>
      </c>
    </row>
    <row r="29" spans="1:17" s="323" customFormat="1" ht="18" customHeight="1">
      <c r="A29" s="319"/>
      <c r="B29" s="1014" t="s">
        <v>317</v>
      </c>
      <c r="C29" s="1014"/>
      <c r="D29" s="1014"/>
      <c r="E29" s="1014"/>
      <c r="F29" s="1014"/>
      <c r="G29" s="1014"/>
      <c r="H29" s="1014"/>
      <c r="I29" s="1014"/>
      <c r="J29" s="1014"/>
      <c r="K29" s="1014"/>
      <c r="L29" s="1014"/>
      <c r="M29" s="1014"/>
      <c r="N29" s="1014"/>
      <c r="O29" s="1014"/>
      <c r="P29" s="1014"/>
    </row>
    <row r="30" spans="1:17" s="323" customFormat="1" ht="18" customHeight="1">
      <c r="A30" s="319"/>
      <c r="B30" s="1014" t="s">
        <v>320</v>
      </c>
      <c r="C30" s="1014"/>
      <c r="D30" s="1014"/>
      <c r="E30" s="1014"/>
      <c r="F30" s="1014"/>
      <c r="G30" s="1014"/>
      <c r="H30" s="1014"/>
      <c r="I30" s="1014"/>
      <c r="J30" s="1014"/>
      <c r="K30" s="1014"/>
      <c r="L30" s="1014"/>
      <c r="M30" s="1014"/>
      <c r="N30" s="1014"/>
      <c r="O30" s="1014"/>
      <c r="P30" s="1014"/>
    </row>
    <row r="31" spans="1:17" s="323" customFormat="1" ht="18" customHeight="1">
      <c r="A31" s="319"/>
      <c r="B31" s="1014" t="s">
        <v>318</v>
      </c>
      <c r="C31" s="1014"/>
      <c r="D31" s="1014"/>
      <c r="E31" s="1014"/>
      <c r="F31" s="1014"/>
      <c r="G31" s="1014"/>
      <c r="H31" s="1014"/>
      <c r="I31" s="1014"/>
      <c r="J31" s="1014"/>
      <c r="K31" s="1014"/>
      <c r="L31" s="1014"/>
      <c r="M31" s="1014"/>
      <c r="N31" s="1014"/>
      <c r="O31" s="1014"/>
      <c r="P31" s="1014"/>
    </row>
    <row r="32" spans="1:17" s="323" customFormat="1" ht="18" customHeight="1">
      <c r="A32" s="319"/>
      <c r="B32" s="323" t="s">
        <v>33</v>
      </c>
    </row>
    <row r="33" ht="18" customHeight="1"/>
    <row r="34" ht="18" customHeight="1"/>
    <row r="35" ht="18" customHeight="1"/>
    <row r="36" ht="18" customHeight="1"/>
    <row r="37" ht="18" customHeight="1"/>
    <row r="38" ht="18" customHeight="1"/>
    <row r="39" ht="18" customHeight="1"/>
    <row r="40" ht="18" customHeight="1"/>
    <row r="41" ht="18" customHeight="1"/>
  </sheetData>
  <sheetProtection selectLockedCells="1"/>
  <mergeCells count="24">
    <mergeCell ref="A1:Q1"/>
    <mergeCell ref="B11:P11"/>
    <mergeCell ref="B12:P12"/>
    <mergeCell ref="B13:P13"/>
    <mergeCell ref="A3:J3"/>
    <mergeCell ref="A10:J10"/>
    <mergeCell ref="B8:P8"/>
    <mergeCell ref="B4:P4"/>
    <mergeCell ref="B6:P6"/>
    <mergeCell ref="B7:P7"/>
    <mergeCell ref="B5:P5"/>
    <mergeCell ref="A15:J15"/>
    <mergeCell ref="B16:P16"/>
    <mergeCell ref="B18:P18"/>
    <mergeCell ref="B26:P26"/>
    <mergeCell ref="A22:J22"/>
    <mergeCell ref="B23:J23"/>
    <mergeCell ref="B29:P29"/>
    <mergeCell ref="B30:P30"/>
    <mergeCell ref="B31:P31"/>
    <mergeCell ref="B24:Q24"/>
    <mergeCell ref="B17:P17"/>
    <mergeCell ref="B20:P20"/>
    <mergeCell ref="B19:P19"/>
  </mergeCells>
  <phoneticPr fontId="2"/>
  <pageMargins left="0.39370078740157483" right="0.39370078740157483" top="0.39370078740157483" bottom="0.39370078740157483" header="0.31496062992125984" footer="0.31496062992125984"/>
  <pageSetup paperSize="9" scale="95" orientation="landscape"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9B340-DDC9-42F2-AABB-F3B839DE3188}">
  <sheetPr codeName="Sheet14">
    <pageSetUpPr fitToPage="1"/>
  </sheetPr>
  <dimension ref="A1:BA36"/>
  <sheetViews>
    <sheetView zoomScale="80" zoomScaleNormal="80" workbookViewId="0">
      <selection activeCell="D31" sqref="D31:BG32"/>
    </sheetView>
  </sheetViews>
  <sheetFormatPr defaultColWidth="9" defaultRowHeight="12.6"/>
  <cols>
    <col min="1" max="1" width="3.33203125" style="100" bestFit="1" customWidth="1"/>
    <col min="2" max="2" width="16.21875" style="100" customWidth="1"/>
    <col min="3" max="3" width="6.21875" style="100" customWidth="1"/>
    <col min="4" max="7" width="18.77734375" style="107" hidden="1" customWidth="1"/>
    <col min="8" max="8" width="0.44140625" style="107" customWidth="1"/>
    <col min="9" max="10" width="16.21875" style="107" customWidth="1"/>
    <col min="11" max="11" width="0.44140625" style="107" customWidth="1"/>
    <col min="12" max="16" width="16.21875" style="107" customWidth="1"/>
    <col min="17" max="17" width="0.44140625" style="107" customWidth="1"/>
    <col min="18" max="19" width="28.77734375" style="107" customWidth="1"/>
    <col min="20" max="20" width="0.44140625" style="107" customWidth="1"/>
    <col min="21" max="22" width="16.21875" style="107" customWidth="1"/>
    <col min="23" max="23" width="67.33203125" style="100" bestFit="1" customWidth="1"/>
    <col min="24" max="24" width="9" style="100"/>
    <col min="25" max="29" width="10.6640625" style="100" customWidth="1"/>
    <col min="30" max="38" width="12.6640625" style="100" customWidth="1"/>
    <col min="39" max="16384" width="9" style="100"/>
  </cols>
  <sheetData>
    <row r="1" spans="1:53" ht="63" customHeight="1">
      <c r="B1" s="1157" t="str">
        <f>"令和"&amp;DBCS(パラメーター!$D$1)&amp;"年度保険料試算　所得等入力シート"&amp;CHAR(10)&amp;"（令和"&amp;DBCS(パラメーター!$D$1-1)&amp;"年分所得）"</f>
        <v>令和７年度保険料試算　所得等入力シート
（令和６年分所得）</v>
      </c>
      <c r="C1" s="1157"/>
      <c r="D1" s="1157"/>
      <c r="E1" s="1157"/>
      <c r="F1" s="1157"/>
      <c r="G1" s="1157"/>
      <c r="H1" s="1157"/>
      <c r="I1" s="1157"/>
      <c r="J1" s="1157"/>
      <c r="K1" s="1157"/>
      <c r="L1" s="1157"/>
      <c r="M1" s="1157"/>
      <c r="N1" s="312"/>
      <c r="O1" s="312"/>
      <c r="P1" s="312"/>
      <c r="R1" s="1163" t="s">
        <v>301</v>
      </c>
      <c r="S1" s="1165" t="s">
        <v>302</v>
      </c>
      <c r="U1" s="314"/>
      <c r="V1" s="316"/>
      <c r="Y1" s="100" t="s">
        <v>139</v>
      </c>
      <c r="AN1" s="100" t="s">
        <v>179</v>
      </c>
    </row>
    <row r="2" spans="1:53" ht="33" customHeight="1" thickBot="1">
      <c r="I2" s="1161" t="s">
        <v>300</v>
      </c>
      <c r="J2" s="1162"/>
      <c r="K2" s="278"/>
      <c r="L2" s="1158" t="s">
        <v>343</v>
      </c>
      <c r="M2" s="1159"/>
      <c r="N2" s="1159"/>
      <c r="O2" s="1159"/>
      <c r="P2" s="1160"/>
      <c r="R2" s="1164"/>
      <c r="S2" s="1166"/>
      <c r="U2" s="315"/>
      <c r="V2" s="317"/>
      <c r="Y2" s="100" t="s">
        <v>159</v>
      </c>
      <c r="Z2" s="100" t="s">
        <v>158</v>
      </c>
      <c r="AB2" s="100" t="s">
        <v>149</v>
      </c>
      <c r="AD2" s="100" t="s">
        <v>82</v>
      </c>
      <c r="AF2" s="100" t="s">
        <v>150</v>
      </c>
      <c r="AI2" s="100" t="s">
        <v>104</v>
      </c>
      <c r="AL2" s="100" t="s">
        <v>168</v>
      </c>
      <c r="AN2" s="100" t="s">
        <v>182</v>
      </c>
      <c r="AT2" s="100" t="s">
        <v>183</v>
      </c>
      <c r="BA2" s="100" t="s">
        <v>188</v>
      </c>
    </row>
    <row r="3" spans="1:53" s="101" customFormat="1" ht="18" customHeight="1">
      <c r="A3" s="1055" t="s">
        <v>107</v>
      </c>
      <c r="B3" s="1063" t="s">
        <v>101</v>
      </c>
      <c r="C3" s="1064"/>
      <c r="D3" s="105"/>
      <c r="E3" s="105"/>
      <c r="F3" s="105"/>
      <c r="G3" s="105"/>
      <c r="H3" s="105"/>
      <c r="I3" s="171" t="s">
        <v>103</v>
      </c>
      <c r="J3" s="171" t="s">
        <v>104</v>
      </c>
      <c r="K3" s="171"/>
      <c r="L3" s="336"/>
      <c r="M3" s="336"/>
      <c r="N3" s="336"/>
      <c r="O3" s="336"/>
      <c r="P3" s="336"/>
      <c r="Q3" s="171"/>
      <c r="R3" s="171" t="s">
        <v>178</v>
      </c>
      <c r="S3" s="171" t="s">
        <v>298</v>
      </c>
      <c r="T3" s="171"/>
      <c r="U3" s="173" t="s">
        <v>88</v>
      </c>
      <c r="V3" s="1056"/>
      <c r="Y3" s="129" t="s">
        <v>160</v>
      </c>
      <c r="Z3" s="144" t="s">
        <v>141</v>
      </c>
      <c r="AA3" s="135" t="s">
        <v>143</v>
      </c>
      <c r="AB3" s="134" t="s">
        <v>171</v>
      </c>
      <c r="AC3" s="135" t="s">
        <v>144</v>
      </c>
      <c r="AD3" s="134" t="s">
        <v>146</v>
      </c>
      <c r="AE3" s="144" t="s">
        <v>82</v>
      </c>
      <c r="AF3" s="152" t="s">
        <v>154</v>
      </c>
      <c r="AG3" s="152" t="s">
        <v>155</v>
      </c>
      <c r="AH3" s="153" t="s">
        <v>156</v>
      </c>
      <c r="AI3" s="134" t="s">
        <v>164</v>
      </c>
      <c r="AJ3" s="144" t="s">
        <v>165</v>
      </c>
      <c r="AK3" s="144" t="s">
        <v>167</v>
      </c>
      <c r="AL3" s="135" t="s">
        <v>169</v>
      </c>
      <c r="AN3" s="134" t="s">
        <v>43</v>
      </c>
      <c r="AO3" s="144" t="s">
        <v>120</v>
      </c>
      <c r="AP3" s="144" t="s">
        <v>122</v>
      </c>
      <c r="AQ3" s="169" t="s">
        <v>124</v>
      </c>
      <c r="AR3" s="170" t="s">
        <v>126</v>
      </c>
      <c r="AS3" s="144" t="s">
        <v>180</v>
      </c>
      <c r="AT3" s="169" t="s">
        <v>173</v>
      </c>
      <c r="AU3" s="170" t="s">
        <v>175</v>
      </c>
      <c r="AV3" s="170" t="s">
        <v>177</v>
      </c>
      <c r="AW3" s="144" t="s">
        <v>129</v>
      </c>
      <c r="AX3" s="144" t="s">
        <v>131</v>
      </c>
      <c r="AY3" s="144" t="s">
        <v>185</v>
      </c>
      <c r="AZ3" s="144" t="s">
        <v>187</v>
      </c>
      <c r="BA3" s="135" t="s">
        <v>189</v>
      </c>
    </row>
    <row r="4" spans="1:53" s="104" customFormat="1" ht="32.25" customHeight="1">
      <c r="A4" s="1055"/>
      <c r="B4" s="1049" t="s">
        <v>273</v>
      </c>
      <c r="C4" s="1050"/>
      <c r="D4" s="106"/>
      <c r="E4" s="106"/>
      <c r="F4" s="106"/>
      <c r="G4" s="106"/>
      <c r="H4" s="106"/>
      <c r="I4" s="198"/>
      <c r="J4" s="318" t="str">
        <f>IF(I4="","",IF(Z6=FALSE,AI4,AI6))</f>
        <v/>
      </c>
      <c r="K4" s="174"/>
      <c r="L4" s="198"/>
      <c r="M4" s="198"/>
      <c r="N4" s="198"/>
      <c r="O4" s="198"/>
      <c r="P4" s="198"/>
      <c r="Q4" s="183"/>
      <c r="R4" s="198"/>
      <c r="S4" s="198"/>
      <c r="T4" s="174"/>
      <c r="U4" s="175">
        <f>IF(AND(B4="",B6=""),"",SUM(J4:P4,J6:P6,R4,R6))</f>
        <v>2447500</v>
      </c>
      <c r="V4" s="1057"/>
      <c r="W4" s="193" t="str">
        <f>IF(BA4+BA6&gt;0,"※繰越控除額が所得金額を超えています。確認してください。","")</f>
        <v/>
      </c>
      <c r="Y4" s="130">
        <f>IF(AND(B4="",B6=""),0,1)</f>
        <v>1</v>
      </c>
      <c r="Z4" s="201" t="b">
        <f>IF(AND($AD$29&lt;=B6,B6&lt;=$AC$29),TRUE,FALSE)</f>
        <v>0</v>
      </c>
      <c r="AA4" s="200" t="b">
        <v>0</v>
      </c>
      <c r="AB4" s="160">
        <f>SUM(AI4,AE4,L4:P4,L6:P6,R4,R6)</f>
        <v>2447500</v>
      </c>
      <c r="AC4" s="165">
        <f>IF(U6="",0,IF(U6&lt;AB6,0,U6-AB6))</f>
        <v>2017500</v>
      </c>
      <c r="AD4" s="136">
        <f>IF(AA6&lt;65,1,2)</f>
        <v>2</v>
      </c>
      <c r="AE4" s="151">
        <f>IF(AND(AD4=1,AE6=1),AF4,
IF(AND(AD4=1,AE6=2),AG4,
IF(AND(AD4=1,AE6=3),AH4,
IF(AND(AD4=2,AE6=1),AF6,
IF(AND(AD4=2,AE6=2),AG6,
IF(AND(AD4=2,AE6=3),AH6,
"???"))))))</f>
        <v>2447500</v>
      </c>
      <c r="AF4" s="189">
        <f>IF(I6&lt;600000,0,
IF(I6&lt;1300000,I6-600000,
IF(I6&lt;4100000,ROUNDDOWN(I6*0.75-275000,0),
IF(I6&lt;7700000,ROUNDDOWN(I6*0.85-685000,0),
IF(I6&lt;10000000,ROUNDDOWN(I6*0.95-1455000,0),
I6-1955000)))))</f>
        <v>2447500</v>
      </c>
      <c r="AG4" s="189">
        <f>IF(I6&lt;500000,0,
IF(I6&lt;1300000,I6-500000,
IF(I6&lt;4100000,ROUNDDOWN(I6*0.75-175000,0),
IF(I6&lt;7700000,ROUNDDOWN(I6*0.85-585000,0),
IF(I6&lt;10000000,ROUNDDOWN(I6*0.95-1355000,0),
I6-1855000)))))</f>
        <v>2547500</v>
      </c>
      <c r="AH4" s="190">
        <f>IF(I6&lt;400000,0,
IF(I6&lt;1300000,I6-400000,
IF(I6&lt;4100000,ROUNDDOWN(I6*0.75-75000,0),
IF(I6&lt;7700000,ROUNDDOWN(I6*0.85-485000,0),
IF(I6&lt;10000000,ROUNDDOWN(I6*0.95-1255000,0),
I6-1755000)))))</f>
        <v>2647500</v>
      </c>
      <c r="AI4" s="160">
        <f>AK4-AJ4-AJ6</f>
        <v>0</v>
      </c>
      <c r="AJ4" s="164">
        <f>IF(AA4=FALSE,0,
IF(I4&lt;8500000,0,
IF(I4&gt;10000000,150000,
(I4-8500000)*0.1)))</f>
        <v>0</v>
      </c>
      <c r="AK4" s="164">
        <f>IF(I4&lt;1628000,AL4,AL6)</f>
        <v>0</v>
      </c>
      <c r="AL4" s="167">
        <f>IF(I4&lt;551000,0,
IF(I4&lt;1619000,I4-550000,
IF(I4&lt;1620000,1069000,
IF(I4&lt;1622000,1070000,
IF(I4&lt;1624000,1072000,
IF(I4&lt;1628000,1074000,
"-"))))))</f>
        <v>0</v>
      </c>
      <c r="AN4" s="136" t="str">
        <f>IFERROR(INDEX(I3:S4,2,MATCH(AN3,I3:S3,0)),
IFERROR(INDEX(I5:S6,2,MATCH(AN3,I5:S5,0)),""))</f>
        <v/>
      </c>
      <c r="AO4" s="145" t="str">
        <f>IFERROR(INDEX(I3:S4,2,MATCH(AO3,I3:S3,0)),
IFERROR(INDEX(I5:S6,2,MATCH(AO3,I5:S5,0)),""))</f>
        <v/>
      </c>
      <c r="AP4" s="145" t="str">
        <f>IFERROR(INDEX(I3:S4,2,MATCH(AP3,I3:S3,0)),
IFERROR(INDEX(I5:S6,2,MATCH(AP3,I5:S5,0)),""))</f>
        <v/>
      </c>
      <c r="AQ4" s="145" t="str">
        <f>IFERROR(INDEX(I3:S4,2,MATCH(AQ3,I3:S3,0)),
IFERROR(INDEX(I5:S6,2,MATCH(AQ3,I5:S5,0)),""))</f>
        <v/>
      </c>
      <c r="AR4" s="145" t="str">
        <f>IFERROR(INDEX(I3:S4,2,MATCH(AR3,I3:S3,0)),
IFERROR(INDEX(I5:S6,2,MATCH(AR3,I5:S5,0)),""))</f>
        <v/>
      </c>
      <c r="AS4" s="145">
        <f>SUM(AN4:AR4,AN6:AR6)</f>
        <v>2447500</v>
      </c>
      <c r="AT4" s="145" t="str">
        <f>IFERROR(INDEX(I3:S4,2,MATCH(AT3,I3:S3,0)),
IFERROR(INDEX(I5:S6,2,MATCH(AT3,I5:S5,0)),""))</f>
        <v/>
      </c>
      <c r="AU4" s="145" t="str">
        <f>IFERROR(INDEX(I3:S4,2,MATCH(AU3,I3:S3,0)),
IFERROR(INDEX(I5:S6,2,MATCH(AU3,I5:S5,0)),""))</f>
        <v/>
      </c>
      <c r="AV4" s="145" t="str">
        <f>IFERROR(INDEX(I3:S4,2,MATCH(AV3,I3:S3,0)),
IFERROR(INDEX(I5:S6,2,MATCH(AV3,I5:S5,0)),""))</f>
        <v/>
      </c>
      <c r="AW4" s="145" t="str">
        <f>IFERROR(INDEX(I3:S4,2,MATCH(AW3,I3:S3,0)),
IFERROR(INDEX(I5:S6,2,MATCH(AW3,I5:S5,0)),""))</f>
        <v/>
      </c>
      <c r="AX4" s="145" t="str">
        <f>IFERROR(INDEX(I3:S4,2,MATCH(AX3,I3:S3,0)),
IFERROR(INDEX(I5:S6,2,MATCH(AX3,I5:S5,0)),""))</f>
        <v/>
      </c>
      <c r="AY4" s="145">
        <f>SUM(AT4:AX4,AT6:AX6)</f>
        <v>0</v>
      </c>
      <c r="AZ4" s="145">
        <f>SUM(AW4,AW6,AX4)</f>
        <v>0</v>
      </c>
      <c r="BA4" s="137">
        <f>IF(AS4&lt;AS6,1,0)</f>
        <v>0</v>
      </c>
    </row>
    <row r="5" spans="1:53" s="101" customFormat="1" ht="18" customHeight="1">
      <c r="A5" s="1055"/>
      <c r="B5" s="280" t="s">
        <v>102</v>
      </c>
      <c r="C5" s="309" t="s">
        <v>272</v>
      </c>
      <c r="D5" s="105"/>
      <c r="E5" s="105"/>
      <c r="F5" s="105"/>
      <c r="G5" s="105"/>
      <c r="H5" s="105"/>
      <c r="I5" s="171" t="s">
        <v>105</v>
      </c>
      <c r="J5" s="171" t="s">
        <v>82</v>
      </c>
      <c r="K5" s="171"/>
      <c r="L5" s="336"/>
      <c r="M5" s="336"/>
      <c r="N5" s="336"/>
      <c r="O5" s="336"/>
      <c r="P5" s="336"/>
      <c r="Q5" s="171"/>
      <c r="R5" s="1154"/>
      <c r="S5" s="171" t="s">
        <v>299</v>
      </c>
      <c r="T5" s="171"/>
      <c r="U5" s="173" t="s">
        <v>114</v>
      </c>
      <c r="V5" s="176" t="s">
        <v>115</v>
      </c>
      <c r="W5" s="194" t="str">
        <f>IF(BA4+BA6&gt;0," （非自発該当の場合、繰越損失(総合)を調整してください。）","")</f>
        <v/>
      </c>
      <c r="Y5" s="131" t="s">
        <v>161</v>
      </c>
      <c r="Z5" s="146" t="s">
        <v>142</v>
      </c>
      <c r="AA5" s="259" t="s">
        <v>267</v>
      </c>
      <c r="AB5" s="138" t="s">
        <v>172</v>
      </c>
      <c r="AC5" s="139" t="s">
        <v>8</v>
      </c>
      <c r="AD5" s="138" t="s">
        <v>147</v>
      </c>
      <c r="AE5" s="146" t="s">
        <v>148</v>
      </c>
      <c r="AF5" s="155" t="s">
        <v>151</v>
      </c>
      <c r="AG5" s="155" t="s">
        <v>152</v>
      </c>
      <c r="AH5" s="156" t="s">
        <v>153</v>
      </c>
      <c r="AI5" s="138" t="s">
        <v>163</v>
      </c>
      <c r="AJ5" s="146" t="s">
        <v>166</v>
      </c>
      <c r="AK5" s="146"/>
      <c r="AL5" s="139" t="s">
        <v>170</v>
      </c>
      <c r="AN5" s="138" t="s">
        <v>45</v>
      </c>
      <c r="AO5" s="145" t="s">
        <v>121</v>
      </c>
      <c r="AP5" s="145" t="s">
        <v>123</v>
      </c>
      <c r="AQ5" s="146" t="s">
        <v>125</v>
      </c>
      <c r="AR5" s="146" t="s">
        <v>127</v>
      </c>
      <c r="AS5" s="146" t="s">
        <v>181</v>
      </c>
      <c r="AT5" s="146" t="s">
        <v>174</v>
      </c>
      <c r="AU5" s="146" t="s">
        <v>176</v>
      </c>
      <c r="AV5" s="148" t="s">
        <v>128</v>
      </c>
      <c r="AW5" s="145" t="s">
        <v>130</v>
      </c>
      <c r="AX5" s="145" t="s">
        <v>132</v>
      </c>
      <c r="AY5" s="146"/>
      <c r="AZ5" s="146" t="s">
        <v>186</v>
      </c>
      <c r="BA5" s="139" t="s">
        <v>190</v>
      </c>
    </row>
    <row r="6" spans="1:53" s="104" customFormat="1" ht="32.25" customHeight="1" thickBot="1">
      <c r="A6" s="1061"/>
      <c r="B6" s="195">
        <v>20784</v>
      </c>
      <c r="C6" s="115" t="str">
        <f>IF(B6="","",IF(Z4=TRUE,"○",""))</f>
        <v/>
      </c>
      <c r="D6" s="117"/>
      <c r="E6" s="117"/>
      <c r="F6" s="117"/>
      <c r="G6" s="117"/>
      <c r="H6" s="117"/>
      <c r="I6" s="197">
        <v>3630000</v>
      </c>
      <c r="J6" s="313">
        <f>IF(OR(B6="",I6=""),"",AE4)</f>
        <v>2447500</v>
      </c>
      <c r="K6" s="177"/>
      <c r="L6" s="197"/>
      <c r="M6" s="197"/>
      <c r="N6" s="197"/>
      <c r="O6" s="197"/>
      <c r="P6" s="197"/>
      <c r="Q6" s="184"/>
      <c r="R6" s="1155"/>
      <c r="S6" s="197"/>
      <c r="T6" s="177"/>
      <c r="U6" s="178">
        <f>IF(AND(B4="",B6=""),"",U4-S4-S6-R4-R6)</f>
        <v>2447500</v>
      </c>
      <c r="V6" s="179">
        <f>IF(AND(B4="",B6=""),"",AC4)</f>
        <v>2017500</v>
      </c>
      <c r="Y6" s="130">
        <f>IF(AND(B4="",B6=""),0,IF(Z4=TRUE,1,0))</f>
        <v>0</v>
      </c>
      <c r="Z6" s="201" t="b">
        <v>0</v>
      </c>
      <c r="AA6" s="257">
        <f>IF(B6="","",DATEDIF(B6,"R"&amp;パラメーター!D1&amp;"/1/1","Y"))</f>
        <v>68</v>
      </c>
      <c r="AB6" s="160">
        <f>IF(AB4&lt;=24000000,430000,
IF(AB4&lt;=24500000,290000,
IF(AB4&lt;=25000000,150000,
0)))</f>
        <v>430000</v>
      </c>
      <c r="AC6" s="165">
        <f>IF(Z4=TRUE,AC4,0)</f>
        <v>0</v>
      </c>
      <c r="AD6" s="147">
        <f>SUM(AK4,L4:P4,L6:P6)</f>
        <v>0</v>
      </c>
      <c r="AE6" s="145">
        <f>IF(AD6&lt;=10000000,1,IF(AD6&lt;=20000000,2,3))</f>
        <v>1</v>
      </c>
      <c r="AF6" s="189">
        <f>IF(I6&lt;1100000,0,
IF(I6&lt;3300000,I6-1100000,
IF(I6&lt;4100000,ROUNDDOWN(I6*0.75-275000,0),
IF(I6&lt;7700000,ROUNDDOWN(I6*0.85-685000,0),
IF(I6&lt;10000000,ROUNDDOWN(I6*0.95-1455000,0),
I6-1955000)))))</f>
        <v>2447500</v>
      </c>
      <c r="AG6" s="189">
        <f>IF(I6&lt;1000000,0,
IF(I6&lt;3300000,I6-1000000,
IF(I6&lt;4100000,ROUNDDOWN(I6*0.75-175000,0),
IF(I6&lt;7700000,ROUNDDOWN(I6*0.85-585000,0),
IF(I6&lt;10000000,ROUNDDOWN(I6*0.95-1355000,0),
I6-1855000)))))</f>
        <v>2547500</v>
      </c>
      <c r="AH6" s="154">
        <f>IF(I6&lt;900000,0,
IF(I6&lt;3300000,I6-900000,
IF(I6&lt;4100000,ROUNDDOWN(I6*0.75-75000,0),
IF(I6&lt;7700000,ROUNDDOWN(I6*0.85-485000,0),
IF(I6&lt;10000000,ROUNDDOWN(I6*0.95-1255000,0),
I6-1755000)))))</f>
        <v>2647500</v>
      </c>
      <c r="AI6" s="160">
        <f>ROUNDDOWN(AI4*0.3,0)</f>
        <v>0</v>
      </c>
      <c r="AJ6" s="164">
        <f>IF(
IF(AK4&gt;100000,100000,AK4)+IF(AE4&gt;100000,100000,AE4)&lt;=0,0,
IF(AK4&gt;100000,100000,AK4)+IF(AE4&gt;100000,100000,AE4)-100000)</f>
        <v>0</v>
      </c>
      <c r="AK6" s="164"/>
      <c r="AL6" s="167" t="str">
        <f>IF(I4&lt;1628000,"-",
IF(I4&lt;1800000,ROUNDDOWN(I4/4,-3)*2.4+100000,
IF(I4&lt;3600000,ROUNDDOWN(I4/4,-3)*2.8-80000,
IF(I4&lt;6600000,ROUNDDOWN(I4/4,-3)*3.2-440000,
IF(I4&lt;8500000,ROUNDDOWN(I4*0.9-1100000,0),
I4-1950000)))))</f>
        <v>-</v>
      </c>
      <c r="AN6" s="136">
        <f>IFERROR(INDEX(I3:S4,2,MATCH(AN5,I3:S3,0)),
IFERROR(INDEX(I5:S6,2,MATCH(AN5,I5:S5,0)),""))</f>
        <v>2447500</v>
      </c>
      <c r="AO6" s="145" t="str">
        <f>IFERROR(INDEX(I3:S4,2,MATCH(AO5,I3:S3,0)),
IFERROR(INDEX(I5:S6,2,MATCH(AO5,I5:S5,0)),""))</f>
        <v/>
      </c>
      <c r="AP6" s="145" t="str">
        <f>IFERROR(INDEX(I3:S4,2,MATCH(AP5,I3:S3,0)),
IFERROR(INDEX(I5:S6,2,MATCH(AP5,I5:S5,0)),""))</f>
        <v/>
      </c>
      <c r="AQ6" s="145" t="str">
        <f>IFERROR(INDEX(I3:S4,2,MATCH(AQ5,I3:S3,0)),
IFERROR(INDEX(I5:S6,2,MATCH(AQ5,I5:S5,0)),""))</f>
        <v/>
      </c>
      <c r="AR6" s="145" t="str">
        <f>IFERROR(INDEX(I3:S4,2,MATCH(AR5,I3:S3,0)),
IFERROR(INDEX(I5:S6,2,MATCH(AR5,I5:S5,0)),""))</f>
        <v/>
      </c>
      <c r="AS6" s="162">
        <f>S4</f>
        <v>0</v>
      </c>
      <c r="AT6" s="145" t="str">
        <f>IFERROR(INDEX(I3:S4,2,MATCH(AT5,I3:S3,0)),
IFERROR(INDEX(I5:S6,2,MATCH(AT5,I5:S5,0)),""))</f>
        <v/>
      </c>
      <c r="AU6" s="145" t="str">
        <f>IFERROR(INDEX(I3:S4,2,MATCH(AU5,I3:S3,0)),
IFERROR(INDEX(I5:S6,2,MATCH(AU5,I5:S5,0)),""))</f>
        <v/>
      </c>
      <c r="AV6" s="145" t="str">
        <f>IFERROR(INDEX(I3:S4,2,MATCH(AV5,I3:S3,0)),
IFERROR(INDEX(I5:S6,2,MATCH(AV5,I5:S5,0)),""))</f>
        <v/>
      </c>
      <c r="AW6" s="145" t="str">
        <f>IFERROR(INDEX(I3:S4,2,MATCH(AW5,I3:S3,0)),
IFERROR(INDEX(I5:S6,2,MATCH(AW5,I5:S5,0)),""))</f>
        <v/>
      </c>
      <c r="AX6" s="145" t="str">
        <f>IFERROR(INDEX(I3:S4,2,MATCH(AX5,I3:S3,0)),
IFERROR(INDEX(I5:S6,2,MATCH(AX5,I5:S5,0)),""))</f>
        <v/>
      </c>
      <c r="AY6" s="162"/>
      <c r="AZ6" s="162">
        <f>S6</f>
        <v>0</v>
      </c>
      <c r="BA6" s="137">
        <f>IF(AZ4&lt;AZ6,1,0)</f>
        <v>0</v>
      </c>
    </row>
    <row r="7" spans="1:53" ht="3" customHeight="1" thickTop="1" thickBot="1">
      <c r="A7" s="120"/>
      <c r="B7" s="120"/>
      <c r="C7" s="120"/>
      <c r="D7" s="121"/>
      <c r="E7" s="121"/>
      <c r="F7" s="121"/>
      <c r="G7" s="121"/>
      <c r="H7" s="121"/>
      <c r="I7" s="180"/>
      <c r="J7" s="180"/>
      <c r="K7" s="180"/>
      <c r="L7" s="180"/>
      <c r="M7" s="180"/>
      <c r="N7" s="180"/>
      <c r="O7" s="180"/>
      <c r="P7" s="180"/>
      <c r="Q7" s="180"/>
      <c r="R7" s="180"/>
      <c r="S7" s="180"/>
      <c r="T7" s="180"/>
      <c r="U7" s="181"/>
      <c r="V7" s="182"/>
      <c r="Y7" s="132"/>
      <c r="Z7" s="148"/>
      <c r="AA7" s="141"/>
      <c r="AB7" s="140"/>
      <c r="AC7" s="141"/>
      <c r="AD7" s="140"/>
      <c r="AE7" s="148"/>
      <c r="AF7" s="157"/>
      <c r="AG7" s="157"/>
      <c r="AH7" s="158"/>
      <c r="AI7" s="140"/>
      <c r="AJ7" s="148"/>
      <c r="AK7" s="148"/>
      <c r="AL7" s="141"/>
      <c r="AN7" s="140"/>
      <c r="AO7" s="148"/>
      <c r="AP7" s="148"/>
      <c r="AQ7" s="148"/>
      <c r="AR7" s="148"/>
      <c r="AS7" s="148"/>
      <c r="AT7" s="148"/>
      <c r="AU7" s="148"/>
      <c r="AV7" s="148"/>
      <c r="AW7" s="148"/>
      <c r="AX7" s="148"/>
      <c r="AY7" s="148"/>
      <c r="AZ7" s="148"/>
      <c r="BA7" s="141"/>
    </row>
    <row r="8" spans="1:53" s="101" customFormat="1" ht="18" customHeight="1" thickTop="1">
      <c r="A8" s="1062" t="s">
        <v>108</v>
      </c>
      <c r="B8" s="1065" t="s">
        <v>101</v>
      </c>
      <c r="C8" s="1066"/>
      <c r="D8" s="119"/>
      <c r="E8" s="119"/>
      <c r="F8" s="119"/>
      <c r="G8" s="119"/>
      <c r="H8" s="119"/>
      <c r="I8" s="171" t="s">
        <v>103</v>
      </c>
      <c r="J8" s="171" t="s">
        <v>104</v>
      </c>
      <c r="K8" s="171"/>
      <c r="L8" s="336" t="s">
        <v>126</v>
      </c>
      <c r="M8" s="336"/>
      <c r="N8" s="336"/>
      <c r="O8" s="336"/>
      <c r="P8" s="336"/>
      <c r="Q8" s="171"/>
      <c r="R8" s="171" t="s">
        <v>178</v>
      </c>
      <c r="S8" s="171" t="s">
        <v>298</v>
      </c>
      <c r="T8" s="171"/>
      <c r="U8" s="173" t="s">
        <v>88</v>
      </c>
      <c r="V8" s="1056"/>
      <c r="Y8" s="131" t="s">
        <v>160</v>
      </c>
      <c r="Z8" s="146" t="s">
        <v>141</v>
      </c>
      <c r="AA8" s="139" t="s">
        <v>143</v>
      </c>
      <c r="AB8" s="138" t="s">
        <v>171</v>
      </c>
      <c r="AC8" s="139" t="s">
        <v>144</v>
      </c>
      <c r="AD8" s="138" t="s">
        <v>146</v>
      </c>
      <c r="AE8" s="146" t="s">
        <v>82</v>
      </c>
      <c r="AF8" s="155" t="s">
        <v>154</v>
      </c>
      <c r="AG8" s="155" t="s">
        <v>155</v>
      </c>
      <c r="AH8" s="156" t="s">
        <v>156</v>
      </c>
      <c r="AI8" s="138" t="s">
        <v>164</v>
      </c>
      <c r="AJ8" s="146" t="s">
        <v>165</v>
      </c>
      <c r="AK8" s="146" t="s">
        <v>167</v>
      </c>
      <c r="AL8" s="139" t="s">
        <v>169</v>
      </c>
      <c r="AN8" s="138" t="s">
        <v>43</v>
      </c>
      <c r="AO8" s="146" t="s">
        <v>120</v>
      </c>
      <c r="AP8" s="146" t="s">
        <v>122</v>
      </c>
      <c r="AQ8" s="148" t="s">
        <v>124</v>
      </c>
      <c r="AR8" s="145" t="s">
        <v>126</v>
      </c>
      <c r="AS8" s="146" t="s">
        <v>180</v>
      </c>
      <c r="AT8" s="148" t="s">
        <v>173</v>
      </c>
      <c r="AU8" s="145" t="s">
        <v>175</v>
      </c>
      <c r="AV8" s="145" t="s">
        <v>177</v>
      </c>
      <c r="AW8" s="146" t="s">
        <v>129</v>
      </c>
      <c r="AX8" s="146" t="s">
        <v>131</v>
      </c>
      <c r="AY8" s="146" t="s">
        <v>185</v>
      </c>
      <c r="AZ8" s="146" t="s">
        <v>187</v>
      </c>
      <c r="BA8" s="139" t="s">
        <v>189</v>
      </c>
    </row>
    <row r="9" spans="1:53" s="104" customFormat="1" ht="32.25" customHeight="1">
      <c r="A9" s="1055"/>
      <c r="B9" s="1049" t="s">
        <v>274</v>
      </c>
      <c r="C9" s="1050"/>
      <c r="D9" s="106"/>
      <c r="E9" s="106"/>
      <c r="F9" s="106"/>
      <c r="G9" s="106"/>
      <c r="H9" s="106"/>
      <c r="I9" s="198">
        <v>960000</v>
      </c>
      <c r="J9" s="318">
        <f>IF(I9="","",IF(Z11=FALSE,AI9,AI11))</f>
        <v>410000</v>
      </c>
      <c r="K9" s="174"/>
      <c r="L9" s="198">
        <v>60000</v>
      </c>
      <c r="M9" s="198"/>
      <c r="N9" s="198"/>
      <c r="O9" s="198"/>
      <c r="P9" s="198"/>
      <c r="Q9" s="183"/>
      <c r="R9" s="198"/>
      <c r="S9" s="198"/>
      <c r="T9" s="174"/>
      <c r="U9" s="175">
        <f>IF(AND(B9="",B11=""),"",SUM(J9:P9,J11:P11,R9,R11))</f>
        <v>470000</v>
      </c>
      <c r="V9" s="1057"/>
      <c r="W9" s="193" t="str">
        <f>IF(BA9+BA11&gt;0,"※繰越控除額が所得金額を超えています。確認してください。","")</f>
        <v/>
      </c>
      <c r="Y9" s="130">
        <f>IF(AND(B9="",B11=""),0,1)</f>
        <v>1</v>
      </c>
      <c r="Z9" s="201" t="b">
        <f>IF(AND($AD$29&lt;=B11,B11&lt;=$AC$29),TRUE,FALSE)</f>
        <v>1</v>
      </c>
      <c r="AA9" s="200" t="b">
        <v>0</v>
      </c>
      <c r="AB9" s="160">
        <f>SUM(AI9,AE9,L9:P9,L11:P11,R9,R11)</f>
        <v>470000</v>
      </c>
      <c r="AC9" s="165">
        <f>IF(U11="",0,IF(U11&lt;AB11,0,U11-AB11))</f>
        <v>40000</v>
      </c>
      <c r="AD9" s="136">
        <f>IF(AA11&lt;65,1,2)</f>
        <v>1</v>
      </c>
      <c r="AE9" s="151">
        <f>IF(AND(AD9=1,AE11=1),AF9,
IF(AND(AD9=1,AE11=2),AG9,
IF(AND(AD9=1,AE11=3),AH9,
IF(AND(AD9=2,AE11=1),AF11,
IF(AND(AD9=2,AE11=2),AG11,
IF(AND(AD9=2,AE11=3),AH11,
"???"))))))</f>
        <v>0</v>
      </c>
      <c r="AF9" s="189">
        <f>IF(I11&lt;600000,0,
IF(I11&lt;1300000,I11-600000,
IF(I11&lt;4100000,ROUNDDOWN(I11*0.75-275000,0),
IF(I11&lt;7700000,ROUNDDOWN(I11*0.85-685000,0),
IF(I11&lt;10000000,ROUNDDOWN(I11*0.95-1455000,0),
I11-1955000)))))</f>
        <v>0</v>
      </c>
      <c r="AG9" s="189">
        <f>IF(I11&lt;500000,0,
IF(I11&lt;1300000,I11-500000,
IF(I11&lt;4100000,ROUNDDOWN(I11*0.75-175000,0),
IF(I11&lt;7700000,ROUNDDOWN(I11*0.85-585000,0),
IF(I11&lt;10000000,ROUNDDOWN(I11*0.95-1355000,0),
I11-1855000)))))</f>
        <v>0</v>
      </c>
      <c r="AH9" s="190">
        <f>IF(I11&lt;400000,0,
IF(I11&lt;1300000,I11-400000,
IF(I11&lt;4100000,ROUNDDOWN(I11*0.75-75000,0),
IF(I11&lt;7700000,ROUNDDOWN(I11*0.85-485000,0),
IF(I11&lt;10000000,ROUNDDOWN(I11*0.95-1255000,0),
I11-1755000)))))</f>
        <v>0</v>
      </c>
      <c r="AI9" s="160">
        <f>AK9-AJ9-AJ11</f>
        <v>410000</v>
      </c>
      <c r="AJ9" s="164">
        <f>IF(AA9=FALSE,0,
IF(I9&lt;8500000,0,
IF(I9&gt;10000000,150000,
(I9-8500000)*0.1)))</f>
        <v>0</v>
      </c>
      <c r="AK9" s="164">
        <f>IF(I9&lt;1628000,AL9,AL11)</f>
        <v>410000</v>
      </c>
      <c r="AL9" s="167">
        <f>IF(I9&lt;551000,0,
IF(I9&lt;1619000,I9-550000,
IF(I9&lt;1620000,1069000,
IF(I9&lt;1622000,1070000,
IF(I9&lt;1624000,1072000,
IF(I9&lt;1628000,1074000,
"-"))))))</f>
        <v>410000</v>
      </c>
      <c r="AN9" s="136">
        <f>IFERROR(INDEX(I8:S9,2,MATCH(AN8,I8:S8,0)),
IFERROR(INDEX(I10:S11,2,MATCH(AN8,I10:S10,0)),""))</f>
        <v>410000</v>
      </c>
      <c r="AO9" s="145" t="str">
        <f>IFERROR(INDEX(I8:S9,2,MATCH(AO8,I8:S8,0)),
IFERROR(INDEX(I10:S11,2,MATCH(AO8,I10:S10,0)),""))</f>
        <v/>
      </c>
      <c r="AP9" s="145" t="str">
        <f>IFERROR(INDEX(I8:S9,2,MATCH(AP8,I8:S8,0)),
IFERROR(INDEX(I10:S11,2,MATCH(AP8,I10:S10,0)),""))</f>
        <v/>
      </c>
      <c r="AQ9" s="145" t="str">
        <f>IFERROR(INDEX(I8:S9,2,MATCH(AQ8,I8:S8,0)),
IFERROR(INDEX(I10:S11,2,MATCH(AQ8,I10:S10,0)),""))</f>
        <v/>
      </c>
      <c r="AR9" s="145">
        <f>IFERROR(INDEX(I8:S9,2,MATCH(AR8,I8:S8,0)),
IFERROR(INDEX(I10:S11,2,MATCH(AR8,I10:S10,0)),""))</f>
        <v>60000</v>
      </c>
      <c r="AS9" s="145">
        <f>SUM(AN9:AR9,AN11:AR11)</f>
        <v>470000</v>
      </c>
      <c r="AT9" s="145" t="str">
        <f>IFERROR(INDEX(I8:S9,2,MATCH(AT8,I8:S8,0)),
IFERROR(INDEX(I10:S11,2,MATCH(AT8,I10:S10,0)),""))</f>
        <v/>
      </c>
      <c r="AU9" s="145" t="str">
        <f>IFERROR(INDEX(I8:S9,2,MATCH(AU8,I8:S8,0)),
IFERROR(INDEX(I10:S11,2,MATCH(AU8,I10:S10,0)),""))</f>
        <v/>
      </c>
      <c r="AV9" s="145" t="str">
        <f>IFERROR(INDEX(I8:S9,2,MATCH(AV8,I8:S8,0)),
IFERROR(INDEX(I10:S11,2,MATCH(AV8,I10:S10,0)),""))</f>
        <v/>
      </c>
      <c r="AW9" s="145" t="str">
        <f>IFERROR(INDEX(I8:S9,2,MATCH(AW8,I8:S8,0)),
IFERROR(INDEX(I10:S11,2,MATCH(AW8,I10:S10,0)),""))</f>
        <v/>
      </c>
      <c r="AX9" s="145" t="str">
        <f>IFERROR(INDEX(I8:S9,2,MATCH(AX8,I8:S8,0)),
IFERROR(INDEX(I10:S11,2,MATCH(AX8,I10:S10,0)),""))</f>
        <v/>
      </c>
      <c r="AY9" s="145">
        <f>SUM(AT9:AX9,AT11:AX11)</f>
        <v>0</v>
      </c>
      <c r="AZ9" s="145">
        <f>SUM(AW9,AW11,AX9)</f>
        <v>0</v>
      </c>
      <c r="BA9" s="137">
        <f>IF(AS9&lt;AS11,1,0)</f>
        <v>0</v>
      </c>
    </row>
    <row r="10" spans="1:53" s="101" customFormat="1" ht="18" customHeight="1">
      <c r="A10" s="1055"/>
      <c r="B10" s="280" t="s">
        <v>102</v>
      </c>
      <c r="C10" s="309" t="s">
        <v>272</v>
      </c>
      <c r="D10" s="105"/>
      <c r="E10" s="105"/>
      <c r="F10" s="105"/>
      <c r="G10" s="105"/>
      <c r="H10" s="105"/>
      <c r="I10" s="171" t="s">
        <v>105</v>
      </c>
      <c r="J10" s="171" t="s">
        <v>82</v>
      </c>
      <c r="K10" s="171"/>
      <c r="L10" s="336"/>
      <c r="M10" s="336"/>
      <c r="N10" s="336"/>
      <c r="O10" s="336"/>
      <c r="P10" s="336"/>
      <c r="Q10" s="171"/>
      <c r="R10" s="1154"/>
      <c r="S10" s="171" t="s">
        <v>299</v>
      </c>
      <c r="T10" s="171"/>
      <c r="U10" s="173" t="s">
        <v>114</v>
      </c>
      <c r="V10" s="176" t="s">
        <v>115</v>
      </c>
      <c r="W10" s="194" t="str">
        <f>IF(BA9+BA11&gt;0," （非自発該当の場合、繰越損失(総合)を調整してください。）","")</f>
        <v/>
      </c>
      <c r="Y10" s="131" t="s">
        <v>161</v>
      </c>
      <c r="Z10" s="146" t="s">
        <v>142</v>
      </c>
      <c r="AA10" s="259" t="s">
        <v>267</v>
      </c>
      <c r="AB10" s="138" t="s">
        <v>172</v>
      </c>
      <c r="AC10" s="139" t="s">
        <v>8</v>
      </c>
      <c r="AD10" s="138" t="s">
        <v>147</v>
      </c>
      <c r="AE10" s="146" t="s">
        <v>148</v>
      </c>
      <c r="AF10" s="155" t="s">
        <v>151</v>
      </c>
      <c r="AG10" s="155" t="s">
        <v>152</v>
      </c>
      <c r="AH10" s="156" t="s">
        <v>153</v>
      </c>
      <c r="AI10" s="138" t="s">
        <v>163</v>
      </c>
      <c r="AJ10" s="146" t="s">
        <v>166</v>
      </c>
      <c r="AK10" s="146"/>
      <c r="AL10" s="139" t="s">
        <v>170</v>
      </c>
      <c r="AN10" s="138" t="s">
        <v>45</v>
      </c>
      <c r="AO10" s="145" t="s">
        <v>121</v>
      </c>
      <c r="AP10" s="145" t="s">
        <v>123</v>
      </c>
      <c r="AQ10" s="146" t="s">
        <v>125</v>
      </c>
      <c r="AR10" s="146" t="s">
        <v>127</v>
      </c>
      <c r="AS10" s="146" t="s">
        <v>181</v>
      </c>
      <c r="AT10" s="146" t="s">
        <v>174</v>
      </c>
      <c r="AU10" s="146" t="s">
        <v>176</v>
      </c>
      <c r="AV10" s="148" t="s">
        <v>128</v>
      </c>
      <c r="AW10" s="145" t="s">
        <v>130</v>
      </c>
      <c r="AX10" s="145" t="s">
        <v>132</v>
      </c>
      <c r="AY10" s="146"/>
      <c r="AZ10" s="146" t="s">
        <v>186</v>
      </c>
      <c r="BA10" s="139" t="s">
        <v>190</v>
      </c>
    </row>
    <row r="11" spans="1:53" s="104" customFormat="1" ht="32.25" customHeight="1" thickBot="1">
      <c r="A11" s="1055"/>
      <c r="B11" s="196">
        <v>22322</v>
      </c>
      <c r="C11" s="115" t="str">
        <f>IF(B11="","",IF(Z9=TRUE,"○",""))</f>
        <v>○</v>
      </c>
      <c r="D11" s="106"/>
      <c r="E11" s="106"/>
      <c r="F11" s="106"/>
      <c r="G11" s="106"/>
      <c r="H11" s="106"/>
      <c r="I11" s="197"/>
      <c r="J11" s="313" t="str">
        <f>IF(OR(B11="",I11=""),"",AE9)</f>
        <v/>
      </c>
      <c r="K11" s="177"/>
      <c r="L11" s="197"/>
      <c r="M11" s="197"/>
      <c r="N11" s="197"/>
      <c r="O11" s="197"/>
      <c r="P11" s="197"/>
      <c r="Q11" s="184"/>
      <c r="R11" s="1155"/>
      <c r="S11" s="197"/>
      <c r="T11" s="177"/>
      <c r="U11" s="178">
        <f>IF(AND(B9="",B11=""),"",U9-S9-S11-R9-R11)</f>
        <v>470000</v>
      </c>
      <c r="V11" s="179">
        <f>IF(AND(B9="",B11=""),"",AC9)</f>
        <v>40000</v>
      </c>
      <c r="Y11" s="130">
        <f>IF(AND(B9="",B11=""),0,IF(Z9=TRUE,1,0))</f>
        <v>1</v>
      </c>
      <c r="Z11" s="201" t="b">
        <v>0</v>
      </c>
      <c r="AA11" s="257">
        <f>IF(B11="","",DATEDIF(B11,"R"&amp;パラメーター!D1&amp;"/1/1","Y"))</f>
        <v>63</v>
      </c>
      <c r="AB11" s="160">
        <f>IF(AB9&lt;=24000000,430000,
IF(AB9&lt;=24500000,290000,
IF(AB9&lt;=25000000,150000,
0)))</f>
        <v>430000</v>
      </c>
      <c r="AC11" s="165">
        <f>IF(Z9=TRUE,AC9,0)</f>
        <v>40000</v>
      </c>
      <c r="AD11" s="147">
        <f>SUM(AK9,L9:P9,L11:P11)</f>
        <v>470000</v>
      </c>
      <c r="AE11" s="145">
        <f>IF(AD11&lt;=10000000,1,IF(AD11&lt;=20000000,2,3))</f>
        <v>1</v>
      </c>
      <c r="AF11" s="189">
        <f>IF(I11&lt;1100000,0,
IF(I11&lt;3300000,I11-1100000,
IF(I11&lt;4100000,ROUNDDOWN(I11*0.75-275000,0),
IF(I11&lt;7700000,ROUNDDOWN(I11*0.85-685000,0),
IF(I11&lt;10000000,ROUNDDOWN(I11*0.95-1455000,0),
I11-1955000)))))</f>
        <v>0</v>
      </c>
      <c r="AG11" s="189">
        <f>IF(I11&lt;1000000,0,
IF(I11&lt;3300000,I11-1000000,
IF(I11&lt;4100000,ROUNDDOWN(I11*0.75-175000,0),
IF(I11&lt;7700000,ROUNDDOWN(I11*0.85-585000,0),
IF(I11&lt;10000000,ROUNDDOWN(I11*0.95-1355000,0),
I11-1855000)))))</f>
        <v>0</v>
      </c>
      <c r="AH11" s="154">
        <f>IF(I11&lt;900000,0,
IF(I11&lt;3300000,I11-900000,
IF(I11&lt;4100000,ROUNDDOWN(I11*0.75-75000,0),
IF(I11&lt;7700000,ROUNDDOWN(I11*0.85-485000,0),
IF(I11&lt;10000000,ROUNDDOWN(I11*0.95-1255000,0),
I11-1755000)))))</f>
        <v>0</v>
      </c>
      <c r="AI11" s="160">
        <f>ROUNDDOWN(AI9*0.3,0)</f>
        <v>123000</v>
      </c>
      <c r="AJ11" s="164">
        <f>IF(
IF(AK9&gt;100000,100000,AK9)+IF(AE9&gt;100000,100000,AE9)&lt;=0,0,
IF(AK9&gt;100000,100000,AK9)+IF(AE9&gt;100000,100000,AE9)-100000)</f>
        <v>0</v>
      </c>
      <c r="AK11" s="164"/>
      <c r="AL11" s="167" t="str">
        <f>IF(I9&lt;1628000,"-",
IF(I9&lt;1800000,ROUNDDOWN(I9/4,-3)*2.4+100000,
IF(I9&lt;3600000,ROUNDDOWN(I9/4,-3)*2.8-80000,
IF(I9&lt;6600000,ROUNDDOWN(I9/4,-3)*3.2-440000,
IF(I9&lt;8500000,ROUNDDOWN(I9*0.9-1100000,0),
I9-1950000)))))</f>
        <v>-</v>
      </c>
      <c r="AN11" s="136" t="str">
        <f>IFERROR(INDEX(I8:S9,2,MATCH(AN10,I8:S8,0)),
IFERROR(INDEX(I10:S11,2,MATCH(AN10,I10:S10,0)),""))</f>
        <v/>
      </c>
      <c r="AO11" s="145" t="str">
        <f>IFERROR(INDEX(I8:S9,2,MATCH(AO10,I8:S8,0)),
IFERROR(INDEX(I10:S11,2,MATCH(AO10,I10:S10,0)),""))</f>
        <v/>
      </c>
      <c r="AP11" s="145" t="str">
        <f>IFERROR(INDEX(I8:S9,2,MATCH(AP10,I8:S8,0)),
IFERROR(INDEX(I10:S11,2,MATCH(AP10,I10:S10,0)),""))</f>
        <v/>
      </c>
      <c r="AQ11" s="145" t="str">
        <f>IFERROR(INDEX(I8:S9,2,MATCH(AQ10,I8:S8,0)),
IFERROR(INDEX(I10:S11,2,MATCH(AQ10,I10:S10,0)),""))</f>
        <v/>
      </c>
      <c r="AR11" s="145" t="str">
        <f>IFERROR(INDEX(I8:S9,2,MATCH(AR10,I8:S8,0)),
IFERROR(INDEX(I10:S11,2,MATCH(AR10,I10:S10,0)),""))</f>
        <v/>
      </c>
      <c r="AS11" s="162">
        <f>S9</f>
        <v>0</v>
      </c>
      <c r="AT11" s="145" t="str">
        <f>IFERROR(INDEX(I8:S9,2,MATCH(AT10,I8:S8,0)),
IFERROR(INDEX(I10:S11,2,MATCH(AT10,I10:S10,0)),""))</f>
        <v/>
      </c>
      <c r="AU11" s="145" t="str">
        <f>IFERROR(INDEX(I8:S9,2,MATCH(AU10,I8:S8,0)),
IFERROR(INDEX(I10:S11,2,MATCH(AU10,I10:S10,0)),""))</f>
        <v/>
      </c>
      <c r="AV11" s="145" t="str">
        <f>IFERROR(INDEX(I8:S9,2,MATCH(AV10,I8:S8,0)),
IFERROR(INDEX(I10:S11,2,MATCH(AV10,I10:S10,0)),""))</f>
        <v/>
      </c>
      <c r="AW11" s="145" t="str">
        <f>IFERROR(INDEX(I8:S9,2,MATCH(AW10,I8:S8,0)),
IFERROR(INDEX(I10:S11,2,MATCH(AW10,I10:S10,0)),""))</f>
        <v/>
      </c>
      <c r="AX11" s="145" t="str">
        <f>IFERROR(INDEX(I8:S9,2,MATCH(AX10,I8:S8,0)),
IFERROR(INDEX(I10:S11,2,MATCH(AX10,I10:S10,0)),""))</f>
        <v/>
      </c>
      <c r="AY11" s="162"/>
      <c r="AZ11" s="162">
        <f>S11</f>
        <v>0</v>
      </c>
      <c r="BA11" s="137">
        <f>IF(AZ9&lt;AZ11,1,0)</f>
        <v>0</v>
      </c>
    </row>
    <row r="12" spans="1:53" ht="3" customHeight="1" thickTop="1" thickBot="1">
      <c r="A12" s="120"/>
      <c r="B12" s="120"/>
      <c r="C12" s="120"/>
      <c r="D12" s="121"/>
      <c r="E12" s="121"/>
      <c r="F12" s="121"/>
      <c r="G12" s="121"/>
      <c r="H12" s="121"/>
      <c r="I12" s="180"/>
      <c r="J12" s="180"/>
      <c r="K12" s="180"/>
      <c r="L12" s="180"/>
      <c r="M12" s="180"/>
      <c r="N12" s="180"/>
      <c r="O12" s="180"/>
      <c r="P12" s="180"/>
      <c r="Q12" s="180"/>
      <c r="R12" s="180"/>
      <c r="S12" s="180"/>
      <c r="T12" s="180"/>
      <c r="U12" s="181"/>
      <c r="V12" s="182"/>
      <c r="Y12" s="132"/>
      <c r="Z12" s="148"/>
      <c r="AA12" s="141"/>
      <c r="AB12" s="140"/>
      <c r="AC12" s="141"/>
      <c r="AD12" s="140"/>
      <c r="AE12" s="148"/>
      <c r="AF12" s="157"/>
      <c r="AG12" s="157"/>
      <c r="AH12" s="158"/>
      <c r="AI12" s="140"/>
      <c r="AJ12" s="148"/>
      <c r="AK12" s="148"/>
      <c r="AL12" s="141"/>
      <c r="AN12" s="140"/>
      <c r="AO12" s="148"/>
      <c r="AP12" s="148"/>
      <c r="AQ12" s="148"/>
      <c r="AR12" s="148"/>
      <c r="AS12" s="148"/>
      <c r="AT12" s="148"/>
      <c r="AU12" s="148"/>
      <c r="AV12" s="148"/>
      <c r="AW12" s="148"/>
      <c r="AX12" s="148"/>
      <c r="AY12" s="148"/>
      <c r="AZ12" s="148"/>
      <c r="BA12" s="141"/>
    </row>
    <row r="13" spans="1:53" s="101" customFormat="1" ht="18" customHeight="1" thickTop="1">
      <c r="A13" s="1055" t="s">
        <v>109</v>
      </c>
      <c r="B13" s="1063" t="s">
        <v>101</v>
      </c>
      <c r="C13" s="1064"/>
      <c r="D13" s="105"/>
      <c r="E13" s="105"/>
      <c r="F13" s="105"/>
      <c r="G13" s="105"/>
      <c r="H13" s="105"/>
      <c r="I13" s="171" t="s">
        <v>103</v>
      </c>
      <c r="J13" s="171" t="s">
        <v>104</v>
      </c>
      <c r="K13" s="171"/>
      <c r="L13" s="336" t="s">
        <v>120</v>
      </c>
      <c r="M13" s="336" t="s">
        <v>131</v>
      </c>
      <c r="N13" s="336"/>
      <c r="O13" s="336"/>
      <c r="P13" s="336"/>
      <c r="Q13" s="171"/>
      <c r="R13" s="171" t="s">
        <v>178</v>
      </c>
      <c r="S13" s="171" t="s">
        <v>298</v>
      </c>
      <c r="T13" s="171"/>
      <c r="U13" s="173" t="s">
        <v>88</v>
      </c>
      <c r="V13" s="1056"/>
      <c r="Y13" s="131" t="s">
        <v>160</v>
      </c>
      <c r="Z13" s="146" t="s">
        <v>141</v>
      </c>
      <c r="AA13" s="139" t="s">
        <v>143</v>
      </c>
      <c r="AB13" s="138" t="s">
        <v>171</v>
      </c>
      <c r="AC13" s="139" t="s">
        <v>144</v>
      </c>
      <c r="AD13" s="138" t="s">
        <v>146</v>
      </c>
      <c r="AE13" s="146" t="s">
        <v>82</v>
      </c>
      <c r="AF13" s="155" t="s">
        <v>154</v>
      </c>
      <c r="AG13" s="155" t="s">
        <v>155</v>
      </c>
      <c r="AH13" s="156" t="s">
        <v>156</v>
      </c>
      <c r="AI13" s="138" t="s">
        <v>164</v>
      </c>
      <c r="AJ13" s="146" t="s">
        <v>165</v>
      </c>
      <c r="AK13" s="146" t="s">
        <v>167</v>
      </c>
      <c r="AL13" s="139" t="s">
        <v>169</v>
      </c>
      <c r="AN13" s="138" t="s">
        <v>43</v>
      </c>
      <c r="AO13" s="146" t="s">
        <v>120</v>
      </c>
      <c r="AP13" s="146" t="s">
        <v>122</v>
      </c>
      <c r="AQ13" s="148" t="s">
        <v>124</v>
      </c>
      <c r="AR13" s="145" t="s">
        <v>126</v>
      </c>
      <c r="AS13" s="146" t="s">
        <v>180</v>
      </c>
      <c r="AT13" s="148" t="s">
        <v>173</v>
      </c>
      <c r="AU13" s="145" t="s">
        <v>175</v>
      </c>
      <c r="AV13" s="145" t="s">
        <v>177</v>
      </c>
      <c r="AW13" s="146" t="s">
        <v>129</v>
      </c>
      <c r="AX13" s="146" t="s">
        <v>131</v>
      </c>
      <c r="AY13" s="146" t="s">
        <v>185</v>
      </c>
      <c r="AZ13" s="146" t="s">
        <v>187</v>
      </c>
      <c r="BA13" s="139" t="s">
        <v>189</v>
      </c>
    </row>
    <row r="14" spans="1:53" s="104" customFormat="1" ht="32.25" customHeight="1">
      <c r="A14" s="1055"/>
      <c r="B14" s="1049" t="s">
        <v>326</v>
      </c>
      <c r="C14" s="1050"/>
      <c r="D14" s="106"/>
      <c r="E14" s="106"/>
      <c r="F14" s="106"/>
      <c r="G14" s="106"/>
      <c r="H14" s="106"/>
      <c r="I14" s="198"/>
      <c r="J14" s="318" t="str">
        <f>IF(I14="","",IF(Z16=FALSE,AI14,AI16))</f>
        <v/>
      </c>
      <c r="K14" s="174"/>
      <c r="L14" s="198">
        <v>3000000</v>
      </c>
      <c r="M14" s="198">
        <v>500000</v>
      </c>
      <c r="N14" s="198"/>
      <c r="O14" s="198"/>
      <c r="P14" s="198"/>
      <c r="Q14" s="183"/>
      <c r="R14" s="198"/>
      <c r="S14" s="198">
        <v>600000</v>
      </c>
      <c r="T14" s="174"/>
      <c r="U14" s="175">
        <f>IF(AND(B14="",B16=""),"",SUM(J14:P14,J16:P16,R14,R16))</f>
        <v>3500000</v>
      </c>
      <c r="V14" s="1057"/>
      <c r="W14" s="193" t="str">
        <f>IF(BA14+BA16&gt;0,"※繰越控除額が所得金額を超えています。確認してください。","")</f>
        <v/>
      </c>
      <c r="Y14" s="130">
        <f>IF(AND(B14="",B16=""),0,1)</f>
        <v>1</v>
      </c>
      <c r="Z14" s="201" t="b">
        <f>IF(AND($AD$29&lt;=B16,B16&lt;=$AC$29),TRUE,FALSE)</f>
        <v>0</v>
      </c>
      <c r="AA14" s="200" t="b">
        <v>0</v>
      </c>
      <c r="AB14" s="160">
        <f>SUM(AI14,AE14,L14:P14,L16:P16,R14,R16)</f>
        <v>3500000</v>
      </c>
      <c r="AC14" s="165">
        <f>IF(U16="",0,IF(U16&lt;AB16,0,U16-AB16))</f>
        <v>2390000</v>
      </c>
      <c r="AD14" s="136">
        <f>IF(AA16&lt;65,1,2)</f>
        <v>1</v>
      </c>
      <c r="AE14" s="151">
        <f>IF(AND(AD14=1,AE16=1),AF14,
IF(AND(AD14=1,AE16=2),AG14,
IF(AND(AD14=1,AE16=3),AH14,
IF(AND(AD14=2,AE16=1),AF16,
IF(AND(AD14=2,AE16=2),AG16,
IF(AND(AD14=2,AE16=3),AH16,
"???"))))))</f>
        <v>0</v>
      </c>
      <c r="AF14" s="189">
        <f>IF(I16&lt;600000,0,
IF(I16&lt;1300000,I16-600000,
IF(I16&lt;4100000,ROUNDDOWN(I16*0.75-275000,0),
IF(I16&lt;7700000,ROUNDDOWN(I16*0.85-685000,0),
IF(I16&lt;10000000,ROUNDDOWN(I16*0.95-1455000,0),
I16-1955000)))))</f>
        <v>0</v>
      </c>
      <c r="AG14" s="189">
        <f>IF(I16&lt;500000,0,
IF(I16&lt;1300000,I16-500000,
IF(I16&lt;4100000,ROUNDDOWN(I16*0.75-175000,0),
IF(I16&lt;7700000,ROUNDDOWN(I16*0.85-585000,0),
IF(I16&lt;10000000,ROUNDDOWN(I16*0.95-1355000,0),
I16-1855000)))))</f>
        <v>0</v>
      </c>
      <c r="AH14" s="190">
        <f>IF(I16&lt;400000,0,
IF(I16&lt;1300000,I16-400000,
IF(I16&lt;4100000,ROUNDDOWN(I16*0.75-75000,0),
IF(I16&lt;7700000,ROUNDDOWN(I16*0.85-485000,0),
IF(I16&lt;10000000,ROUNDDOWN(I16*0.95-1255000,0),
I16-1755000)))))</f>
        <v>0</v>
      </c>
      <c r="AI14" s="160">
        <f>AK14-AJ14-AJ16</f>
        <v>0</v>
      </c>
      <c r="AJ14" s="164">
        <f>IF(AA14=FALSE,0,
IF(I14&lt;8500000,0,
IF(I14&gt;10000000,150000,
(I14-8500000)*0.1)))</f>
        <v>0</v>
      </c>
      <c r="AK14" s="164">
        <f>IF(I14&lt;1628000,AL14,AL16)</f>
        <v>0</v>
      </c>
      <c r="AL14" s="167">
        <f>IF(I14&lt;551000,0,
IF(I14&lt;1619000,I14-550000,
IF(I14&lt;1620000,1069000,
IF(I14&lt;1622000,1070000,
IF(I14&lt;1624000,1072000,
IF(I14&lt;1628000,1074000,
"-"))))))</f>
        <v>0</v>
      </c>
      <c r="AN14" s="136" t="str">
        <f>IFERROR(INDEX(I13:S14,2,MATCH(AN13,I13:S13,0)),
IFERROR(INDEX(I15:S16,2,MATCH(AN13,I15:S15,0)),""))</f>
        <v/>
      </c>
      <c r="AO14" s="145">
        <f>IFERROR(INDEX(I13:S14,2,MATCH(AO13,I13:S13,0)),
IFERROR(INDEX(I15:S16,2,MATCH(AO13,I15:S15,0)),""))</f>
        <v>3000000</v>
      </c>
      <c r="AP14" s="145" t="str">
        <f>IFERROR(INDEX(I13:S14,2,MATCH(AP13,I13:S13,0)),
IFERROR(INDEX(I15:S16,2,MATCH(AP13,I15:S15,0)),""))</f>
        <v/>
      </c>
      <c r="AQ14" s="145" t="str">
        <f>IFERROR(INDEX(I13:S14,2,MATCH(AQ13,I13:S13,0)),
IFERROR(INDEX(I15:S16,2,MATCH(AQ13,I15:S15,0)),""))</f>
        <v/>
      </c>
      <c r="AR14" s="145" t="str">
        <f>IFERROR(INDEX(I13:S14,2,MATCH(AR13,I13:S13,0)),
IFERROR(INDEX(I15:S16,2,MATCH(AR13,I15:S15,0)),""))</f>
        <v/>
      </c>
      <c r="AS14" s="145">
        <f>SUM(AN14:AR14,AN16:AR16)</f>
        <v>3000000</v>
      </c>
      <c r="AT14" s="145" t="str">
        <f>IFERROR(INDEX(I13:S14,2,MATCH(AT13,I13:S13,0)),
IFERROR(INDEX(I15:S16,2,MATCH(AT13,I15:S15,0)),""))</f>
        <v/>
      </c>
      <c r="AU14" s="145" t="str">
        <f>IFERROR(INDEX(I13:S14,2,MATCH(AU13,I13:S13,0)),
IFERROR(INDEX(I15:S16,2,MATCH(AU13,I15:S15,0)),""))</f>
        <v/>
      </c>
      <c r="AV14" s="145" t="str">
        <f>IFERROR(INDEX(I13:S14,2,MATCH(AV13,I13:S13,0)),
IFERROR(INDEX(I15:S16,2,MATCH(AV13,I15:S15,0)),""))</f>
        <v/>
      </c>
      <c r="AW14" s="145" t="str">
        <f>IFERROR(INDEX(I13:S14,2,MATCH(AW13,I13:S13,0)),
IFERROR(INDEX(I15:S16,2,MATCH(AW13,I15:S15,0)),""))</f>
        <v/>
      </c>
      <c r="AX14" s="145">
        <f>IFERROR(INDEX(I13:S14,2,MATCH(AX13,I13:S13,0)),
IFERROR(INDEX(I15:S16,2,MATCH(AX13,I15:S15,0)),""))</f>
        <v>500000</v>
      </c>
      <c r="AY14" s="145">
        <f>SUM(AT14:AX14,AT16:AX16)</f>
        <v>500000</v>
      </c>
      <c r="AZ14" s="145">
        <f>SUM(AW14,AW16,AX14)</f>
        <v>500000</v>
      </c>
      <c r="BA14" s="137">
        <f>IF(AS14&lt;AS16,1,0)</f>
        <v>0</v>
      </c>
    </row>
    <row r="15" spans="1:53" s="101" customFormat="1" ht="18" customHeight="1">
      <c r="A15" s="1055"/>
      <c r="B15" s="280" t="s">
        <v>102</v>
      </c>
      <c r="C15" s="309" t="s">
        <v>272</v>
      </c>
      <c r="D15" s="105"/>
      <c r="E15" s="105"/>
      <c r="F15" s="105"/>
      <c r="G15" s="105"/>
      <c r="H15" s="105"/>
      <c r="I15" s="171" t="s">
        <v>105</v>
      </c>
      <c r="J15" s="171" t="s">
        <v>82</v>
      </c>
      <c r="K15" s="171"/>
      <c r="L15" s="336"/>
      <c r="M15" s="336"/>
      <c r="N15" s="336"/>
      <c r="O15" s="336"/>
      <c r="P15" s="336"/>
      <c r="Q15" s="171"/>
      <c r="R15" s="1154"/>
      <c r="S15" s="171" t="s">
        <v>299</v>
      </c>
      <c r="T15" s="171"/>
      <c r="U15" s="173" t="s">
        <v>114</v>
      </c>
      <c r="V15" s="176" t="s">
        <v>115</v>
      </c>
      <c r="W15" s="194" t="str">
        <f>IF(BA14+BA16&gt;0," （非自発該当の場合、繰越損失(総合)を調整してください。）","")</f>
        <v/>
      </c>
      <c r="Y15" s="131" t="s">
        <v>161</v>
      </c>
      <c r="Z15" s="146" t="s">
        <v>142</v>
      </c>
      <c r="AA15" s="259" t="s">
        <v>267</v>
      </c>
      <c r="AB15" s="138" t="s">
        <v>172</v>
      </c>
      <c r="AC15" s="139" t="s">
        <v>8</v>
      </c>
      <c r="AD15" s="138" t="s">
        <v>147</v>
      </c>
      <c r="AE15" s="146" t="s">
        <v>148</v>
      </c>
      <c r="AF15" s="155" t="s">
        <v>151</v>
      </c>
      <c r="AG15" s="155" t="s">
        <v>152</v>
      </c>
      <c r="AH15" s="156" t="s">
        <v>153</v>
      </c>
      <c r="AI15" s="138" t="s">
        <v>163</v>
      </c>
      <c r="AJ15" s="146" t="s">
        <v>166</v>
      </c>
      <c r="AK15" s="146"/>
      <c r="AL15" s="139" t="s">
        <v>170</v>
      </c>
      <c r="AN15" s="138" t="s">
        <v>45</v>
      </c>
      <c r="AO15" s="145" t="s">
        <v>121</v>
      </c>
      <c r="AP15" s="145" t="s">
        <v>123</v>
      </c>
      <c r="AQ15" s="146" t="s">
        <v>125</v>
      </c>
      <c r="AR15" s="146" t="s">
        <v>127</v>
      </c>
      <c r="AS15" s="146" t="s">
        <v>181</v>
      </c>
      <c r="AT15" s="146" t="s">
        <v>174</v>
      </c>
      <c r="AU15" s="146" t="s">
        <v>176</v>
      </c>
      <c r="AV15" s="148" t="s">
        <v>128</v>
      </c>
      <c r="AW15" s="145" t="s">
        <v>130</v>
      </c>
      <c r="AX15" s="145" t="s">
        <v>132</v>
      </c>
      <c r="AY15" s="146"/>
      <c r="AZ15" s="146" t="s">
        <v>186</v>
      </c>
      <c r="BA15" s="139" t="s">
        <v>190</v>
      </c>
    </row>
    <row r="16" spans="1:53" s="104" customFormat="1" ht="32.25" customHeight="1" thickBot="1">
      <c r="A16" s="1055"/>
      <c r="B16" s="196">
        <v>32060</v>
      </c>
      <c r="C16" s="115" t="str">
        <f>IF(B16="","",IF(Z14=TRUE,"○",""))</f>
        <v/>
      </c>
      <c r="D16" s="106"/>
      <c r="E16" s="106"/>
      <c r="F16" s="106"/>
      <c r="G16" s="106"/>
      <c r="H16" s="106"/>
      <c r="I16" s="197"/>
      <c r="J16" s="313" t="str">
        <f>IF(OR(B16="",I16=""),"",AE14)</f>
        <v/>
      </c>
      <c r="K16" s="177"/>
      <c r="L16" s="197"/>
      <c r="M16" s="197"/>
      <c r="N16" s="197"/>
      <c r="O16" s="197"/>
      <c r="P16" s="197"/>
      <c r="Q16" s="184"/>
      <c r="R16" s="1155"/>
      <c r="S16" s="197">
        <v>80000</v>
      </c>
      <c r="T16" s="177"/>
      <c r="U16" s="178">
        <f>IF(AND(B14="",B16=""),"",U14-S14-S16-R14-R16)</f>
        <v>2820000</v>
      </c>
      <c r="V16" s="179">
        <f>IF(AND(B14="",B16=""),"",AC14)</f>
        <v>2390000</v>
      </c>
      <c r="Y16" s="130">
        <f>IF(AND(B14="",B16=""),0,IF(Z14=TRUE,1,0))</f>
        <v>0</v>
      </c>
      <c r="Z16" s="201" t="b">
        <v>0</v>
      </c>
      <c r="AA16" s="257">
        <f>IF(B16="","",DATEDIF(B16,"R"&amp;パラメーター!D1&amp;"/1/1","Y"))</f>
        <v>37</v>
      </c>
      <c r="AB16" s="160">
        <f>IF(AB14&lt;=24000000,430000,
IF(AB14&lt;=24500000,290000,
IF(AB14&lt;=25000000,150000,
0)))</f>
        <v>430000</v>
      </c>
      <c r="AC16" s="165">
        <f>IF(Z14=TRUE,AC14,0)</f>
        <v>0</v>
      </c>
      <c r="AD16" s="147">
        <f>SUM(AK14,L14:P14,L16:P16)</f>
        <v>3500000</v>
      </c>
      <c r="AE16" s="145">
        <f>IF(AD16&lt;=10000000,1,IF(AD16&lt;=20000000,2,3))</f>
        <v>1</v>
      </c>
      <c r="AF16" s="189">
        <f>IF(I16&lt;1100000,0,
IF(I16&lt;3300000,I16-1100000,
IF(I16&lt;4100000,ROUNDDOWN(I16*0.75-275000,0),
IF(I16&lt;7700000,ROUNDDOWN(I16*0.85-685000,0),
IF(I16&lt;10000000,ROUNDDOWN(I16*0.95-1455000,0),
I16-1955000)))))</f>
        <v>0</v>
      </c>
      <c r="AG16" s="189">
        <f>IF(I16&lt;1000000,0,
IF(I16&lt;3300000,I16-1000000,
IF(I16&lt;4100000,ROUNDDOWN(I16*0.75-175000,0),
IF(I16&lt;7700000,ROUNDDOWN(I16*0.85-585000,0),
IF(I16&lt;10000000,ROUNDDOWN(I16*0.95-1355000,0),
I16-1855000)))))</f>
        <v>0</v>
      </c>
      <c r="AH16" s="154">
        <f>IF(I16&lt;900000,0,
IF(I16&lt;3300000,I16-900000,
IF(I16&lt;4100000,ROUNDDOWN(I16*0.75-75000,0),
IF(I16&lt;7700000,ROUNDDOWN(I16*0.85-485000,0),
IF(I16&lt;10000000,ROUNDDOWN(I16*0.95-1255000,0),
I16-1755000)))))</f>
        <v>0</v>
      </c>
      <c r="AI16" s="160">
        <f>ROUNDDOWN(AI14*0.3,0)</f>
        <v>0</v>
      </c>
      <c r="AJ16" s="164">
        <f>IF(
IF(AK14&gt;100000,100000,AK14)+IF(AE14&gt;100000,100000,AE14)&lt;=0,0,
IF(AK14&gt;100000,100000,AK14)+IF(AE14&gt;100000,100000,AE14)-100000)</f>
        <v>0</v>
      </c>
      <c r="AK16" s="164"/>
      <c r="AL16" s="167" t="str">
        <f>IF(I14&lt;1628000,"-",
IF(I14&lt;1800000,ROUNDDOWN(I14/4,-3)*2.4+100000,
IF(I14&lt;3600000,ROUNDDOWN(I14/4,-3)*2.8-80000,
IF(I14&lt;6600000,ROUNDDOWN(I14/4,-3)*3.2-440000,
IF(I14&lt;8500000,ROUNDDOWN(I14*0.9-1100000,0),
I14-1950000)))))</f>
        <v>-</v>
      </c>
      <c r="AN16" s="136" t="str">
        <f>IFERROR(INDEX(I13:S14,2,MATCH(AN15,I13:S13,0)),
IFERROR(INDEX(I15:S16,2,MATCH(AN15,I15:S15,0)),""))</f>
        <v/>
      </c>
      <c r="AO16" s="145" t="str">
        <f>IFERROR(INDEX(I13:S14,2,MATCH(AO15,I13:S13,0)),
IFERROR(INDEX(I15:S16,2,MATCH(AO15,I15:S15,0)),""))</f>
        <v/>
      </c>
      <c r="AP16" s="145" t="str">
        <f>IFERROR(INDEX(I13:S14,2,MATCH(AP15,I13:S13,0)),
IFERROR(INDEX(I15:S16,2,MATCH(AP15,I15:S15,0)),""))</f>
        <v/>
      </c>
      <c r="AQ16" s="145" t="str">
        <f>IFERROR(INDEX(I13:S14,2,MATCH(AQ15,I13:S13,0)),
IFERROR(INDEX(I15:S16,2,MATCH(AQ15,I15:S15,0)),""))</f>
        <v/>
      </c>
      <c r="AR16" s="145" t="str">
        <f>IFERROR(INDEX(I13:S14,2,MATCH(AR15,I13:S13,0)),
IFERROR(INDEX(I15:S16,2,MATCH(AR15,I15:S15,0)),""))</f>
        <v/>
      </c>
      <c r="AS16" s="162">
        <f>S14</f>
        <v>600000</v>
      </c>
      <c r="AT16" s="145" t="str">
        <f>IFERROR(INDEX(I13:S14,2,MATCH(AT15,I13:S13,0)),
IFERROR(INDEX(I15:S16,2,MATCH(AT15,I15:S15,0)),""))</f>
        <v/>
      </c>
      <c r="AU16" s="145" t="str">
        <f>IFERROR(INDEX(I13:S14,2,MATCH(AU15,I13:S13,0)),
IFERROR(INDEX(I15:S16,2,MATCH(AU15,I15:S15,0)),""))</f>
        <v/>
      </c>
      <c r="AV16" s="145" t="str">
        <f>IFERROR(INDEX(I13:S14,2,MATCH(AV15,I13:S13,0)),
IFERROR(INDEX(I15:S16,2,MATCH(AV15,I15:S15,0)),""))</f>
        <v/>
      </c>
      <c r="AW16" s="145" t="str">
        <f>IFERROR(INDEX(I13:S14,2,MATCH(AW15,I13:S13,0)),
IFERROR(INDEX(I15:S16,2,MATCH(AW15,I15:S15,0)),""))</f>
        <v/>
      </c>
      <c r="AX16" s="145" t="str">
        <f>IFERROR(INDEX(I13:S14,2,MATCH(AX15,I13:S13,0)),
IFERROR(INDEX(I15:S16,2,MATCH(AX15,I15:S15,0)),""))</f>
        <v/>
      </c>
      <c r="AY16" s="162"/>
      <c r="AZ16" s="162">
        <f>S16</f>
        <v>80000</v>
      </c>
      <c r="BA16" s="137">
        <f>IF(AZ14&lt;AZ16,1,0)</f>
        <v>0</v>
      </c>
    </row>
    <row r="17" spans="1:53" ht="3" customHeight="1" thickTop="1" thickBot="1">
      <c r="A17" s="120"/>
      <c r="B17" s="120"/>
      <c r="C17" s="120"/>
      <c r="D17" s="121"/>
      <c r="E17" s="121"/>
      <c r="F17" s="121"/>
      <c r="G17" s="121"/>
      <c r="H17" s="121"/>
      <c r="I17" s="180"/>
      <c r="J17" s="180"/>
      <c r="K17" s="180"/>
      <c r="L17" s="180"/>
      <c r="M17" s="180"/>
      <c r="N17" s="180"/>
      <c r="O17" s="180"/>
      <c r="P17" s="180"/>
      <c r="Q17" s="180"/>
      <c r="R17" s="180"/>
      <c r="S17" s="180"/>
      <c r="T17" s="180"/>
      <c r="U17" s="181"/>
      <c r="V17" s="182"/>
      <c r="Y17" s="132"/>
      <c r="Z17" s="148"/>
      <c r="AA17" s="141"/>
      <c r="AB17" s="140"/>
      <c r="AC17" s="141"/>
      <c r="AD17" s="140"/>
      <c r="AE17" s="148"/>
      <c r="AF17" s="157"/>
      <c r="AG17" s="157"/>
      <c r="AH17" s="158"/>
      <c r="AI17" s="140"/>
      <c r="AJ17" s="148"/>
      <c r="AK17" s="148"/>
      <c r="AL17" s="141"/>
      <c r="AN17" s="140"/>
      <c r="AO17" s="148"/>
      <c r="AP17" s="148"/>
      <c r="AQ17" s="148"/>
      <c r="AR17" s="148"/>
      <c r="AS17" s="148"/>
      <c r="AT17" s="148"/>
      <c r="AU17" s="148"/>
      <c r="AV17" s="148"/>
      <c r="AW17" s="148"/>
      <c r="AX17" s="148"/>
      <c r="AY17" s="148"/>
      <c r="AZ17" s="148"/>
      <c r="BA17" s="141"/>
    </row>
    <row r="18" spans="1:53" s="101" customFormat="1" ht="18" customHeight="1" thickTop="1">
      <c r="A18" s="1055" t="s">
        <v>110</v>
      </c>
      <c r="B18" s="1063" t="s">
        <v>101</v>
      </c>
      <c r="C18" s="1064"/>
      <c r="D18" s="105"/>
      <c r="E18" s="105"/>
      <c r="F18" s="105"/>
      <c r="G18" s="105"/>
      <c r="H18" s="105"/>
      <c r="I18" s="171" t="s">
        <v>103</v>
      </c>
      <c r="J18" s="171" t="s">
        <v>104</v>
      </c>
      <c r="K18" s="171"/>
      <c r="L18" s="336"/>
      <c r="M18" s="336"/>
      <c r="N18" s="336"/>
      <c r="O18" s="336"/>
      <c r="P18" s="336"/>
      <c r="Q18" s="171"/>
      <c r="R18" s="171" t="s">
        <v>178</v>
      </c>
      <c r="S18" s="171" t="s">
        <v>298</v>
      </c>
      <c r="T18" s="171"/>
      <c r="U18" s="173" t="s">
        <v>88</v>
      </c>
      <c r="V18" s="1056"/>
      <c r="Y18" s="131" t="s">
        <v>160</v>
      </c>
      <c r="Z18" s="146" t="s">
        <v>141</v>
      </c>
      <c r="AA18" s="139" t="s">
        <v>143</v>
      </c>
      <c r="AB18" s="138" t="s">
        <v>171</v>
      </c>
      <c r="AC18" s="139" t="s">
        <v>144</v>
      </c>
      <c r="AD18" s="138" t="s">
        <v>146</v>
      </c>
      <c r="AE18" s="146" t="s">
        <v>82</v>
      </c>
      <c r="AF18" s="155" t="s">
        <v>154</v>
      </c>
      <c r="AG18" s="155" t="s">
        <v>155</v>
      </c>
      <c r="AH18" s="156" t="s">
        <v>156</v>
      </c>
      <c r="AI18" s="138" t="s">
        <v>164</v>
      </c>
      <c r="AJ18" s="146" t="s">
        <v>165</v>
      </c>
      <c r="AK18" s="146" t="s">
        <v>167</v>
      </c>
      <c r="AL18" s="139" t="s">
        <v>169</v>
      </c>
      <c r="AN18" s="138" t="s">
        <v>43</v>
      </c>
      <c r="AO18" s="146" t="s">
        <v>120</v>
      </c>
      <c r="AP18" s="146" t="s">
        <v>122</v>
      </c>
      <c r="AQ18" s="148" t="s">
        <v>124</v>
      </c>
      <c r="AR18" s="145" t="s">
        <v>126</v>
      </c>
      <c r="AS18" s="146" t="s">
        <v>180</v>
      </c>
      <c r="AT18" s="148" t="s">
        <v>173</v>
      </c>
      <c r="AU18" s="145" t="s">
        <v>175</v>
      </c>
      <c r="AV18" s="145" t="s">
        <v>177</v>
      </c>
      <c r="AW18" s="146" t="s">
        <v>129</v>
      </c>
      <c r="AX18" s="146" t="s">
        <v>131</v>
      </c>
      <c r="AY18" s="146" t="s">
        <v>185</v>
      </c>
      <c r="AZ18" s="146" t="s">
        <v>187</v>
      </c>
      <c r="BA18" s="139" t="s">
        <v>189</v>
      </c>
    </row>
    <row r="19" spans="1:53" s="104" customFormat="1" ht="32.25" customHeight="1">
      <c r="A19" s="1055"/>
      <c r="B19" s="1049"/>
      <c r="C19" s="1050"/>
      <c r="D19" s="106"/>
      <c r="E19" s="106"/>
      <c r="F19" s="106"/>
      <c r="G19" s="106"/>
      <c r="H19" s="106"/>
      <c r="I19" s="198"/>
      <c r="J19" s="318" t="str">
        <f>IF(I19="","",IF(Z21=FALSE,AI19,AI21))</f>
        <v/>
      </c>
      <c r="K19" s="174"/>
      <c r="L19" s="198"/>
      <c r="M19" s="198"/>
      <c r="N19" s="198"/>
      <c r="O19" s="198"/>
      <c r="P19" s="198"/>
      <c r="Q19" s="183"/>
      <c r="R19" s="198"/>
      <c r="S19" s="198"/>
      <c r="T19" s="174"/>
      <c r="U19" s="175" t="str">
        <f>IF(AND(B19="",B21=""),"",SUM(J19:P19,J21:P21,R19,R21))</f>
        <v/>
      </c>
      <c r="V19" s="1057"/>
      <c r="W19" s="193" t="str">
        <f>IF(BA19+BA21&gt;0,"※繰越控除額が所得金額を超えています。確認してください。","")</f>
        <v/>
      </c>
      <c r="Y19" s="130">
        <f>IF(AND(B19="",B21=""),0,1)</f>
        <v>0</v>
      </c>
      <c r="Z19" s="201" t="b">
        <f>IF(AND($AD$29&lt;=B21,B21&lt;=$AC$29),TRUE,FALSE)</f>
        <v>0</v>
      </c>
      <c r="AA19" s="200" t="b">
        <v>0</v>
      </c>
      <c r="AB19" s="160">
        <f>SUM(AI19,AE19,L19:P19,L21:P21,R19,R21)</f>
        <v>0</v>
      </c>
      <c r="AC19" s="165">
        <f>IF(U21="",0,IF(U21&lt;AB21,0,U21-AB21))</f>
        <v>0</v>
      </c>
      <c r="AD19" s="136">
        <f>IF(AA21&lt;65,1,2)</f>
        <v>2</v>
      </c>
      <c r="AE19" s="151">
        <f>IF(AND(AD19=1,AE21=1),AF19,
IF(AND(AD19=1,AE21=2),AG19,
IF(AND(AD19=1,AE21=3),AH19,
IF(AND(AD19=2,AE21=1),AF21,
IF(AND(AD19=2,AE21=2),AG21,
IF(AND(AD19=2,AE21=3),AH21,
"???"))))))</f>
        <v>0</v>
      </c>
      <c r="AF19" s="189">
        <f>IF(I21&lt;600000,0,
IF(I21&lt;1300000,I21-600000,
IF(I21&lt;4100000,ROUNDDOWN(I21*0.75-275000,0),
IF(I21&lt;7700000,ROUNDDOWN(I21*0.85-685000,0),
IF(I21&lt;10000000,ROUNDDOWN(I21*0.95-1455000,0),
I21-1955000)))))</f>
        <v>0</v>
      </c>
      <c r="AG19" s="189">
        <f>IF(I21&lt;500000,0,
IF(I21&lt;1300000,I21-500000,
IF(I21&lt;4100000,ROUNDDOWN(I21*0.75-175000,0),
IF(I21&lt;7700000,ROUNDDOWN(I21*0.85-585000,0),
IF(I21&lt;10000000,ROUNDDOWN(I21*0.95-1355000,0),
I21-1855000)))))</f>
        <v>0</v>
      </c>
      <c r="AH19" s="190">
        <f>IF(I21&lt;400000,0,
IF(I21&lt;1300000,I21-400000,
IF(I21&lt;4100000,ROUNDDOWN(I21*0.75-75000,0),
IF(I21&lt;7700000,ROUNDDOWN(I21*0.85-485000,0),
IF(I21&lt;10000000,ROUNDDOWN(I21*0.95-1255000,0),
I21-1755000)))))</f>
        <v>0</v>
      </c>
      <c r="AI19" s="160">
        <f>AK19-AJ19-AJ21</f>
        <v>0</v>
      </c>
      <c r="AJ19" s="164">
        <f>IF(AA19=FALSE,0,
IF(I19&lt;8500000,0,
IF(I19&gt;10000000,150000,
(I19-8500000)*0.1)))</f>
        <v>0</v>
      </c>
      <c r="AK19" s="164">
        <f>IF(I19&lt;1628000,AL19,AL21)</f>
        <v>0</v>
      </c>
      <c r="AL19" s="167">
        <f>IF(I19&lt;551000,0,
IF(I19&lt;1619000,I19-550000,
IF(I19&lt;1620000,1069000,
IF(I19&lt;1622000,1070000,
IF(I19&lt;1624000,1072000,
IF(I19&lt;1628000,1074000,
"-"))))))</f>
        <v>0</v>
      </c>
      <c r="AN19" s="136" t="str">
        <f>IFERROR(INDEX(I18:S19,2,MATCH(AN18,I18:S18,0)),
IFERROR(INDEX(I20:S21,2,MATCH(AN18,I20:S20,0)),""))</f>
        <v/>
      </c>
      <c r="AO19" s="145" t="str">
        <f>IFERROR(INDEX(I18:S19,2,MATCH(AO18,I18:S18,0)),
IFERROR(INDEX(I20:S21,2,MATCH(AO18,I20:S20,0)),""))</f>
        <v/>
      </c>
      <c r="AP19" s="145" t="str">
        <f>IFERROR(INDEX(I18:S19,2,MATCH(AP18,I18:S18,0)),
IFERROR(INDEX(I20:S21,2,MATCH(AP18,I20:S20,0)),""))</f>
        <v/>
      </c>
      <c r="AQ19" s="145" t="str">
        <f>IFERROR(INDEX(I18:S19,2,MATCH(AQ18,I18:S18,0)),
IFERROR(INDEX(I20:S21,2,MATCH(AQ18,I20:S20,0)),""))</f>
        <v/>
      </c>
      <c r="AR19" s="145" t="str">
        <f>IFERROR(INDEX(I18:S19,2,MATCH(AR18,I18:S18,0)),
IFERROR(INDEX(I20:S21,2,MATCH(AR18,I20:S20,0)),""))</f>
        <v/>
      </c>
      <c r="AS19" s="145">
        <f>SUM(AN19:AR19,AN21:AR21)</f>
        <v>0</v>
      </c>
      <c r="AT19" s="145" t="str">
        <f>IFERROR(INDEX(I18:S19,2,MATCH(AT18,I18:S18,0)),
IFERROR(INDEX(I20:S21,2,MATCH(AT18,I20:S20,0)),""))</f>
        <v/>
      </c>
      <c r="AU19" s="145" t="str">
        <f>IFERROR(INDEX(I18:S19,2,MATCH(AU18,I18:S18,0)),
IFERROR(INDEX(I20:S21,2,MATCH(AU18,I20:S20,0)),""))</f>
        <v/>
      </c>
      <c r="AV19" s="145" t="str">
        <f>IFERROR(INDEX(I18:S19,2,MATCH(AV18,I18:S18,0)),
IFERROR(INDEX(I20:S21,2,MATCH(AV18,I20:S20,0)),""))</f>
        <v/>
      </c>
      <c r="AW19" s="145" t="str">
        <f>IFERROR(INDEX(I18:S19,2,MATCH(AW18,I18:S18,0)),
IFERROR(INDEX(I20:S21,2,MATCH(AW18,I20:S20,0)),""))</f>
        <v/>
      </c>
      <c r="AX19" s="145" t="str">
        <f>IFERROR(INDEX(I18:S19,2,MATCH(AX18,I18:S18,0)),
IFERROR(INDEX(I20:S21,2,MATCH(AX18,I20:S20,0)),""))</f>
        <v/>
      </c>
      <c r="AY19" s="145">
        <f>SUM(AT19:AX19,AT21:AX21)</f>
        <v>0</v>
      </c>
      <c r="AZ19" s="145">
        <f>SUM(AW19,AW21,AX19)</f>
        <v>0</v>
      </c>
      <c r="BA19" s="137">
        <f>IF(AS19&lt;AS21,1,0)</f>
        <v>0</v>
      </c>
    </row>
    <row r="20" spans="1:53" s="101" customFormat="1" ht="18" customHeight="1">
      <c r="A20" s="1055"/>
      <c r="B20" s="280" t="s">
        <v>102</v>
      </c>
      <c r="C20" s="309" t="s">
        <v>272</v>
      </c>
      <c r="D20" s="105"/>
      <c r="E20" s="105"/>
      <c r="F20" s="105"/>
      <c r="G20" s="105"/>
      <c r="H20" s="105"/>
      <c r="I20" s="171" t="s">
        <v>105</v>
      </c>
      <c r="J20" s="171" t="s">
        <v>82</v>
      </c>
      <c r="K20" s="171"/>
      <c r="L20" s="336"/>
      <c r="M20" s="336"/>
      <c r="N20" s="336"/>
      <c r="O20" s="336"/>
      <c r="P20" s="336"/>
      <c r="Q20" s="171"/>
      <c r="R20" s="1154"/>
      <c r="S20" s="171" t="s">
        <v>299</v>
      </c>
      <c r="T20" s="171"/>
      <c r="U20" s="173" t="s">
        <v>114</v>
      </c>
      <c r="V20" s="176" t="s">
        <v>115</v>
      </c>
      <c r="W20" s="194" t="str">
        <f>IF(BA19+BA21&gt;0," （非自発該当の場合、繰越損失(総合)を調整してください。）","")</f>
        <v/>
      </c>
      <c r="Y20" s="131" t="s">
        <v>161</v>
      </c>
      <c r="Z20" s="146" t="s">
        <v>142</v>
      </c>
      <c r="AA20" s="259" t="s">
        <v>267</v>
      </c>
      <c r="AB20" s="138" t="s">
        <v>172</v>
      </c>
      <c r="AC20" s="139" t="s">
        <v>8</v>
      </c>
      <c r="AD20" s="138" t="s">
        <v>147</v>
      </c>
      <c r="AE20" s="146" t="s">
        <v>148</v>
      </c>
      <c r="AF20" s="155" t="s">
        <v>151</v>
      </c>
      <c r="AG20" s="155" t="s">
        <v>152</v>
      </c>
      <c r="AH20" s="156" t="s">
        <v>153</v>
      </c>
      <c r="AI20" s="138" t="s">
        <v>163</v>
      </c>
      <c r="AJ20" s="146" t="s">
        <v>166</v>
      </c>
      <c r="AK20" s="146"/>
      <c r="AL20" s="139" t="s">
        <v>170</v>
      </c>
      <c r="AN20" s="138" t="s">
        <v>45</v>
      </c>
      <c r="AO20" s="145" t="s">
        <v>121</v>
      </c>
      <c r="AP20" s="145" t="s">
        <v>123</v>
      </c>
      <c r="AQ20" s="146" t="s">
        <v>125</v>
      </c>
      <c r="AR20" s="146" t="s">
        <v>127</v>
      </c>
      <c r="AS20" s="146" t="s">
        <v>181</v>
      </c>
      <c r="AT20" s="146" t="s">
        <v>174</v>
      </c>
      <c r="AU20" s="146" t="s">
        <v>176</v>
      </c>
      <c r="AV20" s="148" t="s">
        <v>128</v>
      </c>
      <c r="AW20" s="145" t="s">
        <v>130</v>
      </c>
      <c r="AX20" s="145" t="s">
        <v>132</v>
      </c>
      <c r="AY20" s="146"/>
      <c r="AZ20" s="146" t="s">
        <v>186</v>
      </c>
      <c r="BA20" s="139" t="s">
        <v>190</v>
      </c>
    </row>
    <row r="21" spans="1:53" s="104" customFormat="1" ht="32.25" customHeight="1" thickBot="1">
      <c r="A21" s="1055"/>
      <c r="B21" s="196"/>
      <c r="C21" s="115" t="str">
        <f>IF(B21="","",IF(Z19=TRUE,"○",""))</f>
        <v/>
      </c>
      <c r="D21" s="106"/>
      <c r="E21" s="106"/>
      <c r="F21" s="106"/>
      <c r="G21" s="106"/>
      <c r="H21" s="106"/>
      <c r="I21" s="197"/>
      <c r="J21" s="313" t="str">
        <f>IF(OR(B21="",I21=""),"",AE19)</f>
        <v/>
      </c>
      <c r="K21" s="177"/>
      <c r="L21" s="197"/>
      <c r="M21" s="197"/>
      <c r="N21" s="197"/>
      <c r="O21" s="197"/>
      <c r="P21" s="197"/>
      <c r="Q21" s="184"/>
      <c r="R21" s="1155"/>
      <c r="S21" s="197"/>
      <c r="T21" s="177"/>
      <c r="U21" s="178" t="str">
        <f>IF(AND(B19="",B21=""),"",U19-S19-S21-R19-R21)</f>
        <v/>
      </c>
      <c r="V21" s="179" t="str">
        <f>IF(AND(B19="",B21=""),"",AC19)</f>
        <v/>
      </c>
      <c r="Y21" s="130">
        <f>IF(AND(B19="",B21=""),0,IF(Z19=TRUE,1,0))</f>
        <v>0</v>
      </c>
      <c r="Z21" s="201" t="b">
        <v>0</v>
      </c>
      <c r="AA21" s="257" t="str">
        <f>IF(B21="","",DATEDIF(B21,"R"&amp;パラメーター!D1&amp;"/1/1","Y"))</f>
        <v/>
      </c>
      <c r="AB21" s="160">
        <f>IF(AB19&lt;=24000000,430000,
IF(AB19&lt;=24500000,290000,
IF(AB19&lt;=25000000,150000,
0)))</f>
        <v>430000</v>
      </c>
      <c r="AC21" s="165">
        <f>IF(Z19=TRUE,AC19,0)</f>
        <v>0</v>
      </c>
      <c r="AD21" s="147">
        <f>SUM(AK19,L19:P19,L21:P21)</f>
        <v>0</v>
      </c>
      <c r="AE21" s="145">
        <f>IF(AD21&lt;=10000000,1,IF(AD21&lt;=20000000,2,3))</f>
        <v>1</v>
      </c>
      <c r="AF21" s="189">
        <f>IF(I21&lt;1100000,0,
IF(I21&lt;3300000,I21-1100000,
IF(I21&lt;4100000,ROUNDDOWN(I21*0.75-275000,0),
IF(I21&lt;7700000,ROUNDDOWN(I21*0.85-685000,0),
IF(I21&lt;10000000,ROUNDDOWN(I21*0.95-1455000,0),
I21-1955000)))))</f>
        <v>0</v>
      </c>
      <c r="AG21" s="189">
        <f>IF(I21&lt;1000000,0,
IF(I21&lt;3300000,I21-1000000,
IF(I21&lt;4100000,ROUNDDOWN(I21*0.75-175000,0),
IF(I21&lt;7700000,ROUNDDOWN(I21*0.85-585000,0),
IF(I21&lt;10000000,ROUNDDOWN(I21*0.95-1355000,0),
I21-1855000)))))</f>
        <v>0</v>
      </c>
      <c r="AH21" s="154">
        <f>IF(I21&lt;900000,0,
IF(I21&lt;3300000,I21-900000,
IF(I21&lt;4100000,ROUNDDOWN(I21*0.75-75000,0),
IF(I21&lt;7700000,ROUNDDOWN(I21*0.85-485000,0),
IF(I21&lt;10000000,ROUNDDOWN(I21*0.95-1255000,0),
I21-1755000)))))</f>
        <v>0</v>
      </c>
      <c r="AI21" s="160">
        <f>ROUNDDOWN(AI19*0.3,0)</f>
        <v>0</v>
      </c>
      <c r="AJ21" s="164">
        <f>IF(
IF(AK19&gt;100000,100000,AK19)+IF(AE19&gt;100000,100000,AE19)&lt;=0,0,
IF(AK19&gt;100000,100000,AK19)+IF(AE19&gt;100000,100000,AE19)-100000)</f>
        <v>0</v>
      </c>
      <c r="AK21" s="164"/>
      <c r="AL21" s="167" t="str">
        <f>IF(I19&lt;1628000,"-",
IF(I19&lt;1800000,ROUNDDOWN(I19/4,-3)*2.4+100000,
IF(I19&lt;3600000,ROUNDDOWN(I19/4,-3)*2.8-80000,
IF(I19&lt;6600000,ROUNDDOWN(I19/4,-3)*3.2-440000,
IF(I19&lt;8500000,ROUNDDOWN(I19*0.9-1100000,0),
I19-1950000)))))</f>
        <v>-</v>
      </c>
      <c r="AN21" s="136" t="str">
        <f>IFERROR(INDEX(I18:S19,2,MATCH(AN20,I18:S18,0)),
IFERROR(INDEX(I20:S21,2,MATCH(AN20,I20:S20,0)),""))</f>
        <v/>
      </c>
      <c r="AO21" s="145" t="str">
        <f>IFERROR(INDEX(I18:S19,2,MATCH(AO20,I18:S18,0)),
IFERROR(INDEX(I20:S21,2,MATCH(AO20,I20:S20,0)),""))</f>
        <v/>
      </c>
      <c r="AP21" s="145" t="str">
        <f>IFERROR(INDEX(I18:S19,2,MATCH(AP20,I18:S18,0)),
IFERROR(INDEX(I20:S21,2,MATCH(AP20,I20:S20,0)),""))</f>
        <v/>
      </c>
      <c r="AQ21" s="145" t="str">
        <f>IFERROR(INDEX(I18:S19,2,MATCH(AQ20,I18:S18,0)),
IFERROR(INDEX(I20:S21,2,MATCH(AQ20,I20:S20,0)),""))</f>
        <v/>
      </c>
      <c r="AR21" s="145" t="str">
        <f>IFERROR(INDEX(I18:S19,2,MATCH(AR20,I18:S18,0)),
IFERROR(INDEX(I20:S21,2,MATCH(AR20,I20:S20,0)),""))</f>
        <v/>
      </c>
      <c r="AS21" s="162">
        <f>S19</f>
        <v>0</v>
      </c>
      <c r="AT21" s="145" t="str">
        <f>IFERROR(INDEX(I18:S19,2,MATCH(AT20,I18:S18,0)),
IFERROR(INDEX(I20:S21,2,MATCH(AT20,I20:S20,0)),""))</f>
        <v/>
      </c>
      <c r="AU21" s="145" t="str">
        <f>IFERROR(INDEX(I18:S19,2,MATCH(AU20,I18:S18,0)),
IFERROR(INDEX(I20:S21,2,MATCH(AU20,I20:S20,0)),""))</f>
        <v/>
      </c>
      <c r="AV21" s="145" t="str">
        <f>IFERROR(INDEX(I18:S19,2,MATCH(AV20,I18:S18,0)),
IFERROR(INDEX(I20:S21,2,MATCH(AV20,I20:S20,0)),""))</f>
        <v/>
      </c>
      <c r="AW21" s="145" t="str">
        <f>IFERROR(INDEX(I18:S19,2,MATCH(AW20,I18:S18,0)),
IFERROR(INDEX(I20:S21,2,MATCH(AW20,I20:S20,0)),""))</f>
        <v/>
      </c>
      <c r="AX21" s="145" t="str">
        <f>IFERROR(INDEX(I18:S19,2,MATCH(AX20,I18:S18,0)),
IFERROR(INDEX(I20:S21,2,MATCH(AX20,I20:S20,0)),""))</f>
        <v/>
      </c>
      <c r="AY21" s="162"/>
      <c r="AZ21" s="162">
        <f>S21</f>
        <v>0</v>
      </c>
      <c r="BA21" s="137">
        <f>IF(AZ19&lt;AZ21,1,0)</f>
        <v>0</v>
      </c>
    </row>
    <row r="22" spans="1:53" ht="3" customHeight="1" thickTop="1" thickBot="1">
      <c r="A22" s="120"/>
      <c r="B22" s="120"/>
      <c r="C22" s="120"/>
      <c r="D22" s="121"/>
      <c r="E22" s="121"/>
      <c r="F22" s="121"/>
      <c r="G22" s="121"/>
      <c r="H22" s="121"/>
      <c r="I22" s="180"/>
      <c r="J22" s="180"/>
      <c r="K22" s="180"/>
      <c r="L22" s="180"/>
      <c r="M22" s="180"/>
      <c r="N22" s="180"/>
      <c r="O22" s="180"/>
      <c r="P22" s="180"/>
      <c r="Q22" s="180"/>
      <c r="R22" s="180"/>
      <c r="S22" s="180"/>
      <c r="T22" s="180"/>
      <c r="U22" s="181"/>
      <c r="V22" s="182"/>
      <c r="Y22" s="132"/>
      <c r="Z22" s="148"/>
      <c r="AA22" s="141"/>
      <c r="AB22" s="140"/>
      <c r="AC22" s="141"/>
      <c r="AD22" s="140"/>
      <c r="AE22" s="148"/>
      <c r="AF22" s="157"/>
      <c r="AG22" s="157"/>
      <c r="AH22" s="158"/>
      <c r="AI22" s="140"/>
      <c r="AJ22" s="148"/>
      <c r="AK22" s="148"/>
      <c r="AL22" s="141"/>
      <c r="AN22" s="140"/>
      <c r="AO22" s="148"/>
      <c r="AP22" s="148"/>
      <c r="AQ22" s="148"/>
      <c r="AR22" s="148"/>
      <c r="AS22" s="148"/>
      <c r="AT22" s="148"/>
      <c r="AU22" s="148"/>
      <c r="AV22" s="148"/>
      <c r="AW22" s="148"/>
      <c r="AX22" s="148"/>
      <c r="AY22" s="148"/>
      <c r="AZ22" s="148"/>
      <c r="BA22" s="141"/>
    </row>
    <row r="23" spans="1:53" s="101" customFormat="1" ht="18" customHeight="1" thickTop="1">
      <c r="A23" s="1055" t="s">
        <v>116</v>
      </c>
      <c r="B23" s="1063" t="s">
        <v>101</v>
      </c>
      <c r="C23" s="1064"/>
      <c r="D23" s="105"/>
      <c r="E23" s="105"/>
      <c r="F23" s="105"/>
      <c r="G23" s="105"/>
      <c r="H23" s="105"/>
      <c r="I23" s="171" t="s">
        <v>103</v>
      </c>
      <c r="J23" s="171" t="s">
        <v>104</v>
      </c>
      <c r="K23" s="171"/>
      <c r="L23" s="336"/>
      <c r="M23" s="336"/>
      <c r="N23" s="336"/>
      <c r="O23" s="336"/>
      <c r="P23" s="336"/>
      <c r="Q23" s="171"/>
      <c r="R23" s="171" t="s">
        <v>178</v>
      </c>
      <c r="S23" s="171" t="s">
        <v>298</v>
      </c>
      <c r="T23" s="171"/>
      <c r="U23" s="173" t="s">
        <v>88</v>
      </c>
      <c r="V23" s="1056"/>
      <c r="Y23" s="131" t="s">
        <v>160</v>
      </c>
      <c r="Z23" s="146" t="s">
        <v>141</v>
      </c>
      <c r="AA23" s="139" t="s">
        <v>143</v>
      </c>
      <c r="AB23" s="138" t="s">
        <v>171</v>
      </c>
      <c r="AC23" s="139" t="s">
        <v>144</v>
      </c>
      <c r="AD23" s="138" t="s">
        <v>146</v>
      </c>
      <c r="AE23" s="146" t="s">
        <v>82</v>
      </c>
      <c r="AF23" s="155" t="s">
        <v>154</v>
      </c>
      <c r="AG23" s="155" t="s">
        <v>155</v>
      </c>
      <c r="AH23" s="156" t="s">
        <v>156</v>
      </c>
      <c r="AI23" s="138" t="s">
        <v>164</v>
      </c>
      <c r="AJ23" s="146" t="s">
        <v>165</v>
      </c>
      <c r="AK23" s="146" t="s">
        <v>167</v>
      </c>
      <c r="AL23" s="139" t="s">
        <v>169</v>
      </c>
      <c r="AN23" s="138" t="s">
        <v>43</v>
      </c>
      <c r="AO23" s="146" t="s">
        <v>120</v>
      </c>
      <c r="AP23" s="146" t="s">
        <v>122</v>
      </c>
      <c r="AQ23" s="148" t="s">
        <v>124</v>
      </c>
      <c r="AR23" s="145" t="s">
        <v>126</v>
      </c>
      <c r="AS23" s="146" t="s">
        <v>180</v>
      </c>
      <c r="AT23" s="148" t="s">
        <v>173</v>
      </c>
      <c r="AU23" s="145" t="s">
        <v>175</v>
      </c>
      <c r="AV23" s="145" t="s">
        <v>177</v>
      </c>
      <c r="AW23" s="146" t="s">
        <v>129</v>
      </c>
      <c r="AX23" s="146" t="s">
        <v>131</v>
      </c>
      <c r="AY23" s="146" t="s">
        <v>185</v>
      </c>
      <c r="AZ23" s="146" t="s">
        <v>187</v>
      </c>
      <c r="BA23" s="139" t="s">
        <v>189</v>
      </c>
    </row>
    <row r="24" spans="1:53" s="104" customFormat="1" ht="32.25" customHeight="1">
      <c r="A24" s="1055"/>
      <c r="B24" s="1049"/>
      <c r="C24" s="1050"/>
      <c r="D24" s="106"/>
      <c r="E24" s="106"/>
      <c r="F24" s="106"/>
      <c r="G24" s="106"/>
      <c r="H24" s="106"/>
      <c r="I24" s="198"/>
      <c r="J24" s="318" t="str">
        <f>IF(I24="","",IF(Z26=FALSE,AI24,AI26))</f>
        <v/>
      </c>
      <c r="K24" s="174"/>
      <c r="L24" s="198"/>
      <c r="M24" s="198"/>
      <c r="N24" s="198"/>
      <c r="O24" s="198"/>
      <c r="P24" s="198"/>
      <c r="Q24" s="183"/>
      <c r="R24" s="198"/>
      <c r="S24" s="198"/>
      <c r="T24" s="174"/>
      <c r="U24" s="175" t="str">
        <f>IF(AND(B24="",B26=""),"",SUM(J24:P24,J26:P26,R24,R26))</f>
        <v/>
      </c>
      <c r="V24" s="1057"/>
      <c r="W24" s="193" t="str">
        <f>IF(BA24+BA26&gt;0,"※繰越控除額が所得金額を超えています。確認してください。","")</f>
        <v/>
      </c>
      <c r="Y24" s="130">
        <f>IF(AND(B24="",B26=""),0,1)</f>
        <v>0</v>
      </c>
      <c r="Z24" s="201" t="b">
        <f>IF(AND($AD$29&lt;=B26,B26&lt;=$AC$29),TRUE,FALSE)</f>
        <v>0</v>
      </c>
      <c r="AA24" s="200" t="b">
        <v>0</v>
      </c>
      <c r="AB24" s="160">
        <f>SUM(AI24,AE24,L24:P24,L26:P26,R24,R26)</f>
        <v>0</v>
      </c>
      <c r="AC24" s="165">
        <f>IF(U26="",0,IF(U26&lt;AB26,0,U26-AB26))</f>
        <v>0</v>
      </c>
      <c r="AD24" s="136">
        <f>IF(AA26&lt;65,1,2)</f>
        <v>2</v>
      </c>
      <c r="AE24" s="151">
        <f>IF(AND(AD24=1,AE26=1),AF24,
IF(AND(AD24=1,AE26=2),AG24,
IF(AND(AD24=1,AE26=3),AH24,
IF(AND(AD24=2,AE26=1),AF26,
IF(AND(AD24=2,AE26=2),AG26,
IF(AND(AD24=2,AE26=3),AH26,
"???"))))))</f>
        <v>0</v>
      </c>
      <c r="AF24" s="189">
        <f>IF(I26&lt;600000,0,
IF(I26&lt;1300000,I26-600000,
IF(I26&lt;4100000,ROUNDDOWN(I26*0.75-275000,0),
IF(I26&lt;7700000,ROUNDDOWN(I26*0.85-685000,0),
IF(I26&lt;10000000,ROUNDDOWN(I26*0.95-1455000,0),
I26-1955000)))))</f>
        <v>0</v>
      </c>
      <c r="AG24" s="189">
        <f>IF(I26&lt;500000,0,
IF(I26&lt;1300000,I26-500000,
IF(I26&lt;4100000,ROUNDDOWN(I26*0.75-175000,0),
IF(I26&lt;7700000,ROUNDDOWN(I26*0.85-585000,0),
IF(I26&lt;10000000,ROUNDDOWN(I26*0.95-1355000,0),
I26-1855000)))))</f>
        <v>0</v>
      </c>
      <c r="AH24" s="190">
        <f>IF(I26&lt;400000,0,
IF(I26&lt;1300000,I26-400000,
IF(I26&lt;4100000,ROUNDDOWN(I26*0.75-75000,0),
IF(I26&lt;7700000,ROUNDDOWN(I26*0.85-485000,0),
IF(I26&lt;10000000,ROUNDDOWN(I26*0.95-1255000,0),
I26-1755000)))))</f>
        <v>0</v>
      </c>
      <c r="AI24" s="160">
        <f>AK24-AJ24-AJ26</f>
        <v>0</v>
      </c>
      <c r="AJ24" s="164">
        <f>IF(AA24=FALSE,0,
IF(I24&lt;8500000,0,
IF(I24&gt;10000000,150000,
(I24-8500000)*0.1)))</f>
        <v>0</v>
      </c>
      <c r="AK24" s="164">
        <f>IF(I24&lt;1628000,AL24,AL26)</f>
        <v>0</v>
      </c>
      <c r="AL24" s="167">
        <f>IF(I24&lt;551000,0,
IF(I24&lt;1619000,I24-550000,
IF(I24&lt;1620000,1069000,
IF(I24&lt;1622000,1070000,
IF(I24&lt;1624000,1072000,
IF(I24&lt;1628000,1074000,
"-"))))))</f>
        <v>0</v>
      </c>
      <c r="AN24" s="136" t="str">
        <f>IFERROR(INDEX(I23:S24,2,MATCH(AN23,I23:S23,0)),
IFERROR(INDEX(I25:S26,2,MATCH(AN23,I25:S25,0)),""))</f>
        <v/>
      </c>
      <c r="AO24" s="145" t="str">
        <f>IFERROR(INDEX(I23:S24,2,MATCH(AO23,I23:S23,0)),
IFERROR(INDEX(I25:S26,2,MATCH(AO23,I25:S25,0)),""))</f>
        <v/>
      </c>
      <c r="AP24" s="145" t="str">
        <f>IFERROR(INDEX(I23:S24,2,MATCH(AP23,I23:S23,0)),
IFERROR(INDEX(I25:S26,2,MATCH(AP23,I25:S25,0)),""))</f>
        <v/>
      </c>
      <c r="AQ24" s="145" t="str">
        <f>IFERROR(INDEX(I23:S24,2,MATCH(AQ23,I23:S23,0)),
IFERROR(INDEX(I25:S26,2,MATCH(AQ23,I25:S25,0)),""))</f>
        <v/>
      </c>
      <c r="AR24" s="145" t="str">
        <f>IFERROR(INDEX(I23:S24,2,MATCH(AR23,I23:S23,0)),
IFERROR(INDEX(I25:S26,2,MATCH(AR23,I25:S25,0)),""))</f>
        <v/>
      </c>
      <c r="AS24" s="145">
        <f>SUM(AN24:AR24,AN26:AR26)</f>
        <v>0</v>
      </c>
      <c r="AT24" s="145" t="str">
        <f>IFERROR(INDEX(I23:S24,2,MATCH(AT23,I23:S23,0)),
IFERROR(INDEX(I25:S26,2,MATCH(AT23,I25:S25,0)),""))</f>
        <v/>
      </c>
      <c r="AU24" s="145" t="str">
        <f>IFERROR(INDEX(I23:S24,2,MATCH(AU23,I23:S23,0)),
IFERROR(INDEX(I25:S26,2,MATCH(AU23,I25:S25,0)),""))</f>
        <v/>
      </c>
      <c r="AV24" s="145" t="str">
        <f>IFERROR(INDEX(I23:S24,2,MATCH(AV23,I23:S23,0)),
IFERROR(INDEX(I25:S26,2,MATCH(AV23,I25:S25,0)),""))</f>
        <v/>
      </c>
      <c r="AW24" s="145" t="str">
        <f>IFERROR(INDEX(I23:S24,2,MATCH(AW23,I23:S23,0)),
IFERROR(INDEX(I25:S26,2,MATCH(AW23,I25:S25,0)),""))</f>
        <v/>
      </c>
      <c r="AX24" s="145" t="str">
        <f>IFERROR(INDEX(I23:S24,2,MATCH(AX23,I23:S23,0)),
IFERROR(INDEX(I25:S26,2,MATCH(AX23,I25:S25,0)),""))</f>
        <v/>
      </c>
      <c r="AY24" s="145">
        <f>SUM(AT24:AX24,AT26:AX26)</f>
        <v>0</v>
      </c>
      <c r="AZ24" s="145">
        <f>SUM(AW24,AW26,AX24)</f>
        <v>0</v>
      </c>
      <c r="BA24" s="137">
        <f>IF(AS24&lt;AS26,1,0)</f>
        <v>0</v>
      </c>
    </row>
    <row r="25" spans="1:53" s="101" customFormat="1" ht="18" customHeight="1">
      <c r="A25" s="1055"/>
      <c r="B25" s="280" t="s">
        <v>102</v>
      </c>
      <c r="C25" s="309" t="s">
        <v>272</v>
      </c>
      <c r="D25" s="105"/>
      <c r="E25" s="105"/>
      <c r="F25" s="105"/>
      <c r="G25" s="105"/>
      <c r="H25" s="105"/>
      <c r="I25" s="171" t="s">
        <v>105</v>
      </c>
      <c r="J25" s="171" t="s">
        <v>82</v>
      </c>
      <c r="K25" s="171"/>
      <c r="L25" s="336"/>
      <c r="M25" s="336"/>
      <c r="N25" s="336"/>
      <c r="O25" s="336"/>
      <c r="P25" s="336"/>
      <c r="Q25" s="171"/>
      <c r="R25" s="1154"/>
      <c r="S25" s="171" t="s">
        <v>299</v>
      </c>
      <c r="T25" s="171"/>
      <c r="U25" s="173" t="s">
        <v>114</v>
      </c>
      <c r="V25" s="176" t="s">
        <v>115</v>
      </c>
      <c r="W25" s="194" t="str">
        <f>IF(BA24+BA26&gt;0," （非自発該当の場合、繰越損失(総合)を調整してください。）","")</f>
        <v/>
      </c>
      <c r="Y25" s="131" t="s">
        <v>161</v>
      </c>
      <c r="Z25" s="146" t="s">
        <v>142</v>
      </c>
      <c r="AA25" s="259" t="s">
        <v>267</v>
      </c>
      <c r="AB25" s="138" t="s">
        <v>172</v>
      </c>
      <c r="AC25" s="139" t="s">
        <v>8</v>
      </c>
      <c r="AD25" s="138" t="s">
        <v>147</v>
      </c>
      <c r="AE25" s="146" t="s">
        <v>148</v>
      </c>
      <c r="AF25" s="155" t="s">
        <v>151</v>
      </c>
      <c r="AG25" s="155" t="s">
        <v>152</v>
      </c>
      <c r="AH25" s="156" t="s">
        <v>153</v>
      </c>
      <c r="AI25" s="138" t="s">
        <v>163</v>
      </c>
      <c r="AJ25" s="146" t="s">
        <v>166</v>
      </c>
      <c r="AK25" s="146"/>
      <c r="AL25" s="139" t="s">
        <v>170</v>
      </c>
      <c r="AN25" s="138" t="s">
        <v>45</v>
      </c>
      <c r="AO25" s="145" t="s">
        <v>121</v>
      </c>
      <c r="AP25" s="145" t="s">
        <v>123</v>
      </c>
      <c r="AQ25" s="146" t="s">
        <v>125</v>
      </c>
      <c r="AR25" s="146" t="s">
        <v>127</v>
      </c>
      <c r="AS25" s="146" t="s">
        <v>181</v>
      </c>
      <c r="AT25" s="146" t="s">
        <v>174</v>
      </c>
      <c r="AU25" s="146" t="s">
        <v>176</v>
      </c>
      <c r="AV25" s="148" t="s">
        <v>128</v>
      </c>
      <c r="AW25" s="145" t="s">
        <v>130</v>
      </c>
      <c r="AX25" s="145" t="s">
        <v>132</v>
      </c>
      <c r="AY25" s="146"/>
      <c r="AZ25" s="146" t="s">
        <v>186</v>
      </c>
      <c r="BA25" s="139" t="s">
        <v>190</v>
      </c>
    </row>
    <row r="26" spans="1:53" s="104" customFormat="1" ht="32.25" customHeight="1" thickBot="1">
      <c r="A26" s="1055"/>
      <c r="B26" s="196"/>
      <c r="C26" s="115" t="str">
        <f>IF(B26="","",IF(Z24=TRUE,"○",""))</f>
        <v/>
      </c>
      <c r="D26" s="106"/>
      <c r="E26" s="106"/>
      <c r="F26" s="106"/>
      <c r="G26" s="106"/>
      <c r="H26" s="106"/>
      <c r="I26" s="197"/>
      <c r="J26" s="313" t="str">
        <f>IF(OR(B26="",I26=""),"",AE24)</f>
        <v/>
      </c>
      <c r="K26" s="177"/>
      <c r="L26" s="197"/>
      <c r="M26" s="197"/>
      <c r="N26" s="197"/>
      <c r="O26" s="197"/>
      <c r="P26" s="197"/>
      <c r="Q26" s="184"/>
      <c r="R26" s="1155"/>
      <c r="S26" s="197"/>
      <c r="T26" s="177"/>
      <c r="U26" s="178" t="str">
        <f>IF(AND(B24="",B26=""),"",U24-S24-S26-R24-R26)</f>
        <v/>
      </c>
      <c r="V26" s="179" t="str">
        <f>IF(AND(B24="",B26=""),"",AC24)</f>
        <v/>
      </c>
      <c r="Y26" s="133">
        <f>IF(AND(B24="",B26=""),0,IF(Z24=TRUE,1,0))</f>
        <v>0</v>
      </c>
      <c r="Z26" s="202" t="b">
        <v>0</v>
      </c>
      <c r="AA26" s="258" t="str">
        <f>IF(B26="","",DATEDIF(B26,"R"&amp;パラメーター!D1&amp;"/1/1","Y"))</f>
        <v/>
      </c>
      <c r="AB26" s="161">
        <f>IF(AB24&lt;=24000000,430000,
IF(AB24&lt;=24500000,290000,
IF(AB24&lt;=25000000,150000,
0)))</f>
        <v>430000</v>
      </c>
      <c r="AC26" s="166">
        <f>IF(Z24=TRUE,AC24,0)</f>
        <v>0</v>
      </c>
      <c r="AD26" s="149">
        <f>SUM(AK24,L24:P24,L26:P26)</f>
        <v>0</v>
      </c>
      <c r="AE26" s="150">
        <f>IF(AD26&lt;=10000000,1,IF(AD26&lt;=20000000,2,3))</f>
        <v>1</v>
      </c>
      <c r="AF26" s="191">
        <f>IF(I26&lt;1100000,0,
IF(I26&lt;3300000,I26-1100000,
IF(I26&lt;4100000,ROUNDDOWN(I26*0.75-275000,0),
IF(I26&lt;7700000,ROUNDDOWN(I26*0.85-685000,0),
IF(I26&lt;10000000,ROUNDDOWN(I26*0.95-1455000,0),
I26-1955000)))))</f>
        <v>0</v>
      </c>
      <c r="AG26" s="191">
        <f>IF(I26&lt;1000000,0,
IF(I26&lt;3300000,I26-1000000,
IF(I26&lt;4100000,ROUNDDOWN(I26*0.75-175000,0),
IF(I26&lt;7700000,ROUNDDOWN(I26*0.85-585000,0),
IF(I26&lt;10000000,ROUNDDOWN(I26*0.95-1355000,0),
I26-1855000)))))</f>
        <v>0</v>
      </c>
      <c r="AH26" s="159">
        <f>IF(I26&lt;900000,0,
IF(I26&lt;3300000,I26-900000,
IF(I26&lt;4100000,ROUNDDOWN(I26*0.75-75000,0),
IF(I26&lt;7700000,ROUNDDOWN(I26*0.85-485000,0),
IF(I26&lt;10000000,ROUNDDOWN(I26*0.95-1255000,0),
I26-1755000)))))</f>
        <v>0</v>
      </c>
      <c r="AI26" s="161">
        <f>ROUNDDOWN(AI24*0.3,0)</f>
        <v>0</v>
      </c>
      <c r="AJ26" s="192">
        <f>IF(
IF(AK24&gt;100000,100000,AK24)+IF(AE24&gt;100000,100000,AE24)&lt;=0,0,
IF(AK24&gt;100000,100000,AK24)+IF(AE24&gt;100000,100000,AE24)-100000)</f>
        <v>0</v>
      </c>
      <c r="AK26" s="192"/>
      <c r="AL26" s="168" t="str">
        <f>IF(I24&lt;1628000,"-",
IF(I24&lt;1800000,ROUNDDOWN(I24/4,-3)*2.4+100000,
IF(I24&lt;3600000,ROUNDDOWN(I24/4,-3)*2.8-80000,
IF(I24&lt;6600000,ROUNDDOWN(I24/4,-3)*3.2-440000,
IF(I24&lt;8500000,ROUNDDOWN(I24*0.9-1100000,0),
I24-1950000)))))</f>
        <v>-</v>
      </c>
      <c r="AN26" s="142" t="str">
        <f>IFERROR(INDEX(I23:S24,2,MATCH(AN25,I23:S23,0)),
IFERROR(INDEX(I25:S26,2,MATCH(AN25,I25:S25,0)),""))</f>
        <v/>
      </c>
      <c r="AO26" s="150" t="str">
        <f>IFERROR(INDEX(I23:S24,2,MATCH(AO25,I23:S23,0)),
IFERROR(INDEX(I25:S26,2,MATCH(AO25,I25:S25,0)),""))</f>
        <v/>
      </c>
      <c r="AP26" s="150" t="str">
        <f>IFERROR(INDEX(I23:S24,2,MATCH(AP25,I23:S23,0)),
IFERROR(INDEX(I25:S26,2,MATCH(AP25,I25:S25,0)),""))</f>
        <v/>
      </c>
      <c r="AQ26" s="150" t="str">
        <f>IFERROR(INDEX(I23:S24,2,MATCH(AQ25,I23:S23,0)),
IFERROR(INDEX(I25:S26,2,MATCH(AQ25,I25:S25,0)),""))</f>
        <v/>
      </c>
      <c r="AR26" s="150" t="str">
        <f>IFERROR(INDEX(I23:S24,2,MATCH(AR25,I23:S23,0)),
IFERROR(INDEX(I25:S26,2,MATCH(AR25,I25:S25,0)),""))</f>
        <v/>
      </c>
      <c r="AS26" s="163">
        <f>S24</f>
        <v>0</v>
      </c>
      <c r="AT26" s="150" t="str">
        <f>IFERROR(INDEX(I23:S24,2,MATCH(AT25,I23:S23,0)),
IFERROR(INDEX(I25:S26,2,MATCH(AT25,I25:S25,0)),""))</f>
        <v/>
      </c>
      <c r="AU26" s="150" t="str">
        <f>IFERROR(INDEX(I23:S24,2,MATCH(AU25,I23:S23,0)),
IFERROR(INDEX(I25:S26,2,MATCH(AU25,I25:S25,0)),""))</f>
        <v/>
      </c>
      <c r="AV26" s="150" t="str">
        <f>IFERROR(INDEX(I23:S24,2,MATCH(AV25,I23:S23,0)),
IFERROR(INDEX(I25:S26,2,MATCH(AV25,I25:S25,0)),""))</f>
        <v/>
      </c>
      <c r="AW26" s="150" t="str">
        <f>IFERROR(INDEX(I23:S24,2,MATCH(AW25,I23:S23,0)),
IFERROR(INDEX(I25:S26,2,MATCH(AW25,I25:S25,0)),""))</f>
        <v/>
      </c>
      <c r="AX26" s="150" t="str">
        <f>IFERROR(INDEX(I23:S24,2,MATCH(AX25,I23:S23,0)),
IFERROR(INDEX(I25:S26,2,MATCH(AX25,I25:S25,0)),""))</f>
        <v/>
      </c>
      <c r="AY26" s="163"/>
      <c r="AZ26" s="163">
        <f>S26</f>
        <v>0</v>
      </c>
      <c r="BA26" s="143">
        <f>IF(AZ24&lt;AZ26,1,0)</f>
        <v>0</v>
      </c>
    </row>
    <row r="27" spans="1:53" ht="3" customHeight="1" thickTop="1" thickBot="1">
      <c r="A27" s="120"/>
      <c r="B27" s="120"/>
      <c r="C27" s="120"/>
      <c r="D27" s="121"/>
      <c r="E27" s="121"/>
      <c r="F27" s="121"/>
      <c r="G27" s="121"/>
      <c r="H27" s="121"/>
      <c r="I27" s="121"/>
      <c r="J27" s="121"/>
      <c r="K27" s="121"/>
      <c r="L27" s="121"/>
      <c r="M27" s="121"/>
      <c r="N27" s="121"/>
      <c r="O27" s="121"/>
      <c r="P27" s="121"/>
      <c r="Q27" s="121"/>
      <c r="R27" s="121"/>
      <c r="S27" s="121"/>
      <c r="T27" s="121"/>
      <c r="U27" s="122"/>
      <c r="V27" s="123"/>
    </row>
    <row r="28" spans="1:53" s="101" customFormat="1" ht="18" customHeight="1" thickTop="1">
      <c r="B28" s="1149" t="s">
        <v>296</v>
      </c>
      <c r="C28" s="1150"/>
      <c r="D28" s="111"/>
      <c r="E28" s="111"/>
      <c r="F28" s="111"/>
      <c r="G28" s="111"/>
      <c r="H28" s="111"/>
      <c r="I28" s="1058"/>
      <c r="J28" s="1153" t="s">
        <v>297</v>
      </c>
      <c r="K28" s="1153"/>
      <c r="L28" s="1060"/>
      <c r="M28" s="111"/>
      <c r="N28" s="111"/>
      <c r="O28" s="111"/>
      <c r="P28" s="125"/>
      <c r="Q28" s="125"/>
      <c r="R28" s="109"/>
      <c r="T28" s="126"/>
      <c r="U28" s="127" t="s">
        <v>133</v>
      </c>
      <c r="V28" s="124" t="s">
        <v>137</v>
      </c>
      <c r="Z28" s="260" t="s">
        <v>142</v>
      </c>
      <c r="AB28" s="269" t="s">
        <v>268</v>
      </c>
      <c r="AC28" s="270" t="s">
        <v>269</v>
      </c>
      <c r="AD28" s="271" t="s">
        <v>270</v>
      </c>
    </row>
    <row r="29" spans="1:53" s="104" customFormat="1" ht="32.25" customHeight="1" thickBot="1">
      <c r="A29" s="112"/>
      <c r="B29" s="1151"/>
      <c r="C29" s="1152"/>
      <c r="D29" s="110"/>
      <c r="E29" s="110"/>
      <c r="F29" s="110"/>
      <c r="G29" s="110"/>
      <c r="H29" s="110"/>
      <c r="I29" s="1059"/>
      <c r="J29" s="1153"/>
      <c r="K29" s="1153"/>
      <c r="L29" s="1060"/>
      <c r="M29" s="113"/>
      <c r="N29" s="109"/>
      <c r="O29" s="109"/>
      <c r="P29" s="109"/>
      <c r="Q29" s="109"/>
      <c r="R29" s="109"/>
      <c r="T29" s="106"/>
      <c r="U29" s="185">
        <f>SUM(Y4,Y9,Y14,Y19,Y24,I28)</f>
        <v>3</v>
      </c>
      <c r="V29" s="186">
        <f>SUM(AC4,AC9,AC14,AC19,AC24)</f>
        <v>4447500</v>
      </c>
      <c r="Z29" s="261">
        <f>IF(Z6=TRUE,1,0)+IF(Z11=TRUE,1,0)+IF(Z16=TRUE,1,0)+IF(Z21=TRUE,1,0)+IF(Z26=TRUE,1,0)</f>
        <v>0</v>
      </c>
      <c r="AB29" s="272">
        <f>パラメーター!$D$1+2018</f>
        <v>2025</v>
      </c>
      <c r="AC29" s="273">
        <f>DATE(AB29-39,4,1)</f>
        <v>31503</v>
      </c>
      <c r="AD29" s="274">
        <f>DATE(AB29-65,5,2)</f>
        <v>22038</v>
      </c>
    </row>
    <row r="30" spans="1:53" ht="17.25" customHeight="1">
      <c r="B30" s="1156" t="str">
        <f>IF(I28&lt;L28,"※介護分該当者数が加入者数を超えています。修正してください。","")</f>
        <v/>
      </c>
      <c r="C30" s="1156"/>
      <c r="D30" s="1156"/>
      <c r="E30" s="1156"/>
      <c r="F30" s="1156"/>
      <c r="G30" s="1156"/>
      <c r="H30" s="1156"/>
      <c r="I30" s="1156"/>
      <c r="J30" s="1156"/>
      <c r="K30" s="1156"/>
      <c r="L30" s="1156"/>
      <c r="T30" s="108"/>
      <c r="U30" s="128" t="s">
        <v>136</v>
      </c>
      <c r="V30" s="124" t="s">
        <v>138</v>
      </c>
    </row>
    <row r="31" spans="1:53" ht="33" customHeight="1" thickBot="1">
      <c r="T31" s="108"/>
      <c r="U31" s="187">
        <f>SUM(Y6,Y11,Y16,Y21,Y26,L28)</f>
        <v>1</v>
      </c>
      <c r="V31" s="188">
        <f>SUM(AC6,AC11,AC16,AC21,AC26)</f>
        <v>40000</v>
      </c>
    </row>
    <row r="32" spans="1:53" ht="41.25" hidden="1" customHeight="1">
      <c r="U32" s="1070">
        <f ca="1">TODAY()</f>
        <v>45845</v>
      </c>
      <c r="V32" s="1070"/>
    </row>
    <row r="33" spans="18:22" ht="34.5" hidden="1" customHeight="1"/>
    <row r="34" spans="18:22" hidden="1">
      <c r="R34" s="1069" t="s">
        <v>194</v>
      </c>
    </row>
    <row r="35" spans="18:22" ht="13.2" hidden="1" thickBot="1">
      <c r="R35" s="1069"/>
      <c r="S35" s="203"/>
      <c r="T35" s="203"/>
      <c r="U35" s="203"/>
      <c r="V35" s="203"/>
    </row>
    <row r="36" spans="18:22" hidden="1"/>
  </sheetData>
  <sheetProtection selectLockedCells="1"/>
  <mergeCells count="37">
    <mergeCell ref="A3:A6"/>
    <mergeCell ref="B3:C3"/>
    <mergeCell ref="V3:V4"/>
    <mergeCell ref="B4:C4"/>
    <mergeCell ref="B1:M1"/>
    <mergeCell ref="L2:P2"/>
    <mergeCell ref="I2:J2"/>
    <mergeCell ref="R1:R2"/>
    <mergeCell ref="S1:S2"/>
    <mergeCell ref="R5:R6"/>
    <mergeCell ref="A8:A11"/>
    <mergeCell ref="B8:C8"/>
    <mergeCell ref="V8:V9"/>
    <mergeCell ref="B9:C9"/>
    <mergeCell ref="A13:A16"/>
    <mergeCell ref="B13:C13"/>
    <mergeCell ref="V13:V14"/>
    <mergeCell ref="B14:C14"/>
    <mergeCell ref="R15:R16"/>
    <mergeCell ref="R10:R11"/>
    <mergeCell ref="U32:V32"/>
    <mergeCell ref="A18:A21"/>
    <mergeCell ref="B18:C18"/>
    <mergeCell ref="V18:V19"/>
    <mergeCell ref="B19:C19"/>
    <mergeCell ref="A23:A26"/>
    <mergeCell ref="B23:C23"/>
    <mergeCell ref="V23:V24"/>
    <mergeCell ref="B24:C24"/>
    <mergeCell ref="R20:R21"/>
    <mergeCell ref="R25:R26"/>
    <mergeCell ref="B30:L30"/>
    <mergeCell ref="R34:R35"/>
    <mergeCell ref="B28:C29"/>
    <mergeCell ref="I28:I29"/>
    <mergeCell ref="J28:K29"/>
    <mergeCell ref="L28:L29"/>
  </mergeCells>
  <phoneticPr fontId="2"/>
  <conditionalFormatting sqref="BA3:BA26">
    <cfRule type="cellIs" dxfId="0" priority="1" operator="equal">
      <formula>1</formula>
    </cfRule>
  </conditionalFormatting>
  <pageMargins left="0.59055118110236227" right="0.59055118110236227" top="0.39370078740157483" bottom="0.39370078740157483" header="0.31496062992125984" footer="0.31496062992125984"/>
  <pageSetup paperSize="9" scale="5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101FBA7-DF41-4588-AD9E-2E7E3C7818C9}">
          <x14:formula1>
            <xm:f>パラメーター!$F$2:$F$21</xm:f>
          </x14:formula1>
          <xm:sqref>L3:P3 L25:P25 L23:P23 L20:P20 L18:P18 L15:P15 L13:P13 L10:P10 L8:P8 L5:P5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61B9A-F1D2-4360-9486-07B5327B6B98}">
  <sheetPr codeName="Sheet15"/>
  <dimension ref="A1:FD160"/>
  <sheetViews>
    <sheetView showGridLines="0" zoomScale="85" zoomScaleNormal="85" workbookViewId="0">
      <selection activeCell="D31" sqref="D31:BG32"/>
    </sheetView>
  </sheetViews>
  <sheetFormatPr defaultColWidth="9" defaultRowHeight="12.6"/>
  <cols>
    <col min="1" max="182" width="1.6640625" style="251" customWidth="1"/>
    <col min="183" max="16384" width="9" style="251"/>
  </cols>
  <sheetData>
    <row r="1" spans="1:60" ht="9.75" customHeight="1">
      <c r="A1" s="239"/>
      <c r="B1" s="239"/>
      <c r="C1" s="239"/>
      <c r="D1" s="320"/>
      <c r="E1" s="320"/>
      <c r="F1" s="320"/>
      <c r="G1" s="320"/>
      <c r="H1" s="320"/>
      <c r="I1" s="320"/>
      <c r="J1" s="320"/>
      <c r="K1" s="320"/>
      <c r="L1" s="320"/>
      <c r="M1" s="320"/>
      <c r="N1" s="320"/>
      <c r="O1" s="32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row>
    <row r="2" spans="1:60" ht="9.75" customHeight="1">
      <c r="A2" s="239"/>
      <c r="B2" s="239"/>
      <c r="C2" s="1175" t="str">
        <f>"令和"&amp;DBCS(パラメーター!$D$2)&amp;"年度　国民健康保険料試算"</f>
        <v>令和７年度　国民健康保険料試算</v>
      </c>
      <c r="D2" s="1175"/>
      <c r="E2" s="1175"/>
      <c r="F2" s="1175"/>
      <c r="G2" s="1175"/>
      <c r="H2" s="1175"/>
      <c r="I2" s="1175"/>
      <c r="J2" s="1175"/>
      <c r="K2" s="1175"/>
      <c r="L2" s="1175"/>
      <c r="M2" s="1175"/>
      <c r="N2" s="1175"/>
      <c r="O2" s="1175"/>
      <c r="P2" s="1175"/>
      <c r="Q2" s="1175"/>
      <c r="R2" s="1175"/>
      <c r="S2" s="1175"/>
      <c r="T2" s="1175"/>
      <c r="U2" s="1175"/>
      <c r="V2" s="1175"/>
      <c r="W2" s="1175"/>
      <c r="X2" s="1175"/>
      <c r="Y2" s="1175"/>
      <c r="Z2" s="1175"/>
      <c r="AA2" s="1175"/>
      <c r="AB2" s="1175"/>
      <c r="AC2" s="1175"/>
      <c r="AD2" s="1175"/>
      <c r="AE2" s="1175"/>
      <c r="AF2" s="1175"/>
      <c r="AG2" s="1175"/>
      <c r="AH2" s="1175"/>
      <c r="AI2" s="1175"/>
      <c r="AJ2" s="1175"/>
      <c r="AK2" s="1175"/>
      <c r="AL2" s="1175"/>
      <c r="AM2" s="1175"/>
      <c r="AN2" s="1175"/>
      <c r="AO2" s="1175"/>
      <c r="AP2" s="1175"/>
      <c r="AQ2" s="1175"/>
      <c r="AR2" s="1175"/>
      <c r="AS2" s="1175"/>
      <c r="AT2" s="1175"/>
      <c r="AU2" s="1175"/>
      <c r="AV2" s="1175"/>
      <c r="AW2" s="1175"/>
      <c r="AX2" s="1175"/>
      <c r="AY2" s="1175"/>
      <c r="AZ2" s="1175"/>
      <c r="BA2" s="1175"/>
      <c r="BB2" s="1175"/>
      <c r="BC2" s="1175"/>
      <c r="BD2" s="1175"/>
      <c r="BE2" s="1175"/>
      <c r="BF2" s="1175"/>
      <c r="BG2" s="1175"/>
      <c r="BH2" s="1175"/>
    </row>
    <row r="3" spans="1:60" ht="9.75" customHeight="1">
      <c r="A3" s="239"/>
      <c r="B3" s="239"/>
      <c r="C3" s="1175"/>
      <c r="D3" s="1175"/>
      <c r="E3" s="1175"/>
      <c r="F3" s="1175"/>
      <c r="G3" s="1175"/>
      <c r="H3" s="1175"/>
      <c r="I3" s="1175"/>
      <c r="J3" s="1175"/>
      <c r="K3" s="1175"/>
      <c r="L3" s="1175"/>
      <c r="M3" s="1175"/>
      <c r="N3" s="1175"/>
      <c r="O3" s="1175"/>
      <c r="P3" s="1175"/>
      <c r="Q3" s="1175"/>
      <c r="R3" s="1175"/>
      <c r="S3" s="1175"/>
      <c r="T3" s="1175"/>
      <c r="U3" s="1175"/>
      <c r="V3" s="1175"/>
      <c r="W3" s="1175"/>
      <c r="X3" s="1175"/>
      <c r="Y3" s="1175"/>
      <c r="Z3" s="1175"/>
      <c r="AA3" s="1175"/>
      <c r="AB3" s="1175"/>
      <c r="AC3" s="1175"/>
      <c r="AD3" s="1175"/>
      <c r="AE3" s="1175"/>
      <c r="AF3" s="1175"/>
      <c r="AG3" s="1175"/>
      <c r="AH3" s="1175"/>
      <c r="AI3" s="1175"/>
      <c r="AJ3" s="1175"/>
      <c r="AK3" s="1175"/>
      <c r="AL3" s="1175"/>
      <c r="AM3" s="1175"/>
      <c r="AN3" s="1175"/>
      <c r="AO3" s="1175"/>
      <c r="AP3" s="1175"/>
      <c r="AQ3" s="1175"/>
      <c r="AR3" s="1175"/>
      <c r="AS3" s="1175"/>
      <c r="AT3" s="1175"/>
      <c r="AU3" s="1175"/>
      <c r="AV3" s="1175"/>
      <c r="AW3" s="1175"/>
      <c r="AX3" s="1175"/>
      <c r="AY3" s="1175"/>
      <c r="AZ3" s="1175"/>
      <c r="BA3" s="1175"/>
      <c r="BB3" s="1175"/>
      <c r="BC3" s="1175"/>
      <c r="BD3" s="1175"/>
      <c r="BE3" s="1175"/>
      <c r="BF3" s="1175"/>
      <c r="BG3" s="1175"/>
      <c r="BH3" s="1175"/>
    </row>
    <row r="4" spans="1:60" ht="9.75" customHeight="1">
      <c r="A4" s="239"/>
      <c r="B4" s="239"/>
      <c r="C4" s="1175"/>
      <c r="D4" s="1175"/>
      <c r="E4" s="1175"/>
      <c r="F4" s="1175"/>
      <c r="G4" s="1175"/>
      <c r="H4" s="1175"/>
      <c r="I4" s="1175"/>
      <c r="J4" s="1175"/>
      <c r="K4" s="1175"/>
      <c r="L4" s="1175"/>
      <c r="M4" s="1175"/>
      <c r="N4" s="1175"/>
      <c r="O4" s="1175"/>
      <c r="P4" s="1175"/>
      <c r="Q4" s="1175"/>
      <c r="R4" s="1175"/>
      <c r="S4" s="1175"/>
      <c r="T4" s="1175"/>
      <c r="U4" s="1175"/>
      <c r="V4" s="1175"/>
      <c r="W4" s="1175"/>
      <c r="X4" s="1175"/>
      <c r="Y4" s="1175"/>
      <c r="Z4" s="1175"/>
      <c r="AA4" s="1175"/>
      <c r="AB4" s="1175"/>
      <c r="AC4" s="1175"/>
      <c r="AD4" s="1175"/>
      <c r="AE4" s="1175"/>
      <c r="AF4" s="1175"/>
      <c r="AG4" s="1175"/>
      <c r="AH4" s="1175"/>
      <c r="AI4" s="1175"/>
      <c r="AJ4" s="1175"/>
      <c r="AK4" s="1175"/>
      <c r="AL4" s="1175"/>
      <c r="AM4" s="1175"/>
      <c r="AN4" s="1175"/>
      <c r="AO4" s="1175"/>
      <c r="AP4" s="1175"/>
      <c r="AQ4" s="1175"/>
      <c r="AR4" s="1175"/>
      <c r="AS4" s="1175"/>
      <c r="AT4" s="1175"/>
      <c r="AU4" s="1175"/>
      <c r="AV4" s="1175"/>
      <c r="AW4" s="1175"/>
      <c r="AX4" s="1175"/>
      <c r="AY4" s="1175"/>
      <c r="AZ4" s="1175"/>
      <c r="BA4" s="1175"/>
      <c r="BB4" s="1175"/>
      <c r="BC4" s="1175"/>
      <c r="BD4" s="1175"/>
      <c r="BE4" s="1175"/>
      <c r="BF4" s="1175"/>
      <c r="BG4" s="1175"/>
      <c r="BH4" s="1175"/>
    </row>
    <row r="5" spans="1:60" ht="9.75" customHeight="1">
      <c r="A5" s="239"/>
      <c r="B5" s="239"/>
      <c r="C5" s="1175"/>
      <c r="D5" s="1175"/>
      <c r="E5" s="1175"/>
      <c r="F5" s="1175"/>
      <c r="G5" s="1175"/>
      <c r="H5" s="1175"/>
      <c r="I5" s="1175"/>
      <c r="J5" s="1175"/>
      <c r="K5" s="1175"/>
      <c r="L5" s="1175"/>
      <c r="M5" s="1175"/>
      <c r="N5" s="1175"/>
      <c r="O5" s="1175"/>
      <c r="P5" s="1175"/>
      <c r="Q5" s="1175"/>
      <c r="R5" s="1175"/>
      <c r="S5" s="1175"/>
      <c r="T5" s="1175"/>
      <c r="U5" s="1175"/>
      <c r="V5" s="1175"/>
      <c r="W5" s="1175"/>
      <c r="X5" s="1175"/>
      <c r="Y5" s="1175"/>
      <c r="Z5" s="1175"/>
      <c r="AA5" s="1175"/>
      <c r="AB5" s="1175"/>
      <c r="AC5" s="1175"/>
      <c r="AD5" s="1175"/>
      <c r="AE5" s="1175"/>
      <c r="AF5" s="1175"/>
      <c r="AG5" s="1175"/>
      <c r="AH5" s="1175"/>
      <c r="AI5" s="1175"/>
      <c r="AJ5" s="1175"/>
      <c r="AK5" s="1175"/>
      <c r="AL5" s="1175"/>
      <c r="AM5" s="1175"/>
      <c r="AN5" s="1175"/>
      <c r="AO5" s="1175"/>
      <c r="AP5" s="1175"/>
      <c r="AQ5" s="1175"/>
      <c r="AR5" s="1175"/>
      <c r="AS5" s="1175"/>
      <c r="AT5" s="1175"/>
      <c r="AU5" s="1175"/>
      <c r="AV5" s="1175"/>
      <c r="AW5" s="1175"/>
      <c r="AX5" s="1175"/>
      <c r="AY5" s="1175"/>
      <c r="AZ5" s="1175"/>
      <c r="BA5" s="1175"/>
      <c r="BB5" s="1175"/>
      <c r="BC5" s="1175"/>
      <c r="BD5" s="1175"/>
      <c r="BE5" s="1175"/>
      <c r="BF5" s="1175"/>
      <c r="BG5" s="1175"/>
      <c r="BH5" s="1175"/>
    </row>
    <row r="6" spans="1:60" ht="9.75" customHeight="1">
      <c r="A6" s="239"/>
      <c r="B6" s="239"/>
    </row>
    <row r="7" spans="1:60" ht="9.75" customHeight="1">
      <c r="A7" s="239"/>
      <c r="B7" s="23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T7" s="329"/>
      <c r="AU7" s="329"/>
      <c r="AV7" s="329"/>
      <c r="AW7" s="329"/>
      <c r="AX7" s="329"/>
      <c r="AY7" s="329"/>
      <c r="AZ7" s="329"/>
      <c r="BA7" s="329"/>
      <c r="BB7" s="329"/>
      <c r="BC7" s="329"/>
      <c r="BD7" s="329"/>
      <c r="BE7" s="329"/>
      <c r="BF7" s="329"/>
      <c r="BG7" s="329"/>
      <c r="BH7" s="329"/>
    </row>
    <row r="8" spans="1:60" ht="9.75" customHeight="1">
      <c r="A8" s="239"/>
      <c r="B8" s="239"/>
    </row>
    <row r="9" spans="1:60" ht="9.75" customHeight="1">
      <c r="B9" s="1015" t="s">
        <v>264</v>
      </c>
      <c r="C9" s="1015"/>
      <c r="D9" s="1016" t="s">
        <v>327</v>
      </c>
      <c r="E9" s="1016"/>
      <c r="F9" s="1016"/>
      <c r="G9" s="1016"/>
      <c r="H9" s="1016"/>
      <c r="I9" s="1016"/>
      <c r="J9" s="1016"/>
      <c r="K9" s="1016"/>
      <c r="L9" s="1016"/>
      <c r="M9" s="1016"/>
      <c r="N9" s="1016"/>
      <c r="O9" s="1016"/>
      <c r="P9" s="1016"/>
      <c r="Q9" s="1016"/>
      <c r="R9" s="1016"/>
      <c r="S9" s="1016"/>
      <c r="T9" s="1016"/>
      <c r="U9" s="1016"/>
      <c r="V9" s="1016"/>
      <c r="W9" s="1016"/>
      <c r="X9" s="1016"/>
      <c r="Y9" s="1016"/>
      <c r="Z9" s="1016"/>
      <c r="AA9" s="1016"/>
      <c r="AB9" s="1016"/>
      <c r="AC9" s="1016"/>
      <c r="AD9" s="1016"/>
      <c r="AE9" s="1016"/>
      <c r="AF9" s="1016"/>
      <c r="AG9" s="1016"/>
      <c r="AH9" s="1016"/>
      <c r="AI9" s="1016"/>
      <c r="AJ9" s="1016"/>
      <c r="AK9" s="1016"/>
      <c r="AL9" s="1016"/>
      <c r="AM9" s="1016"/>
      <c r="AN9" s="1016"/>
      <c r="AO9" s="1016"/>
      <c r="AP9" s="1016"/>
      <c r="AQ9" s="1016"/>
      <c r="AR9" s="1016"/>
      <c r="AS9" s="1016"/>
      <c r="AT9" s="1016"/>
      <c r="AU9" s="1016"/>
      <c r="AV9" s="1016"/>
      <c r="AW9" s="1016"/>
      <c r="AX9" s="1016"/>
      <c r="AY9" s="1016"/>
      <c r="AZ9" s="1016"/>
      <c r="BA9" s="1016"/>
      <c r="BB9" s="1016"/>
      <c r="BC9" s="1016"/>
      <c r="BD9" s="1016"/>
      <c r="BE9" s="1016"/>
      <c r="BF9" s="1016"/>
      <c r="BG9" s="1016"/>
    </row>
    <row r="10" spans="1:60" ht="9.75" customHeight="1">
      <c r="B10" s="1015"/>
      <c r="C10" s="1015"/>
      <c r="D10" s="1016"/>
      <c r="E10" s="1016"/>
      <c r="F10" s="1016"/>
      <c r="G10" s="1016"/>
      <c r="H10" s="1016"/>
      <c r="I10" s="1016"/>
      <c r="J10" s="1016"/>
      <c r="K10" s="1016"/>
      <c r="L10" s="1016"/>
      <c r="M10" s="1016"/>
      <c r="N10" s="1016"/>
      <c r="O10" s="1016"/>
      <c r="P10" s="1016"/>
      <c r="Q10" s="1016"/>
      <c r="R10" s="1016"/>
      <c r="S10" s="1016"/>
      <c r="T10" s="1016"/>
      <c r="U10" s="1016"/>
      <c r="V10" s="1016"/>
      <c r="W10" s="1016"/>
      <c r="X10" s="1016"/>
      <c r="Y10" s="1016"/>
      <c r="Z10" s="1016"/>
      <c r="AA10" s="1016"/>
      <c r="AB10" s="1016"/>
      <c r="AC10" s="1016"/>
      <c r="AD10" s="1016"/>
      <c r="AE10" s="1016"/>
      <c r="AF10" s="1016"/>
      <c r="AG10" s="1016"/>
      <c r="AH10" s="1016"/>
      <c r="AI10" s="1016"/>
      <c r="AJ10" s="1016"/>
      <c r="AK10" s="1016"/>
      <c r="AL10" s="1016"/>
      <c r="AM10" s="1016"/>
      <c r="AN10" s="1016"/>
      <c r="AO10" s="1016"/>
      <c r="AP10" s="1016"/>
      <c r="AQ10" s="1016"/>
      <c r="AR10" s="1016"/>
      <c r="AS10" s="1016"/>
      <c r="AT10" s="1016"/>
      <c r="AU10" s="1016"/>
      <c r="AV10" s="1016"/>
      <c r="AW10" s="1016"/>
      <c r="AX10" s="1016"/>
      <c r="AY10" s="1016"/>
      <c r="AZ10" s="1016"/>
      <c r="BA10" s="1016"/>
      <c r="BB10" s="1016"/>
      <c r="BC10" s="1016"/>
      <c r="BD10" s="1016"/>
      <c r="BE10" s="1016"/>
      <c r="BF10" s="1016"/>
      <c r="BG10" s="1016"/>
    </row>
    <row r="11" spans="1:60" ht="9.75" customHeight="1">
      <c r="B11" s="1018" t="s">
        <v>244</v>
      </c>
      <c r="C11" s="1018"/>
      <c r="D11" s="1176" t="s">
        <v>328</v>
      </c>
      <c r="E11" s="1176"/>
      <c r="F11" s="1176"/>
      <c r="G11" s="1176"/>
      <c r="H11" s="1176"/>
      <c r="I11" s="1176"/>
      <c r="J11" s="1176"/>
      <c r="K11" s="1176"/>
      <c r="L11" s="1176"/>
      <c r="M11" s="1176"/>
      <c r="N11" s="1176"/>
      <c r="O11" s="1176"/>
      <c r="P11" s="1176"/>
      <c r="Q11" s="1176"/>
      <c r="R11" s="1176"/>
      <c r="S11" s="1176"/>
      <c r="T11" s="1176"/>
      <c r="U11" s="1176"/>
      <c r="V11" s="1176"/>
      <c r="W11" s="1176"/>
      <c r="X11" s="1176"/>
      <c r="Y11" s="1176"/>
      <c r="Z11" s="1176"/>
      <c r="AA11" s="1176"/>
      <c r="AB11" s="1176"/>
      <c r="AC11" s="1176"/>
      <c r="AD11" s="1176"/>
      <c r="AE11" s="1176"/>
      <c r="AF11" s="1176"/>
      <c r="AG11" s="1176"/>
      <c r="AH11" s="1176"/>
      <c r="AI11" s="1176"/>
      <c r="AJ11" s="1176"/>
      <c r="AK11" s="1176"/>
      <c r="AL11" s="1176"/>
      <c r="AM11" s="1176"/>
      <c r="AN11" s="1176"/>
      <c r="AO11" s="1176"/>
      <c r="AP11" s="1176"/>
      <c r="AQ11" s="1176"/>
      <c r="AR11" s="1176"/>
      <c r="AS11" s="1176"/>
      <c r="AT11" s="1176"/>
      <c r="AU11" s="1176"/>
      <c r="AV11" s="1176"/>
      <c r="AW11" s="1176"/>
      <c r="AX11" s="1176"/>
      <c r="AY11" s="1176"/>
      <c r="AZ11" s="1176"/>
      <c r="BA11" s="1176"/>
      <c r="BB11" s="1176"/>
      <c r="BC11" s="1176"/>
      <c r="BD11" s="1176"/>
      <c r="BE11" s="1176"/>
      <c r="BF11" s="1176"/>
      <c r="BG11" s="1176"/>
    </row>
    <row r="12" spans="1:60" ht="9.75" customHeight="1">
      <c r="B12" s="1018"/>
      <c r="C12" s="1018"/>
      <c r="D12" s="1176"/>
      <c r="E12" s="1176"/>
      <c r="F12" s="1176"/>
      <c r="G12" s="1176"/>
      <c r="H12" s="1176"/>
      <c r="I12" s="1176"/>
      <c r="J12" s="1176"/>
      <c r="K12" s="1176"/>
      <c r="L12" s="1176"/>
      <c r="M12" s="1176"/>
      <c r="N12" s="1176"/>
      <c r="O12" s="1176"/>
      <c r="P12" s="1176"/>
      <c r="Q12" s="1176"/>
      <c r="R12" s="1176"/>
      <c r="S12" s="1176"/>
      <c r="T12" s="1176"/>
      <c r="U12" s="1176"/>
      <c r="V12" s="1176"/>
      <c r="W12" s="1176"/>
      <c r="X12" s="1176"/>
      <c r="Y12" s="1176"/>
      <c r="Z12" s="1176"/>
      <c r="AA12" s="1176"/>
      <c r="AB12" s="1176"/>
      <c r="AC12" s="1176"/>
      <c r="AD12" s="1176"/>
      <c r="AE12" s="1176"/>
      <c r="AF12" s="1176"/>
      <c r="AG12" s="1176"/>
      <c r="AH12" s="1176"/>
      <c r="AI12" s="1176"/>
      <c r="AJ12" s="1176"/>
      <c r="AK12" s="1176"/>
      <c r="AL12" s="1176"/>
      <c r="AM12" s="1176"/>
      <c r="AN12" s="1176"/>
      <c r="AO12" s="1176"/>
      <c r="AP12" s="1176"/>
      <c r="AQ12" s="1176"/>
      <c r="AR12" s="1176"/>
      <c r="AS12" s="1176"/>
      <c r="AT12" s="1176"/>
      <c r="AU12" s="1176"/>
      <c r="AV12" s="1176"/>
      <c r="AW12" s="1176"/>
      <c r="AX12" s="1176"/>
      <c r="AY12" s="1176"/>
      <c r="AZ12" s="1176"/>
      <c r="BA12" s="1176"/>
      <c r="BB12" s="1176"/>
      <c r="BC12" s="1176"/>
      <c r="BD12" s="1176"/>
      <c r="BE12" s="1176"/>
      <c r="BF12" s="1176"/>
      <c r="BG12" s="1176"/>
    </row>
    <row r="13" spans="1:60" ht="9.75" customHeight="1">
      <c r="B13" s="1018" t="s">
        <v>244</v>
      </c>
      <c r="C13" s="1018"/>
      <c r="D13" s="1176" t="s">
        <v>289</v>
      </c>
      <c r="E13" s="1176"/>
      <c r="F13" s="1176"/>
      <c r="G13" s="1176"/>
      <c r="H13" s="1176"/>
      <c r="I13" s="1176"/>
      <c r="J13" s="1176"/>
      <c r="K13" s="1176"/>
      <c r="L13" s="1176"/>
      <c r="M13" s="1176"/>
      <c r="N13" s="1176"/>
      <c r="O13" s="1176"/>
      <c r="P13" s="1176"/>
      <c r="Q13" s="1176"/>
      <c r="R13" s="1176"/>
      <c r="S13" s="1176"/>
      <c r="T13" s="1176"/>
      <c r="U13" s="1176"/>
      <c r="V13" s="1176"/>
      <c r="W13" s="1176"/>
      <c r="X13" s="1176"/>
      <c r="Y13" s="1176"/>
      <c r="Z13" s="1176"/>
      <c r="AA13" s="1176"/>
      <c r="AB13" s="1176"/>
      <c r="AC13" s="1176"/>
      <c r="AD13" s="1176"/>
      <c r="AE13" s="1176"/>
      <c r="AF13" s="1176"/>
      <c r="AG13" s="1176"/>
      <c r="AH13" s="1176"/>
      <c r="AI13" s="1176"/>
      <c r="AJ13" s="1176"/>
      <c r="AK13" s="1176"/>
      <c r="AL13" s="1176"/>
      <c r="AM13" s="1176"/>
      <c r="AN13" s="1176"/>
      <c r="AO13" s="1176"/>
      <c r="AP13" s="1176"/>
      <c r="AQ13" s="1176"/>
      <c r="AR13" s="1176"/>
      <c r="AS13" s="1176"/>
      <c r="AT13" s="1176"/>
      <c r="AU13" s="1176"/>
      <c r="AV13" s="1176"/>
      <c r="AW13" s="1176"/>
      <c r="AX13" s="1176"/>
      <c r="AY13" s="1176"/>
      <c r="AZ13" s="1176"/>
      <c r="BA13" s="1176"/>
      <c r="BB13" s="1176"/>
      <c r="BC13" s="1176"/>
      <c r="BD13" s="1176"/>
      <c r="BE13" s="1176"/>
      <c r="BF13" s="1176"/>
      <c r="BG13" s="1176"/>
    </row>
    <row r="14" spans="1:60" ht="9.75" customHeight="1">
      <c r="B14" s="1018"/>
      <c r="C14" s="1018"/>
      <c r="D14" s="1176"/>
      <c r="E14" s="1176"/>
      <c r="F14" s="1176"/>
      <c r="G14" s="1176"/>
      <c r="H14" s="1176"/>
      <c r="I14" s="1176"/>
      <c r="J14" s="1176"/>
      <c r="K14" s="1176"/>
      <c r="L14" s="1176"/>
      <c r="M14" s="1176"/>
      <c r="N14" s="1176"/>
      <c r="O14" s="1176"/>
      <c r="P14" s="1176"/>
      <c r="Q14" s="1176"/>
      <c r="R14" s="1176"/>
      <c r="S14" s="1176"/>
      <c r="T14" s="1176"/>
      <c r="U14" s="1176"/>
      <c r="V14" s="1176"/>
      <c r="W14" s="1176"/>
      <c r="X14" s="1176"/>
      <c r="Y14" s="1176"/>
      <c r="Z14" s="1176"/>
      <c r="AA14" s="1176"/>
      <c r="AB14" s="1176"/>
      <c r="AC14" s="1176"/>
      <c r="AD14" s="1176"/>
      <c r="AE14" s="1176"/>
      <c r="AF14" s="1176"/>
      <c r="AG14" s="1176"/>
      <c r="AH14" s="1176"/>
      <c r="AI14" s="1176"/>
      <c r="AJ14" s="1176"/>
      <c r="AK14" s="1176"/>
      <c r="AL14" s="1176"/>
      <c r="AM14" s="1176"/>
      <c r="AN14" s="1176"/>
      <c r="AO14" s="1176"/>
      <c r="AP14" s="1176"/>
      <c r="AQ14" s="1176"/>
      <c r="AR14" s="1176"/>
      <c r="AS14" s="1176"/>
      <c r="AT14" s="1176"/>
      <c r="AU14" s="1176"/>
      <c r="AV14" s="1176"/>
      <c r="AW14" s="1176"/>
      <c r="AX14" s="1176"/>
      <c r="AY14" s="1176"/>
      <c r="AZ14" s="1176"/>
      <c r="BA14" s="1176"/>
      <c r="BB14" s="1176"/>
      <c r="BC14" s="1176"/>
      <c r="BD14" s="1176"/>
      <c r="BE14" s="1176"/>
      <c r="BF14" s="1176"/>
      <c r="BG14" s="1176"/>
    </row>
    <row r="15" spans="1:60" ht="9.75" customHeight="1">
      <c r="B15" s="1018" t="s">
        <v>244</v>
      </c>
      <c r="C15" s="1018"/>
      <c r="D15" s="1176" t="s">
        <v>339</v>
      </c>
      <c r="E15" s="1176"/>
      <c r="F15" s="1176"/>
      <c r="G15" s="1176"/>
      <c r="H15" s="1176"/>
      <c r="I15" s="1176"/>
      <c r="J15" s="1176"/>
      <c r="K15" s="1176"/>
      <c r="L15" s="1176"/>
      <c r="M15" s="1176"/>
      <c r="N15" s="1176"/>
      <c r="O15" s="1176"/>
      <c r="P15" s="1176"/>
      <c r="Q15" s="1176"/>
      <c r="R15" s="1176"/>
      <c r="S15" s="1176"/>
      <c r="T15" s="1176"/>
      <c r="U15" s="1176"/>
      <c r="V15" s="1176"/>
      <c r="W15" s="1176"/>
      <c r="X15" s="1176"/>
      <c r="Y15" s="1176"/>
      <c r="Z15" s="1176"/>
      <c r="AA15" s="1176"/>
      <c r="AB15" s="1176"/>
      <c r="AC15" s="1176"/>
      <c r="AD15" s="1176"/>
      <c r="AE15" s="1176"/>
      <c r="AF15" s="1176"/>
      <c r="AG15" s="1176"/>
      <c r="AH15" s="1176"/>
      <c r="AI15" s="1176"/>
      <c r="AJ15" s="1176"/>
      <c r="AK15" s="1176"/>
      <c r="AL15" s="1176"/>
      <c r="AM15" s="1176"/>
      <c r="AN15" s="1176"/>
      <c r="AO15" s="1176"/>
      <c r="AP15" s="1176"/>
      <c r="AQ15" s="1176"/>
      <c r="AR15" s="1176"/>
      <c r="AS15" s="1176"/>
      <c r="AT15" s="1176"/>
      <c r="AU15" s="1176"/>
      <c r="AV15" s="1176"/>
      <c r="AW15" s="1176"/>
      <c r="AX15" s="1176"/>
      <c r="AY15" s="1176"/>
      <c r="AZ15" s="1176"/>
      <c r="BA15" s="1176"/>
      <c r="BB15" s="1176"/>
      <c r="BC15" s="1176"/>
      <c r="BD15" s="1176"/>
      <c r="BE15" s="1176"/>
      <c r="BF15" s="1176"/>
      <c r="BG15" s="1176"/>
    </row>
    <row r="16" spans="1:60" ht="9.75" customHeight="1">
      <c r="B16" s="1018"/>
      <c r="C16" s="1018"/>
      <c r="D16" s="1176"/>
      <c r="E16" s="1176"/>
      <c r="F16" s="1176"/>
      <c r="G16" s="1176"/>
      <c r="H16" s="1176"/>
      <c r="I16" s="1176"/>
      <c r="J16" s="1176"/>
      <c r="K16" s="1176"/>
      <c r="L16" s="1176"/>
      <c r="M16" s="1176"/>
      <c r="N16" s="1176"/>
      <c r="O16" s="1176"/>
      <c r="P16" s="1176"/>
      <c r="Q16" s="1176"/>
      <c r="R16" s="1176"/>
      <c r="S16" s="1176"/>
      <c r="T16" s="1176"/>
      <c r="U16" s="1176"/>
      <c r="V16" s="1176"/>
      <c r="W16" s="1176"/>
      <c r="X16" s="1176"/>
      <c r="Y16" s="1176"/>
      <c r="Z16" s="1176"/>
      <c r="AA16" s="1176"/>
      <c r="AB16" s="1176"/>
      <c r="AC16" s="1176"/>
      <c r="AD16" s="1176"/>
      <c r="AE16" s="1176"/>
      <c r="AF16" s="1176"/>
      <c r="AG16" s="1176"/>
      <c r="AH16" s="1176"/>
      <c r="AI16" s="1176"/>
      <c r="AJ16" s="1176"/>
      <c r="AK16" s="1176"/>
      <c r="AL16" s="1176"/>
      <c r="AM16" s="1176"/>
      <c r="AN16" s="1176"/>
      <c r="AO16" s="1176"/>
      <c r="AP16" s="1176"/>
      <c r="AQ16" s="1176"/>
      <c r="AR16" s="1176"/>
      <c r="AS16" s="1176"/>
      <c r="AT16" s="1176"/>
      <c r="AU16" s="1176"/>
      <c r="AV16" s="1176"/>
      <c r="AW16" s="1176"/>
      <c r="AX16" s="1176"/>
      <c r="AY16" s="1176"/>
      <c r="AZ16" s="1176"/>
      <c r="BA16" s="1176"/>
      <c r="BB16" s="1176"/>
      <c r="BC16" s="1176"/>
      <c r="BD16" s="1176"/>
      <c r="BE16" s="1176"/>
      <c r="BF16" s="1176"/>
      <c r="BG16" s="1176"/>
    </row>
    <row r="17" spans="2:59" ht="9.75" customHeight="1">
      <c r="D17" s="1176" t="s">
        <v>335</v>
      </c>
      <c r="E17" s="1176"/>
      <c r="F17" s="1176"/>
      <c r="G17" s="1176"/>
      <c r="H17" s="1176"/>
      <c r="I17" s="1176"/>
      <c r="J17" s="1176"/>
      <c r="K17" s="1176"/>
      <c r="L17" s="1176"/>
      <c r="M17" s="1176"/>
      <c r="N17" s="1176"/>
      <c r="O17" s="1176"/>
      <c r="P17" s="1176"/>
      <c r="Q17" s="1176"/>
      <c r="R17" s="1176"/>
      <c r="S17" s="1176"/>
      <c r="T17" s="1176"/>
      <c r="U17" s="1176"/>
      <c r="V17" s="1176"/>
      <c r="W17" s="1176"/>
      <c r="X17" s="1176"/>
      <c r="Y17" s="1176"/>
      <c r="Z17" s="1176"/>
      <c r="AA17" s="1176"/>
      <c r="AB17" s="1176"/>
      <c r="AC17" s="1176"/>
      <c r="AD17" s="1176"/>
      <c r="AE17" s="1176"/>
      <c r="AF17" s="1176"/>
      <c r="AG17" s="1176"/>
      <c r="AH17" s="1176"/>
      <c r="AI17" s="1176"/>
      <c r="AJ17" s="1176"/>
      <c r="AK17" s="1176"/>
      <c r="AL17" s="1176"/>
      <c r="AM17" s="1176"/>
      <c r="AN17" s="1176"/>
      <c r="AO17" s="1176"/>
      <c r="AP17" s="1176"/>
      <c r="AQ17" s="1176"/>
      <c r="AR17" s="1176"/>
      <c r="AS17" s="1176"/>
      <c r="AT17" s="1176"/>
      <c r="AU17" s="1176"/>
      <c r="AV17" s="1176"/>
      <c r="AW17" s="1176"/>
      <c r="AX17" s="1176"/>
      <c r="AY17" s="1176"/>
      <c r="AZ17" s="1176"/>
      <c r="BA17" s="1176"/>
      <c r="BB17" s="1176"/>
      <c r="BC17" s="1176"/>
      <c r="BD17" s="1176"/>
      <c r="BE17" s="1176"/>
      <c r="BF17" s="1176"/>
      <c r="BG17" s="1176"/>
    </row>
    <row r="18" spans="2:59" ht="9.75" customHeight="1">
      <c r="D18" s="1176"/>
      <c r="E18" s="1176"/>
      <c r="F18" s="1176"/>
      <c r="G18" s="1176"/>
      <c r="H18" s="1176"/>
      <c r="I18" s="1176"/>
      <c r="J18" s="1176"/>
      <c r="K18" s="1176"/>
      <c r="L18" s="1176"/>
      <c r="M18" s="1176"/>
      <c r="N18" s="1176"/>
      <c r="O18" s="1176"/>
      <c r="P18" s="1176"/>
      <c r="Q18" s="1176"/>
      <c r="R18" s="1176"/>
      <c r="S18" s="1176"/>
      <c r="T18" s="1176"/>
      <c r="U18" s="1176"/>
      <c r="V18" s="1176"/>
      <c r="W18" s="1176"/>
      <c r="X18" s="1176"/>
      <c r="Y18" s="1176"/>
      <c r="Z18" s="1176"/>
      <c r="AA18" s="1176"/>
      <c r="AB18" s="1176"/>
      <c r="AC18" s="1176"/>
      <c r="AD18" s="1176"/>
      <c r="AE18" s="1176"/>
      <c r="AF18" s="1176"/>
      <c r="AG18" s="1176"/>
      <c r="AH18" s="1176"/>
      <c r="AI18" s="1176"/>
      <c r="AJ18" s="1176"/>
      <c r="AK18" s="1176"/>
      <c r="AL18" s="1176"/>
      <c r="AM18" s="1176"/>
      <c r="AN18" s="1176"/>
      <c r="AO18" s="1176"/>
      <c r="AP18" s="1176"/>
      <c r="AQ18" s="1176"/>
      <c r="AR18" s="1176"/>
      <c r="AS18" s="1176"/>
      <c r="AT18" s="1176"/>
      <c r="AU18" s="1176"/>
      <c r="AV18" s="1176"/>
      <c r="AW18" s="1176"/>
      <c r="AX18" s="1176"/>
      <c r="AY18" s="1176"/>
      <c r="AZ18" s="1176"/>
      <c r="BA18" s="1176"/>
      <c r="BB18" s="1176"/>
      <c r="BC18" s="1176"/>
      <c r="BD18" s="1176"/>
      <c r="BE18" s="1176"/>
      <c r="BF18" s="1176"/>
      <c r="BG18" s="1176"/>
    </row>
    <row r="19" spans="2:59" ht="9.75" customHeight="1">
      <c r="B19" s="1018" t="s">
        <v>244</v>
      </c>
      <c r="C19" s="1018"/>
      <c r="D19" s="1176" t="s">
        <v>246</v>
      </c>
      <c r="E19" s="1176"/>
      <c r="F19" s="1176"/>
      <c r="G19" s="1176"/>
      <c r="H19" s="1176"/>
      <c r="I19" s="1176"/>
      <c r="J19" s="1176"/>
      <c r="K19" s="1176"/>
      <c r="L19" s="1176"/>
      <c r="M19" s="1176"/>
      <c r="N19" s="1176"/>
      <c r="O19" s="1176"/>
      <c r="P19" s="1176"/>
      <c r="Q19" s="1176"/>
      <c r="R19" s="1176"/>
      <c r="S19" s="1176"/>
      <c r="T19" s="1176"/>
      <c r="U19" s="1176"/>
      <c r="V19" s="1176"/>
      <c r="W19" s="1176"/>
      <c r="X19" s="1176"/>
      <c r="Y19" s="1176"/>
      <c r="Z19" s="1176"/>
      <c r="AA19" s="1176"/>
      <c r="AB19" s="1176"/>
      <c r="AC19" s="1176"/>
      <c r="AD19" s="1176"/>
      <c r="AE19" s="1176"/>
      <c r="AF19" s="1176"/>
      <c r="AG19" s="1176"/>
      <c r="AH19" s="1176"/>
      <c r="AI19" s="1176"/>
      <c r="AJ19" s="1176"/>
      <c r="AK19" s="1176"/>
      <c r="AL19" s="1176"/>
      <c r="AM19" s="1176"/>
      <c r="AN19" s="1176"/>
      <c r="AO19" s="1176"/>
      <c r="AP19" s="1176"/>
      <c r="AQ19" s="1176"/>
      <c r="AR19" s="1176"/>
      <c r="AS19" s="1176"/>
      <c r="AT19" s="1176"/>
      <c r="AU19" s="1176"/>
      <c r="AV19" s="1176"/>
      <c r="AW19" s="1176"/>
      <c r="AX19" s="1176"/>
      <c r="AY19" s="1176"/>
      <c r="AZ19" s="1176"/>
      <c r="BA19" s="1176"/>
      <c r="BB19" s="1176"/>
      <c r="BC19" s="1176"/>
      <c r="BD19" s="1176"/>
      <c r="BE19" s="1176"/>
      <c r="BF19" s="1176"/>
      <c r="BG19" s="1176"/>
    </row>
    <row r="20" spans="2:59" ht="9.75" customHeight="1">
      <c r="B20" s="1018"/>
      <c r="C20" s="1018"/>
      <c r="D20" s="1176"/>
      <c r="E20" s="1176"/>
      <c r="F20" s="1176"/>
      <c r="G20" s="1176"/>
      <c r="H20" s="1176"/>
      <c r="I20" s="1176"/>
      <c r="J20" s="1176"/>
      <c r="K20" s="1176"/>
      <c r="L20" s="1176"/>
      <c r="M20" s="1176"/>
      <c r="N20" s="1176"/>
      <c r="O20" s="1176"/>
      <c r="P20" s="1176"/>
      <c r="Q20" s="1176"/>
      <c r="R20" s="1176"/>
      <c r="S20" s="1176"/>
      <c r="T20" s="1176"/>
      <c r="U20" s="1176"/>
      <c r="V20" s="1176"/>
      <c r="W20" s="1176"/>
      <c r="X20" s="1176"/>
      <c r="Y20" s="1176"/>
      <c r="Z20" s="1176"/>
      <c r="AA20" s="1176"/>
      <c r="AB20" s="1176"/>
      <c r="AC20" s="1176"/>
      <c r="AD20" s="1176"/>
      <c r="AE20" s="1176"/>
      <c r="AF20" s="1176"/>
      <c r="AG20" s="1176"/>
      <c r="AH20" s="1176"/>
      <c r="AI20" s="1176"/>
      <c r="AJ20" s="1176"/>
      <c r="AK20" s="1176"/>
      <c r="AL20" s="1176"/>
      <c r="AM20" s="1176"/>
      <c r="AN20" s="1176"/>
      <c r="AO20" s="1176"/>
      <c r="AP20" s="1176"/>
      <c r="AQ20" s="1176"/>
      <c r="AR20" s="1176"/>
      <c r="AS20" s="1176"/>
      <c r="AT20" s="1176"/>
      <c r="AU20" s="1176"/>
      <c r="AV20" s="1176"/>
      <c r="AW20" s="1176"/>
      <c r="AX20" s="1176"/>
      <c r="AY20" s="1176"/>
      <c r="AZ20" s="1176"/>
      <c r="BA20" s="1176"/>
      <c r="BB20" s="1176"/>
      <c r="BC20" s="1176"/>
      <c r="BD20" s="1176"/>
      <c r="BE20" s="1176"/>
      <c r="BF20" s="1176"/>
      <c r="BG20" s="1176"/>
    </row>
    <row r="21" spans="2:59" ht="9.75" customHeight="1">
      <c r="B21" s="1018" t="s">
        <v>244</v>
      </c>
      <c r="C21" s="1018"/>
      <c r="D21" s="1176" t="s">
        <v>245</v>
      </c>
      <c r="E21" s="1176"/>
      <c r="F21" s="1176"/>
      <c r="G21" s="1176"/>
      <c r="H21" s="1176"/>
      <c r="I21" s="1176"/>
      <c r="J21" s="1176"/>
      <c r="K21" s="1176"/>
      <c r="L21" s="1176"/>
      <c r="M21" s="1176"/>
      <c r="N21" s="1176"/>
      <c r="O21" s="1176"/>
      <c r="P21" s="1176"/>
      <c r="Q21" s="1176"/>
      <c r="R21" s="1176"/>
      <c r="S21" s="1176"/>
      <c r="T21" s="1176"/>
      <c r="U21" s="1176"/>
      <c r="V21" s="1176"/>
      <c r="W21" s="1176"/>
      <c r="X21" s="1176"/>
      <c r="Y21" s="1176"/>
      <c r="Z21" s="1176"/>
      <c r="AA21" s="1176"/>
      <c r="AB21" s="1176"/>
      <c r="AC21" s="1176"/>
      <c r="AD21" s="1176"/>
      <c r="AE21" s="1176"/>
      <c r="AF21" s="1176"/>
      <c r="AG21" s="1176"/>
      <c r="AH21" s="1176"/>
      <c r="AI21" s="1176"/>
      <c r="AJ21" s="1176"/>
      <c r="AK21" s="1176"/>
      <c r="AL21" s="1176"/>
      <c r="AM21" s="1176"/>
      <c r="AN21" s="1176"/>
      <c r="AO21" s="1176"/>
      <c r="AP21" s="1176"/>
      <c r="AQ21" s="1176"/>
      <c r="AR21" s="1176"/>
      <c r="AS21" s="1176"/>
      <c r="AT21" s="1176"/>
      <c r="AU21" s="1176"/>
      <c r="AV21" s="1176"/>
      <c r="AW21" s="1176"/>
      <c r="AX21" s="1176"/>
      <c r="AY21" s="1176"/>
      <c r="AZ21" s="1176"/>
      <c r="BA21" s="1176"/>
      <c r="BB21" s="1176"/>
      <c r="BC21" s="1176"/>
      <c r="BD21" s="1176"/>
      <c r="BE21" s="1176"/>
      <c r="BF21" s="1176"/>
      <c r="BG21" s="1176"/>
    </row>
    <row r="22" spans="2:59" ht="9.75" customHeight="1">
      <c r="B22" s="1018"/>
      <c r="C22" s="1018"/>
      <c r="D22" s="1176"/>
      <c r="E22" s="1176"/>
      <c r="F22" s="1176"/>
      <c r="G22" s="1176"/>
      <c r="H22" s="1176"/>
      <c r="I22" s="1176"/>
      <c r="J22" s="1176"/>
      <c r="K22" s="1176"/>
      <c r="L22" s="1176"/>
      <c r="M22" s="1176"/>
      <c r="N22" s="1176"/>
      <c r="O22" s="1176"/>
      <c r="P22" s="1176"/>
      <c r="Q22" s="1176"/>
      <c r="R22" s="1176"/>
      <c r="S22" s="1176"/>
      <c r="T22" s="1176"/>
      <c r="U22" s="1176"/>
      <c r="V22" s="1176"/>
      <c r="W22" s="1176"/>
      <c r="X22" s="1176"/>
      <c r="Y22" s="1176"/>
      <c r="Z22" s="1176"/>
      <c r="AA22" s="1176"/>
      <c r="AB22" s="1176"/>
      <c r="AC22" s="1176"/>
      <c r="AD22" s="1176"/>
      <c r="AE22" s="1176"/>
      <c r="AF22" s="1176"/>
      <c r="AG22" s="1176"/>
      <c r="AH22" s="1176"/>
      <c r="AI22" s="1176"/>
      <c r="AJ22" s="1176"/>
      <c r="AK22" s="1176"/>
      <c r="AL22" s="1176"/>
      <c r="AM22" s="1176"/>
      <c r="AN22" s="1176"/>
      <c r="AO22" s="1176"/>
      <c r="AP22" s="1176"/>
      <c r="AQ22" s="1176"/>
      <c r="AR22" s="1176"/>
      <c r="AS22" s="1176"/>
      <c r="AT22" s="1176"/>
      <c r="AU22" s="1176"/>
      <c r="AV22" s="1176"/>
      <c r="AW22" s="1176"/>
      <c r="AX22" s="1176"/>
      <c r="AY22" s="1176"/>
      <c r="AZ22" s="1176"/>
      <c r="BA22" s="1176"/>
      <c r="BB22" s="1176"/>
      <c r="BC22" s="1176"/>
      <c r="BD22" s="1176"/>
      <c r="BE22" s="1176"/>
      <c r="BF22" s="1176"/>
      <c r="BG22" s="1176"/>
    </row>
    <row r="23" spans="2:59" ht="9.75" customHeight="1">
      <c r="B23" s="281"/>
      <c r="C23" s="281"/>
      <c r="D23" s="1176" t="s">
        <v>255</v>
      </c>
      <c r="E23" s="1176"/>
      <c r="F23" s="1176"/>
      <c r="G23" s="1176"/>
      <c r="H23" s="1176"/>
      <c r="I23" s="1176"/>
      <c r="J23" s="1176"/>
      <c r="K23" s="1176"/>
      <c r="L23" s="1176"/>
      <c r="M23" s="1176"/>
      <c r="N23" s="1176"/>
      <c r="O23" s="1176"/>
      <c r="P23" s="1176"/>
      <c r="Q23" s="1176"/>
      <c r="R23" s="1176"/>
      <c r="S23" s="1176"/>
      <c r="T23" s="1176"/>
      <c r="U23" s="1176"/>
      <c r="V23" s="1176"/>
      <c r="W23" s="1176"/>
      <c r="X23" s="1176"/>
      <c r="Y23" s="1176"/>
      <c r="Z23" s="1176"/>
      <c r="AA23" s="1176"/>
      <c r="AB23" s="1176"/>
      <c r="AC23" s="1176"/>
      <c r="AD23" s="1176"/>
      <c r="AE23" s="1176"/>
      <c r="AF23" s="1176"/>
      <c r="AG23" s="1176"/>
      <c r="AH23" s="1176"/>
      <c r="AI23" s="1176"/>
      <c r="AJ23" s="1176"/>
      <c r="AK23" s="1176"/>
      <c r="AL23" s="1176"/>
      <c r="AM23" s="1176"/>
      <c r="AN23" s="1176"/>
      <c r="AO23" s="1176"/>
      <c r="AP23" s="1176"/>
      <c r="AQ23" s="1176"/>
      <c r="AR23" s="1176"/>
      <c r="AS23" s="1176"/>
      <c r="AT23" s="1176"/>
      <c r="AU23" s="1176"/>
      <c r="AV23" s="1176"/>
      <c r="AW23" s="1176"/>
      <c r="AX23" s="1176"/>
      <c r="AY23" s="1176"/>
      <c r="AZ23" s="1176"/>
      <c r="BA23" s="1176"/>
      <c r="BB23" s="1176"/>
      <c r="BC23" s="1176"/>
      <c r="BD23" s="1176"/>
      <c r="BE23" s="1176"/>
      <c r="BF23" s="1176"/>
      <c r="BG23" s="1176"/>
    </row>
    <row r="24" spans="2:59" ht="9.75" customHeight="1">
      <c r="B24" s="281"/>
      <c r="C24" s="281"/>
      <c r="D24" s="1176"/>
      <c r="E24" s="1176"/>
      <c r="F24" s="1176"/>
      <c r="G24" s="1176"/>
      <c r="H24" s="1176"/>
      <c r="I24" s="1176"/>
      <c r="J24" s="1176"/>
      <c r="K24" s="1176"/>
      <c r="L24" s="1176"/>
      <c r="M24" s="1176"/>
      <c r="N24" s="1176"/>
      <c r="O24" s="1176"/>
      <c r="P24" s="1176"/>
      <c r="Q24" s="1176"/>
      <c r="R24" s="1176"/>
      <c r="S24" s="1176"/>
      <c r="T24" s="1176"/>
      <c r="U24" s="1176"/>
      <c r="V24" s="1176"/>
      <c r="W24" s="1176"/>
      <c r="X24" s="1176"/>
      <c r="Y24" s="1176"/>
      <c r="Z24" s="1176"/>
      <c r="AA24" s="1176"/>
      <c r="AB24" s="1176"/>
      <c r="AC24" s="1176"/>
      <c r="AD24" s="1176"/>
      <c r="AE24" s="1176"/>
      <c r="AF24" s="1176"/>
      <c r="AG24" s="1176"/>
      <c r="AH24" s="1176"/>
      <c r="AI24" s="1176"/>
      <c r="AJ24" s="1176"/>
      <c r="AK24" s="1176"/>
      <c r="AL24" s="1176"/>
      <c r="AM24" s="1176"/>
      <c r="AN24" s="1176"/>
      <c r="AO24" s="1176"/>
      <c r="AP24" s="1176"/>
      <c r="AQ24" s="1176"/>
      <c r="AR24" s="1176"/>
      <c r="AS24" s="1176"/>
      <c r="AT24" s="1176"/>
      <c r="AU24" s="1176"/>
      <c r="AV24" s="1176"/>
      <c r="AW24" s="1176"/>
      <c r="AX24" s="1176"/>
      <c r="AY24" s="1176"/>
      <c r="AZ24" s="1176"/>
      <c r="BA24" s="1176"/>
      <c r="BB24" s="1176"/>
      <c r="BC24" s="1176"/>
      <c r="BD24" s="1176"/>
      <c r="BE24" s="1176"/>
      <c r="BF24" s="1176"/>
      <c r="BG24" s="1176"/>
    </row>
    <row r="25" spans="2:59" ht="9.75" customHeight="1">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row>
    <row r="26" spans="2:59" ht="9.75" customHeight="1">
      <c r="D26" s="1177" t="s">
        <v>242</v>
      </c>
      <c r="E26" s="1177"/>
      <c r="F26" s="1177"/>
      <c r="G26" s="1177"/>
      <c r="H26" s="1177"/>
      <c r="I26" s="1177"/>
      <c r="J26" s="1177"/>
      <c r="K26" s="1177"/>
      <c r="L26" s="1177"/>
      <c r="M26" s="1177"/>
      <c r="N26" s="1177"/>
      <c r="O26" s="1177"/>
      <c r="P26" s="1177"/>
      <c r="Q26" s="1177"/>
      <c r="R26" s="1177"/>
      <c r="S26" s="1177"/>
      <c r="T26" s="1177"/>
      <c r="U26" s="1177"/>
      <c r="V26" s="1177"/>
      <c r="W26" s="1177"/>
      <c r="X26" s="1177"/>
      <c r="Y26" s="1177"/>
      <c r="Z26" s="1177"/>
      <c r="AA26" s="1177"/>
      <c r="AB26" s="1177"/>
      <c r="AC26" s="1177"/>
      <c r="AD26" s="1177"/>
      <c r="AE26" s="1177"/>
      <c r="AF26" s="1177"/>
      <c r="AG26" s="1177"/>
      <c r="AH26" s="1177"/>
      <c r="AI26" s="1177"/>
      <c r="AJ26" s="1177"/>
      <c r="AK26" s="1177"/>
      <c r="AL26" s="1177"/>
      <c r="AM26" s="1177"/>
      <c r="AN26" s="1177"/>
      <c r="AO26" s="1177"/>
      <c r="AP26" s="1177"/>
      <c r="AQ26" s="1177"/>
      <c r="AR26" s="1177"/>
      <c r="AS26" s="1177"/>
      <c r="AT26" s="1177"/>
      <c r="AU26" s="1177"/>
      <c r="AV26" s="1177"/>
      <c r="AW26" s="1177"/>
      <c r="AX26" s="1177"/>
      <c r="AY26" s="1177"/>
      <c r="AZ26" s="1177"/>
      <c r="BA26" s="1177"/>
      <c r="BB26" s="1177"/>
      <c r="BC26" s="1177"/>
      <c r="BD26" s="1177"/>
      <c r="BE26" s="1177"/>
      <c r="BF26" s="1177"/>
      <c r="BG26" s="1177"/>
    </row>
    <row r="27" spans="2:59" ht="9.75" customHeight="1">
      <c r="D27" s="1109"/>
      <c r="E27" s="1109"/>
      <c r="F27" s="1109"/>
      <c r="G27" s="1109"/>
      <c r="H27" s="1109"/>
      <c r="I27" s="1109"/>
      <c r="J27" s="1109"/>
      <c r="K27" s="1109"/>
      <c r="L27" s="1109"/>
      <c r="M27" s="1109"/>
      <c r="N27" s="1109"/>
      <c r="O27" s="1109"/>
      <c r="P27" s="1109"/>
      <c r="Q27" s="1109"/>
      <c r="R27" s="1109"/>
      <c r="S27" s="1109"/>
      <c r="T27" s="1109"/>
      <c r="U27" s="1109"/>
      <c r="V27" s="1109"/>
      <c r="W27" s="1109"/>
      <c r="X27" s="1109"/>
      <c r="Y27" s="1109"/>
      <c r="Z27" s="1109"/>
      <c r="AA27" s="1109"/>
      <c r="AB27" s="1109"/>
      <c r="AC27" s="1109"/>
      <c r="AD27" s="1109"/>
      <c r="AE27" s="1109"/>
      <c r="AF27" s="1109"/>
      <c r="AG27" s="1109"/>
      <c r="AH27" s="1109"/>
      <c r="AI27" s="1109"/>
      <c r="AJ27" s="1109"/>
      <c r="AK27" s="1109"/>
      <c r="AL27" s="1109"/>
      <c r="AM27" s="1109"/>
      <c r="AN27" s="1109"/>
      <c r="AO27" s="1109"/>
      <c r="AP27" s="1109"/>
      <c r="AQ27" s="1109"/>
      <c r="AR27" s="1109"/>
      <c r="AS27" s="1109"/>
      <c r="AT27" s="1109"/>
      <c r="AU27" s="1109"/>
      <c r="AV27" s="1109"/>
      <c r="AW27" s="1109"/>
      <c r="AX27" s="1109"/>
      <c r="AY27" s="1109"/>
      <c r="AZ27" s="1109"/>
      <c r="BA27" s="1109"/>
      <c r="BB27" s="1109"/>
      <c r="BC27" s="1109"/>
      <c r="BD27" s="1109"/>
      <c r="BE27" s="1109"/>
      <c r="BF27" s="1109"/>
      <c r="BG27" s="1109"/>
    </row>
    <row r="28" spans="2:59" ht="9" customHeight="1">
      <c r="D28" s="894" t="s">
        <v>226</v>
      </c>
      <c r="E28" s="894"/>
      <c r="F28" s="894"/>
      <c r="G28" s="894"/>
      <c r="H28" s="894"/>
      <c r="I28" s="894"/>
      <c r="J28" s="894"/>
      <c r="K28" s="894" t="s">
        <v>227</v>
      </c>
      <c r="L28" s="894"/>
      <c r="M28" s="894"/>
      <c r="N28" s="894"/>
      <c r="O28" s="894"/>
      <c r="P28" s="894"/>
      <c r="Q28" s="894"/>
      <c r="R28" s="894" t="s">
        <v>228</v>
      </c>
      <c r="S28" s="894"/>
      <c r="T28" s="894"/>
      <c r="U28" s="894"/>
      <c r="V28" s="894"/>
      <c r="W28" s="894"/>
      <c r="X28" s="894"/>
      <c r="Y28" s="894" t="s">
        <v>229</v>
      </c>
      <c r="Z28" s="894"/>
      <c r="AA28" s="894"/>
      <c r="AB28" s="894"/>
      <c r="AC28" s="894"/>
      <c r="AD28" s="894"/>
      <c r="AE28" s="894"/>
      <c r="AF28" s="894" t="s">
        <v>230</v>
      </c>
      <c r="AG28" s="894"/>
      <c r="AH28" s="894"/>
      <c r="AI28" s="894"/>
      <c r="AJ28" s="894"/>
      <c r="AK28" s="894"/>
      <c r="AL28" s="894"/>
      <c r="AM28" s="894" t="s">
        <v>231</v>
      </c>
      <c r="AN28" s="894"/>
      <c r="AO28" s="894"/>
      <c r="AP28" s="894"/>
      <c r="AQ28" s="894"/>
      <c r="AR28" s="894"/>
      <c r="AS28" s="894"/>
      <c r="AT28" s="894" t="s">
        <v>232</v>
      </c>
      <c r="AU28" s="894"/>
      <c r="AV28" s="894"/>
      <c r="AW28" s="894"/>
      <c r="AX28" s="894"/>
      <c r="AY28" s="894"/>
      <c r="AZ28" s="894"/>
      <c r="BA28" s="894" t="s">
        <v>233</v>
      </c>
      <c r="BB28" s="894"/>
      <c r="BC28" s="894"/>
      <c r="BD28" s="894"/>
      <c r="BE28" s="894"/>
      <c r="BF28" s="894"/>
      <c r="BG28" s="894"/>
    </row>
    <row r="29" spans="2:59" ht="9" customHeight="1">
      <c r="D29" s="894"/>
      <c r="E29" s="894"/>
      <c r="F29" s="894"/>
      <c r="G29" s="894"/>
      <c r="H29" s="894"/>
      <c r="I29" s="894"/>
      <c r="J29" s="894"/>
      <c r="K29" s="894"/>
      <c r="L29" s="894"/>
      <c r="M29" s="894"/>
      <c r="N29" s="894"/>
      <c r="O29" s="894"/>
      <c r="P29" s="894"/>
      <c r="Q29" s="894"/>
      <c r="R29" s="894"/>
      <c r="S29" s="894"/>
      <c r="T29" s="894"/>
      <c r="U29" s="894"/>
      <c r="V29" s="894"/>
      <c r="W29" s="894"/>
      <c r="X29" s="894"/>
      <c r="Y29" s="894"/>
      <c r="Z29" s="894"/>
      <c r="AA29" s="894"/>
      <c r="AB29" s="894"/>
      <c r="AC29" s="894"/>
      <c r="AD29" s="894"/>
      <c r="AE29" s="894"/>
      <c r="AF29" s="894"/>
      <c r="AG29" s="894"/>
      <c r="AH29" s="894"/>
      <c r="AI29" s="894"/>
      <c r="AJ29" s="894"/>
      <c r="AK29" s="894"/>
      <c r="AL29" s="894"/>
      <c r="AM29" s="894"/>
      <c r="AN29" s="894"/>
      <c r="AO29" s="894"/>
      <c r="AP29" s="894"/>
      <c r="AQ29" s="894"/>
      <c r="AR29" s="894"/>
      <c r="AS29" s="894"/>
      <c r="AT29" s="894"/>
      <c r="AU29" s="894"/>
      <c r="AV29" s="894"/>
      <c r="AW29" s="894"/>
      <c r="AX29" s="894"/>
      <c r="AY29" s="894"/>
      <c r="AZ29" s="894"/>
      <c r="BA29" s="894"/>
      <c r="BB29" s="894"/>
      <c r="BC29" s="894"/>
      <c r="BD29" s="894"/>
      <c r="BE29" s="894"/>
      <c r="BF29" s="894"/>
      <c r="BG29" s="894"/>
    </row>
    <row r="30" spans="2:59" ht="9" customHeight="1">
      <c r="D30" s="894" t="s">
        <v>234</v>
      </c>
      <c r="E30" s="894"/>
      <c r="F30" s="894"/>
      <c r="G30" s="894"/>
      <c r="H30" s="894"/>
      <c r="I30" s="894"/>
      <c r="J30" s="894"/>
      <c r="K30" s="894" t="s">
        <v>235</v>
      </c>
      <c r="L30" s="894"/>
      <c r="M30" s="894"/>
      <c r="N30" s="894"/>
      <c r="O30" s="894"/>
      <c r="P30" s="894"/>
      <c r="Q30" s="894"/>
      <c r="R30" s="894" t="s">
        <v>236</v>
      </c>
      <c r="S30" s="894"/>
      <c r="T30" s="894"/>
      <c r="U30" s="894"/>
      <c r="V30" s="894"/>
      <c r="W30" s="894"/>
      <c r="X30" s="894"/>
      <c r="Y30" s="894" t="s">
        <v>237</v>
      </c>
      <c r="Z30" s="894"/>
      <c r="AA30" s="894"/>
      <c r="AB30" s="894"/>
      <c r="AC30" s="894"/>
      <c r="AD30" s="894"/>
      <c r="AE30" s="894"/>
      <c r="AF30" s="894" t="s">
        <v>238</v>
      </c>
      <c r="AG30" s="894"/>
      <c r="AH30" s="894"/>
      <c r="AI30" s="894"/>
      <c r="AJ30" s="894"/>
      <c r="AK30" s="894"/>
      <c r="AL30" s="894"/>
      <c r="AM30" s="894" t="s">
        <v>239</v>
      </c>
      <c r="AN30" s="894"/>
      <c r="AO30" s="894"/>
      <c r="AP30" s="894"/>
      <c r="AQ30" s="894"/>
      <c r="AR30" s="894"/>
      <c r="AS30" s="894"/>
      <c r="AT30" s="894" t="s">
        <v>240</v>
      </c>
      <c r="AU30" s="894"/>
      <c r="AV30" s="894"/>
      <c r="AW30" s="894"/>
      <c r="AX30" s="894"/>
      <c r="AY30" s="894"/>
      <c r="AZ30" s="894"/>
      <c r="BA30" s="894" t="s">
        <v>241</v>
      </c>
      <c r="BB30" s="894"/>
      <c r="BC30" s="894"/>
      <c r="BD30" s="894"/>
      <c r="BE30" s="894"/>
      <c r="BF30" s="894"/>
      <c r="BG30" s="894"/>
    </row>
    <row r="31" spans="2:59" ht="9" customHeight="1">
      <c r="D31" s="894"/>
      <c r="E31" s="894"/>
      <c r="F31" s="894"/>
      <c r="G31" s="894"/>
      <c r="H31" s="894"/>
      <c r="I31" s="894"/>
      <c r="J31" s="894"/>
      <c r="K31" s="894"/>
      <c r="L31" s="894"/>
      <c r="M31" s="894"/>
      <c r="N31" s="894"/>
      <c r="O31" s="894"/>
      <c r="P31" s="894"/>
      <c r="Q31" s="894"/>
      <c r="R31" s="894"/>
      <c r="S31" s="894"/>
      <c r="T31" s="894"/>
      <c r="U31" s="894"/>
      <c r="V31" s="894"/>
      <c r="W31" s="894"/>
      <c r="X31" s="894"/>
      <c r="Y31" s="894"/>
      <c r="Z31" s="894"/>
      <c r="AA31" s="894"/>
      <c r="AB31" s="894"/>
      <c r="AC31" s="894"/>
      <c r="AD31" s="894"/>
      <c r="AE31" s="894"/>
      <c r="AF31" s="894"/>
      <c r="AG31" s="894"/>
      <c r="AH31" s="894"/>
      <c r="AI31" s="894"/>
      <c r="AJ31" s="894"/>
      <c r="AK31" s="894"/>
      <c r="AL31" s="894"/>
      <c r="AM31" s="894"/>
      <c r="AN31" s="894"/>
      <c r="AO31" s="894"/>
      <c r="AP31" s="894"/>
      <c r="AQ31" s="894"/>
      <c r="AR31" s="894"/>
      <c r="AS31" s="894"/>
      <c r="AT31" s="894"/>
      <c r="AU31" s="894"/>
      <c r="AV31" s="894"/>
      <c r="AW31" s="894"/>
      <c r="AX31" s="894"/>
      <c r="AY31" s="894"/>
      <c r="AZ31" s="894"/>
      <c r="BA31" s="894"/>
      <c r="BB31" s="894"/>
      <c r="BC31" s="894"/>
      <c r="BD31" s="894"/>
      <c r="BE31" s="894"/>
      <c r="BF31" s="894"/>
      <c r="BG31" s="894"/>
    </row>
    <row r="32" spans="2:59" ht="9" customHeight="1">
      <c r="D32" s="953" t="s">
        <v>243</v>
      </c>
      <c r="E32" s="953"/>
      <c r="F32" s="953"/>
      <c r="G32" s="953"/>
      <c r="H32" s="953"/>
      <c r="I32" s="953"/>
      <c r="J32" s="953"/>
      <c r="K32" s="953"/>
      <c r="L32" s="953"/>
      <c r="M32" s="953"/>
      <c r="N32" s="953"/>
      <c r="O32" s="953"/>
      <c r="P32" s="953"/>
      <c r="Q32" s="953"/>
      <c r="R32" s="953"/>
      <c r="S32" s="953"/>
      <c r="T32" s="953"/>
      <c r="U32" s="953"/>
      <c r="V32" s="953"/>
      <c r="W32" s="953"/>
      <c r="X32" s="953"/>
      <c r="Y32" s="953"/>
      <c r="Z32" s="953"/>
      <c r="AA32" s="953"/>
      <c r="AB32" s="953"/>
      <c r="AC32" s="953"/>
      <c r="AD32" s="953"/>
      <c r="AE32" s="953"/>
      <c r="AF32" s="953"/>
      <c r="AG32" s="953"/>
      <c r="AH32" s="953"/>
      <c r="AI32" s="953"/>
      <c r="AJ32" s="953"/>
      <c r="AK32" s="953"/>
      <c r="AL32" s="953"/>
      <c r="AM32" s="953"/>
      <c r="AN32" s="953"/>
      <c r="AO32" s="953"/>
      <c r="AP32" s="953"/>
      <c r="AQ32" s="953"/>
      <c r="AR32" s="953"/>
      <c r="AS32" s="953"/>
      <c r="AT32" s="953"/>
      <c r="AU32" s="953"/>
      <c r="AV32" s="953"/>
      <c r="AW32" s="953"/>
      <c r="AX32" s="953"/>
      <c r="AY32" s="953"/>
      <c r="AZ32" s="953"/>
      <c r="BA32" s="953"/>
      <c r="BB32" s="953"/>
      <c r="BC32" s="953"/>
      <c r="BD32" s="953"/>
      <c r="BE32" s="953"/>
      <c r="BF32" s="953"/>
      <c r="BG32" s="953"/>
    </row>
    <row r="33" spans="2:122" ht="9" customHeight="1">
      <c r="D33" s="1171"/>
      <c r="E33" s="1171"/>
      <c r="F33" s="1171"/>
      <c r="G33" s="1171"/>
      <c r="H33" s="1171"/>
      <c r="I33" s="1171"/>
      <c r="J33" s="1171"/>
      <c r="K33" s="1171"/>
      <c r="L33" s="1171"/>
      <c r="M33" s="1171"/>
      <c r="N33" s="1171"/>
      <c r="O33" s="1171"/>
      <c r="P33" s="1171"/>
      <c r="Q33" s="1171"/>
      <c r="R33" s="1171"/>
      <c r="S33" s="1171"/>
      <c r="T33" s="1171"/>
      <c r="U33" s="1171"/>
      <c r="V33" s="1171"/>
      <c r="W33" s="1171"/>
      <c r="X33" s="1171"/>
      <c r="Y33" s="1171"/>
      <c r="Z33" s="1171"/>
      <c r="AA33" s="1171"/>
      <c r="AB33" s="1171"/>
      <c r="AC33" s="1171"/>
      <c r="AD33" s="1171"/>
      <c r="AE33" s="1171"/>
      <c r="AF33" s="1171"/>
      <c r="AG33" s="1171"/>
      <c r="AH33" s="1171"/>
      <c r="AI33" s="1171"/>
      <c r="AJ33" s="1171"/>
      <c r="AK33" s="1171"/>
      <c r="AL33" s="1171"/>
      <c r="AM33" s="1171"/>
      <c r="AN33" s="1171"/>
      <c r="AO33" s="1171"/>
      <c r="AP33" s="1171"/>
      <c r="AQ33" s="1171"/>
      <c r="AR33" s="1171"/>
      <c r="AS33" s="1171"/>
      <c r="AT33" s="1171"/>
      <c r="AU33" s="1171"/>
      <c r="AV33" s="1171"/>
      <c r="AW33" s="1171"/>
      <c r="AX33" s="1171"/>
      <c r="AY33" s="1171"/>
      <c r="AZ33" s="1171"/>
      <c r="BA33" s="1171"/>
      <c r="BB33" s="1171"/>
      <c r="BC33" s="1171"/>
      <c r="BD33" s="1171"/>
      <c r="BE33" s="1171"/>
      <c r="BF33" s="1171"/>
      <c r="BG33" s="1171"/>
    </row>
    <row r="34" spans="2:122" ht="9" customHeight="1"/>
    <row r="35" spans="2:122" ht="9" customHeight="1"/>
    <row r="36" spans="2:122" ht="9" customHeight="1">
      <c r="B36" s="1174" t="s">
        <v>338</v>
      </c>
      <c r="C36" s="1174"/>
      <c r="D36" s="1174"/>
      <c r="E36" s="1174"/>
      <c r="F36" s="1174"/>
      <c r="G36" s="1174"/>
      <c r="H36" s="1174"/>
      <c r="I36" s="1174"/>
      <c r="J36" s="1174"/>
      <c r="K36" s="1174"/>
    </row>
    <row r="37" spans="2:122" ht="9" customHeight="1">
      <c r="B37" s="1174"/>
      <c r="C37" s="1174"/>
      <c r="D37" s="1174"/>
      <c r="E37" s="1174"/>
      <c r="F37" s="1174"/>
      <c r="G37" s="1174"/>
      <c r="H37" s="1174"/>
      <c r="I37" s="1174"/>
      <c r="J37" s="1174"/>
      <c r="K37" s="1174"/>
    </row>
    <row r="38" spans="2:122" ht="9" customHeight="1"/>
    <row r="39" spans="2:122" ht="9" customHeight="1">
      <c r="B39" s="994" t="s">
        <v>341</v>
      </c>
      <c r="C39" s="994"/>
      <c r="D39" s="994"/>
      <c r="E39" s="994"/>
      <c r="F39" s="994"/>
      <c r="G39" s="994"/>
      <c r="H39" s="994"/>
      <c r="I39" s="994"/>
      <c r="J39" s="994"/>
      <c r="K39" s="994"/>
      <c r="L39" s="994"/>
      <c r="M39" s="994"/>
      <c r="N39" s="994"/>
      <c r="O39" s="994"/>
      <c r="P39" s="994"/>
      <c r="Q39" s="994"/>
      <c r="R39" s="994"/>
      <c r="S39" s="994"/>
      <c r="T39" s="994"/>
      <c r="U39" s="994"/>
      <c r="V39" s="994"/>
      <c r="W39" s="994"/>
      <c r="X39" s="994"/>
      <c r="Y39" s="994"/>
      <c r="Z39" s="994"/>
      <c r="AA39" s="994"/>
      <c r="AB39" s="994"/>
      <c r="AC39" s="994"/>
      <c r="AD39" s="994"/>
      <c r="AE39" s="994"/>
      <c r="AF39" s="995" t="s">
        <v>342</v>
      </c>
      <c r="AG39" s="995"/>
      <c r="AH39" s="995"/>
      <c r="AI39" s="995"/>
      <c r="AJ39" s="995"/>
      <c r="AK39" s="995"/>
      <c r="AL39" s="995"/>
      <c r="AM39" s="995"/>
      <c r="AN39" s="995"/>
      <c r="AO39" s="995"/>
      <c r="AP39" s="995"/>
      <c r="AQ39" s="995"/>
      <c r="AR39" s="995"/>
      <c r="AS39" s="995"/>
      <c r="AT39" s="995"/>
      <c r="AU39" s="995"/>
      <c r="AV39" s="995"/>
      <c r="AW39" s="995"/>
      <c r="AX39" s="995"/>
      <c r="AY39" s="995"/>
      <c r="AZ39" s="995"/>
      <c r="BA39" s="995"/>
      <c r="BB39" s="995"/>
      <c r="BC39" s="995"/>
      <c r="BD39" s="995"/>
      <c r="BE39" s="995"/>
      <c r="BF39" s="995"/>
      <c r="BG39" s="995"/>
      <c r="BH39" s="995"/>
      <c r="BI39" s="995"/>
    </row>
    <row r="40" spans="2:122" ht="9" customHeight="1">
      <c r="B40" s="994"/>
      <c r="C40" s="994"/>
      <c r="D40" s="994"/>
      <c r="E40" s="994"/>
      <c r="F40" s="994"/>
      <c r="G40" s="994"/>
      <c r="H40" s="994"/>
      <c r="I40" s="994"/>
      <c r="J40" s="994"/>
      <c r="K40" s="994"/>
      <c r="L40" s="994"/>
      <c r="M40" s="994"/>
      <c r="N40" s="994"/>
      <c r="O40" s="994"/>
      <c r="P40" s="994"/>
      <c r="Q40" s="994"/>
      <c r="R40" s="994"/>
      <c r="S40" s="994"/>
      <c r="T40" s="994"/>
      <c r="U40" s="994"/>
      <c r="V40" s="994"/>
      <c r="W40" s="994"/>
      <c r="X40" s="994"/>
      <c r="Y40" s="994"/>
      <c r="Z40" s="994"/>
      <c r="AA40" s="994"/>
      <c r="AB40" s="994"/>
      <c r="AC40" s="994"/>
      <c r="AD40" s="994"/>
      <c r="AE40" s="994"/>
      <c r="AF40" s="995"/>
      <c r="AG40" s="995"/>
      <c r="AH40" s="995"/>
      <c r="AI40" s="995"/>
      <c r="AJ40" s="995"/>
      <c r="AK40" s="995"/>
      <c r="AL40" s="995"/>
      <c r="AM40" s="995"/>
      <c r="AN40" s="995"/>
      <c r="AO40" s="995"/>
      <c r="AP40" s="995"/>
      <c r="AQ40" s="995"/>
      <c r="AR40" s="995"/>
      <c r="AS40" s="995"/>
      <c r="AT40" s="995"/>
      <c r="AU40" s="995"/>
      <c r="AV40" s="995"/>
      <c r="AW40" s="995"/>
      <c r="AX40" s="995"/>
      <c r="AY40" s="995"/>
      <c r="AZ40" s="995"/>
      <c r="BA40" s="995"/>
      <c r="BB40" s="995"/>
      <c r="BC40" s="995"/>
      <c r="BD40" s="995"/>
      <c r="BE40" s="995"/>
      <c r="BF40" s="995"/>
      <c r="BG40" s="995"/>
      <c r="BH40" s="995"/>
      <c r="BI40" s="995"/>
      <c r="BM40" s="332"/>
      <c r="BN40" s="332"/>
      <c r="BO40" s="332"/>
      <c r="BP40" s="332"/>
      <c r="BQ40" s="332"/>
      <c r="BR40" s="328"/>
      <c r="BS40" s="328"/>
      <c r="BT40" s="328"/>
      <c r="BU40" s="328"/>
      <c r="BV40" s="328"/>
      <c r="BW40" s="328"/>
      <c r="BX40" s="328"/>
      <c r="BY40" s="328"/>
      <c r="BZ40" s="328"/>
      <c r="CA40" s="328"/>
      <c r="CB40" s="328"/>
      <c r="CC40" s="328"/>
      <c r="CD40" s="333"/>
      <c r="CE40" s="333"/>
      <c r="CF40" s="333"/>
      <c r="CG40" s="333"/>
      <c r="CH40" s="333"/>
      <c r="CI40" s="333"/>
      <c r="CJ40" s="333"/>
      <c r="CK40" s="333"/>
      <c r="CL40" s="333"/>
      <c r="CM40" s="333"/>
      <c r="CN40" s="333"/>
      <c r="CO40" s="333"/>
      <c r="CP40" s="332"/>
      <c r="CQ40" s="332"/>
      <c r="CR40" s="332"/>
      <c r="CS40" s="332"/>
      <c r="CT40" s="332"/>
      <c r="CU40" s="328"/>
      <c r="CV40" s="328"/>
      <c r="CW40" s="328"/>
      <c r="CX40" s="328"/>
      <c r="CY40" s="328"/>
      <c r="CZ40" s="328"/>
      <c r="DA40" s="328"/>
      <c r="DB40" s="328"/>
      <c r="DC40" s="328"/>
      <c r="DD40" s="328"/>
      <c r="DE40" s="328"/>
      <c r="DF40" s="328"/>
      <c r="DG40" s="334"/>
      <c r="DH40" s="334"/>
      <c r="DI40" s="334"/>
      <c r="DJ40" s="334"/>
      <c r="DK40" s="334"/>
      <c r="DL40" s="334"/>
      <c r="DM40" s="334"/>
      <c r="DN40" s="334"/>
      <c r="DO40" s="334"/>
      <c r="DP40" s="334"/>
      <c r="DQ40" s="334"/>
      <c r="DR40" s="334"/>
    </row>
    <row r="41" spans="2:122" ht="9" customHeight="1">
      <c r="B41" s="994"/>
      <c r="C41" s="994"/>
      <c r="D41" s="994"/>
      <c r="E41" s="994"/>
      <c r="F41" s="994"/>
      <c r="G41" s="994"/>
      <c r="H41" s="994"/>
      <c r="I41" s="994"/>
      <c r="J41" s="994"/>
      <c r="K41" s="994"/>
      <c r="L41" s="994"/>
      <c r="M41" s="994"/>
      <c r="N41" s="994"/>
      <c r="O41" s="994"/>
      <c r="P41" s="994"/>
      <c r="Q41" s="994"/>
      <c r="R41" s="994"/>
      <c r="S41" s="994"/>
      <c r="T41" s="994"/>
      <c r="U41" s="994"/>
      <c r="V41" s="994"/>
      <c r="W41" s="994"/>
      <c r="X41" s="994"/>
      <c r="Y41" s="994"/>
      <c r="Z41" s="994"/>
      <c r="AA41" s="994"/>
      <c r="AB41" s="994"/>
      <c r="AC41" s="994"/>
      <c r="AD41" s="994"/>
      <c r="AE41" s="994"/>
      <c r="AF41" s="995"/>
      <c r="AG41" s="995"/>
      <c r="AH41" s="995"/>
      <c r="AI41" s="995"/>
      <c r="AJ41" s="995"/>
      <c r="AK41" s="995"/>
      <c r="AL41" s="995"/>
      <c r="AM41" s="995"/>
      <c r="AN41" s="995"/>
      <c r="AO41" s="995"/>
      <c r="AP41" s="995"/>
      <c r="AQ41" s="995"/>
      <c r="AR41" s="995"/>
      <c r="AS41" s="995"/>
      <c r="AT41" s="995"/>
      <c r="AU41" s="995"/>
      <c r="AV41" s="995"/>
      <c r="AW41" s="995"/>
      <c r="AX41" s="995"/>
      <c r="AY41" s="995"/>
      <c r="AZ41" s="995"/>
      <c r="BA41" s="995"/>
      <c r="BB41" s="995"/>
      <c r="BC41" s="995"/>
      <c r="BD41" s="995"/>
      <c r="BE41" s="995"/>
      <c r="BF41" s="995"/>
      <c r="BG41" s="995"/>
      <c r="BH41" s="995"/>
      <c r="BI41" s="995"/>
      <c r="BM41" s="332"/>
      <c r="BN41" s="332"/>
      <c r="BO41" s="332"/>
      <c r="BP41" s="332"/>
      <c r="BQ41" s="332"/>
      <c r="BR41" s="328"/>
      <c r="BS41" s="328"/>
      <c r="BT41" s="328"/>
      <c r="BU41" s="328"/>
      <c r="BV41" s="328"/>
      <c r="BW41" s="328"/>
      <c r="BX41" s="328"/>
      <c r="BY41" s="328"/>
      <c r="BZ41" s="328"/>
      <c r="CA41" s="328"/>
      <c r="CB41" s="328"/>
      <c r="CC41" s="328"/>
      <c r="CD41" s="333"/>
      <c r="CE41" s="333"/>
      <c r="CF41" s="333"/>
      <c r="CG41" s="333"/>
      <c r="CH41" s="333"/>
      <c r="CI41" s="333"/>
      <c r="CJ41" s="333"/>
      <c r="CK41" s="333"/>
      <c r="CL41" s="333"/>
      <c r="CM41" s="333"/>
      <c r="CN41" s="333"/>
      <c r="CO41" s="333"/>
      <c r="CP41" s="332"/>
      <c r="CQ41" s="332"/>
      <c r="CR41" s="332"/>
      <c r="CS41" s="332"/>
      <c r="CT41" s="332"/>
      <c r="CU41" s="328"/>
      <c r="CV41" s="328"/>
      <c r="CW41" s="328"/>
      <c r="CX41" s="328"/>
      <c r="CY41" s="328"/>
      <c r="CZ41" s="328"/>
      <c r="DA41" s="328"/>
      <c r="DB41" s="328"/>
      <c r="DC41" s="328"/>
      <c r="DD41" s="328"/>
      <c r="DE41" s="328"/>
      <c r="DF41" s="328"/>
      <c r="DG41" s="334"/>
      <c r="DH41" s="334"/>
      <c r="DI41" s="334"/>
      <c r="DJ41" s="334"/>
      <c r="DK41" s="334"/>
      <c r="DL41" s="334"/>
      <c r="DM41" s="334"/>
      <c r="DN41" s="334"/>
      <c r="DO41" s="334"/>
      <c r="DP41" s="334"/>
      <c r="DQ41" s="334"/>
      <c r="DR41" s="334"/>
    </row>
    <row r="42" spans="2:122" ht="9" customHeight="1">
      <c r="B42" s="997" t="s">
        <v>333</v>
      </c>
      <c r="C42" s="997"/>
      <c r="D42" s="997"/>
      <c r="E42" s="997"/>
      <c r="F42" s="997"/>
      <c r="G42" s="997"/>
      <c r="H42" s="997"/>
      <c r="I42" s="997"/>
      <c r="J42" s="997"/>
      <c r="K42" s="997"/>
      <c r="L42" s="997"/>
      <c r="M42" s="997"/>
      <c r="N42" s="997"/>
      <c r="O42" s="997"/>
      <c r="P42" s="997"/>
      <c r="Q42" s="1169">
        <f>'所得入力（没）'!$V$29</f>
        <v>4447500</v>
      </c>
      <c r="R42" s="1169"/>
      <c r="S42" s="1169"/>
      <c r="T42" s="1169"/>
      <c r="U42" s="1169"/>
      <c r="V42" s="1169"/>
      <c r="W42" s="1169"/>
      <c r="X42" s="1169"/>
      <c r="Y42" s="1169"/>
      <c r="Z42" s="1169"/>
      <c r="AA42" s="1169"/>
      <c r="AB42" s="1169"/>
      <c r="AC42" s="1169"/>
      <c r="AD42" s="1169"/>
      <c r="AE42" s="1169"/>
      <c r="AF42" s="997" t="s">
        <v>333</v>
      </c>
      <c r="AG42" s="997"/>
      <c r="AH42" s="997"/>
      <c r="AI42" s="997"/>
      <c r="AJ42" s="997"/>
      <c r="AK42" s="997"/>
      <c r="AL42" s="997"/>
      <c r="AM42" s="997"/>
      <c r="AN42" s="997"/>
      <c r="AO42" s="997"/>
      <c r="AP42" s="997"/>
      <c r="AQ42" s="997"/>
      <c r="AR42" s="997"/>
      <c r="AS42" s="997"/>
      <c r="AT42" s="997"/>
      <c r="AU42" s="1169">
        <f>'所得入力（没）'!$V$31</f>
        <v>40000</v>
      </c>
      <c r="AV42" s="1169"/>
      <c r="AW42" s="1169"/>
      <c r="AX42" s="1169"/>
      <c r="AY42" s="1169"/>
      <c r="AZ42" s="1169"/>
      <c r="BA42" s="1169"/>
      <c r="BB42" s="1169"/>
      <c r="BC42" s="1169"/>
      <c r="BD42" s="1169"/>
      <c r="BE42" s="1169"/>
      <c r="BF42" s="1169"/>
      <c r="BG42" s="1169"/>
      <c r="BH42" s="1169"/>
      <c r="BI42" s="1169"/>
      <c r="BM42" s="332"/>
      <c r="BN42" s="332"/>
      <c r="BO42" s="332"/>
      <c r="BP42" s="332"/>
      <c r="BQ42" s="332"/>
      <c r="BR42" s="328"/>
      <c r="BS42" s="328"/>
      <c r="BT42" s="328"/>
      <c r="BU42" s="328"/>
      <c r="BV42" s="328"/>
      <c r="BW42" s="328"/>
      <c r="BX42" s="328"/>
      <c r="BY42" s="328"/>
      <c r="BZ42" s="328"/>
      <c r="CA42" s="328"/>
      <c r="CB42" s="328"/>
      <c r="CC42" s="328"/>
      <c r="CD42" s="333"/>
      <c r="CE42" s="333"/>
      <c r="CF42" s="333"/>
      <c r="CG42" s="333"/>
      <c r="CH42" s="333"/>
      <c r="CI42" s="333"/>
      <c r="CJ42" s="333"/>
      <c r="CK42" s="333"/>
      <c r="CL42" s="333"/>
      <c r="CM42" s="333"/>
      <c r="CN42" s="333"/>
      <c r="CO42" s="333"/>
      <c r="CP42" s="332"/>
      <c r="CQ42" s="332"/>
      <c r="CR42" s="332"/>
      <c r="CS42" s="332"/>
      <c r="CT42" s="332"/>
      <c r="CU42" s="328"/>
      <c r="CV42" s="328"/>
      <c r="CW42" s="328"/>
      <c r="CX42" s="328"/>
      <c r="CY42" s="328"/>
      <c r="CZ42" s="328"/>
      <c r="DA42" s="328"/>
      <c r="DB42" s="328"/>
      <c r="DC42" s="328"/>
      <c r="DD42" s="328"/>
      <c r="DE42" s="328"/>
      <c r="DF42" s="328"/>
      <c r="DG42" s="334"/>
      <c r="DH42" s="334"/>
      <c r="DI42" s="334"/>
      <c r="DJ42" s="334"/>
      <c r="DK42" s="334"/>
      <c r="DL42" s="334"/>
      <c r="DM42" s="334"/>
      <c r="DN42" s="334"/>
      <c r="DO42" s="334"/>
      <c r="DP42" s="334"/>
      <c r="DQ42" s="334"/>
      <c r="DR42" s="334"/>
    </row>
    <row r="43" spans="2:122" ht="9" customHeight="1">
      <c r="B43" s="997"/>
      <c r="C43" s="997"/>
      <c r="D43" s="997"/>
      <c r="E43" s="997"/>
      <c r="F43" s="997"/>
      <c r="G43" s="997"/>
      <c r="H43" s="997"/>
      <c r="I43" s="997"/>
      <c r="J43" s="997"/>
      <c r="K43" s="997"/>
      <c r="L43" s="997"/>
      <c r="M43" s="997"/>
      <c r="N43" s="997"/>
      <c r="O43" s="997"/>
      <c r="P43" s="997"/>
      <c r="Q43" s="1169"/>
      <c r="R43" s="1169"/>
      <c r="S43" s="1169"/>
      <c r="T43" s="1169"/>
      <c r="U43" s="1169"/>
      <c r="V43" s="1169"/>
      <c r="W43" s="1169"/>
      <c r="X43" s="1169"/>
      <c r="Y43" s="1169"/>
      <c r="Z43" s="1169"/>
      <c r="AA43" s="1169"/>
      <c r="AB43" s="1169"/>
      <c r="AC43" s="1169"/>
      <c r="AD43" s="1169"/>
      <c r="AE43" s="1169"/>
      <c r="AF43" s="997"/>
      <c r="AG43" s="997"/>
      <c r="AH43" s="997"/>
      <c r="AI43" s="997"/>
      <c r="AJ43" s="997"/>
      <c r="AK43" s="997"/>
      <c r="AL43" s="997"/>
      <c r="AM43" s="997"/>
      <c r="AN43" s="997"/>
      <c r="AO43" s="997"/>
      <c r="AP43" s="997"/>
      <c r="AQ43" s="997"/>
      <c r="AR43" s="997"/>
      <c r="AS43" s="997"/>
      <c r="AT43" s="997"/>
      <c r="AU43" s="1169"/>
      <c r="AV43" s="1169"/>
      <c r="AW43" s="1169"/>
      <c r="AX43" s="1169"/>
      <c r="AY43" s="1169"/>
      <c r="AZ43" s="1169"/>
      <c r="BA43" s="1169"/>
      <c r="BB43" s="1169"/>
      <c r="BC43" s="1169"/>
      <c r="BD43" s="1169"/>
      <c r="BE43" s="1169"/>
      <c r="BF43" s="1169"/>
      <c r="BG43" s="1169"/>
      <c r="BH43" s="1169"/>
      <c r="BI43" s="1169"/>
      <c r="BM43" s="332"/>
      <c r="BN43" s="332"/>
      <c r="BO43" s="332"/>
      <c r="BP43" s="332"/>
      <c r="BQ43" s="332"/>
      <c r="BR43" s="328"/>
      <c r="BS43" s="328"/>
      <c r="BT43" s="328"/>
      <c r="BU43" s="328"/>
      <c r="BV43" s="328"/>
      <c r="BW43" s="328"/>
      <c r="BX43" s="328"/>
      <c r="BY43" s="328"/>
      <c r="BZ43" s="328"/>
      <c r="CA43" s="328"/>
      <c r="CB43" s="328"/>
      <c r="CC43" s="328"/>
      <c r="CD43" s="333"/>
      <c r="CE43" s="333"/>
      <c r="CF43" s="333"/>
      <c r="CG43" s="333"/>
      <c r="CH43" s="333"/>
      <c r="CI43" s="333"/>
      <c r="CJ43" s="333"/>
      <c r="CK43" s="333"/>
      <c r="CL43" s="333"/>
      <c r="CM43" s="333"/>
      <c r="CN43" s="333"/>
      <c r="CO43" s="333"/>
      <c r="CP43" s="332"/>
      <c r="CQ43" s="332"/>
      <c r="CR43" s="332"/>
      <c r="CS43" s="332"/>
      <c r="CT43" s="332"/>
      <c r="CU43" s="328"/>
      <c r="CV43" s="328"/>
      <c r="CW43" s="328"/>
      <c r="CX43" s="328"/>
      <c r="CY43" s="328"/>
      <c r="CZ43" s="328"/>
      <c r="DA43" s="328"/>
      <c r="DB43" s="328"/>
      <c r="DC43" s="328"/>
      <c r="DD43" s="328"/>
      <c r="DE43" s="328"/>
      <c r="DF43" s="328"/>
      <c r="DG43" s="334"/>
      <c r="DH43" s="334"/>
      <c r="DI43" s="334"/>
      <c r="DJ43" s="334"/>
      <c r="DK43" s="334"/>
      <c r="DL43" s="334"/>
      <c r="DM43" s="334"/>
      <c r="DN43" s="334"/>
      <c r="DO43" s="334"/>
      <c r="DP43" s="334"/>
      <c r="DQ43" s="334"/>
      <c r="DR43" s="334"/>
    </row>
    <row r="44" spans="2:122" ht="9" customHeight="1">
      <c r="B44" s="997"/>
      <c r="C44" s="997"/>
      <c r="D44" s="997"/>
      <c r="E44" s="997"/>
      <c r="F44" s="997"/>
      <c r="G44" s="997"/>
      <c r="H44" s="997"/>
      <c r="I44" s="997"/>
      <c r="J44" s="997"/>
      <c r="K44" s="997"/>
      <c r="L44" s="997"/>
      <c r="M44" s="997"/>
      <c r="N44" s="997"/>
      <c r="O44" s="997"/>
      <c r="P44" s="997"/>
      <c r="Q44" s="1169"/>
      <c r="R44" s="1169"/>
      <c r="S44" s="1169"/>
      <c r="T44" s="1169"/>
      <c r="U44" s="1169"/>
      <c r="V44" s="1169"/>
      <c r="W44" s="1169"/>
      <c r="X44" s="1169"/>
      <c r="Y44" s="1169"/>
      <c r="Z44" s="1169"/>
      <c r="AA44" s="1169"/>
      <c r="AB44" s="1169"/>
      <c r="AC44" s="1169"/>
      <c r="AD44" s="1169"/>
      <c r="AE44" s="1169"/>
      <c r="AF44" s="997"/>
      <c r="AG44" s="997"/>
      <c r="AH44" s="997"/>
      <c r="AI44" s="997"/>
      <c r="AJ44" s="997"/>
      <c r="AK44" s="997"/>
      <c r="AL44" s="997"/>
      <c r="AM44" s="997"/>
      <c r="AN44" s="997"/>
      <c r="AO44" s="997"/>
      <c r="AP44" s="997"/>
      <c r="AQ44" s="997"/>
      <c r="AR44" s="997"/>
      <c r="AS44" s="997"/>
      <c r="AT44" s="997"/>
      <c r="AU44" s="1169"/>
      <c r="AV44" s="1169"/>
      <c r="AW44" s="1169"/>
      <c r="AX44" s="1169"/>
      <c r="AY44" s="1169"/>
      <c r="AZ44" s="1169"/>
      <c r="BA44" s="1169"/>
      <c r="BB44" s="1169"/>
      <c r="BC44" s="1169"/>
      <c r="BD44" s="1169"/>
      <c r="BE44" s="1169"/>
      <c r="BF44" s="1169"/>
      <c r="BG44" s="1169"/>
      <c r="BH44" s="1169"/>
      <c r="BI44" s="1169"/>
      <c r="BM44" s="332"/>
      <c r="BN44" s="332"/>
      <c r="BO44" s="332"/>
      <c r="BP44" s="332"/>
      <c r="BQ44" s="332"/>
      <c r="BR44" s="328"/>
      <c r="BS44" s="328"/>
      <c r="BT44" s="328"/>
      <c r="BU44" s="328"/>
      <c r="BV44" s="328"/>
      <c r="BW44" s="328"/>
      <c r="BX44" s="328"/>
      <c r="BY44" s="328"/>
      <c r="BZ44" s="328"/>
      <c r="CA44" s="328"/>
      <c r="CB44" s="328"/>
      <c r="CC44" s="328"/>
      <c r="CD44" s="335"/>
      <c r="CE44" s="335"/>
      <c r="CF44" s="335"/>
      <c r="CG44" s="335"/>
      <c r="CH44" s="335"/>
      <c r="CI44" s="335"/>
      <c r="CJ44" s="335"/>
      <c r="CK44" s="335"/>
      <c r="CL44" s="335"/>
      <c r="CM44" s="335"/>
      <c r="CN44" s="335"/>
      <c r="CO44" s="335"/>
      <c r="CP44" s="332"/>
      <c r="CQ44" s="332"/>
      <c r="CR44" s="332"/>
      <c r="CS44" s="332"/>
      <c r="CT44" s="332"/>
      <c r="CU44" s="328"/>
      <c r="CV44" s="328"/>
      <c r="CW44" s="328"/>
      <c r="CX44" s="328"/>
      <c r="CY44" s="328"/>
      <c r="CZ44" s="328"/>
      <c r="DA44" s="328"/>
      <c r="DB44" s="328"/>
      <c r="DC44" s="328"/>
      <c r="DD44" s="328"/>
      <c r="DE44" s="328"/>
      <c r="DF44" s="328"/>
      <c r="DG44" s="335"/>
      <c r="DH44" s="335"/>
      <c r="DI44" s="335"/>
      <c r="DJ44" s="335"/>
      <c r="DK44" s="335"/>
      <c r="DL44" s="335"/>
      <c r="DM44" s="335"/>
      <c r="DN44" s="335"/>
      <c r="DO44" s="335"/>
      <c r="DP44" s="335"/>
      <c r="DQ44" s="335"/>
      <c r="DR44" s="335"/>
    </row>
    <row r="45" spans="2:122" ht="9" customHeight="1">
      <c r="B45" s="997" t="s">
        <v>334</v>
      </c>
      <c r="C45" s="997"/>
      <c r="D45" s="997"/>
      <c r="E45" s="997"/>
      <c r="F45" s="997"/>
      <c r="G45" s="997"/>
      <c r="H45" s="997"/>
      <c r="I45" s="997"/>
      <c r="J45" s="997"/>
      <c r="K45" s="997"/>
      <c r="L45" s="997"/>
      <c r="M45" s="997"/>
      <c r="N45" s="997"/>
      <c r="O45" s="997"/>
      <c r="P45" s="997"/>
      <c r="Q45" s="1170">
        <f>'所得入力（没）'!$U$29</f>
        <v>3</v>
      </c>
      <c r="R45" s="1170"/>
      <c r="S45" s="1170"/>
      <c r="T45" s="1170"/>
      <c r="U45" s="1170"/>
      <c r="V45" s="1170"/>
      <c r="W45" s="1170"/>
      <c r="X45" s="1170"/>
      <c r="Y45" s="1170"/>
      <c r="Z45" s="1170"/>
      <c r="AA45" s="1170"/>
      <c r="AB45" s="1170"/>
      <c r="AC45" s="1170"/>
      <c r="AD45" s="1170"/>
      <c r="AE45" s="1170"/>
      <c r="AF45" s="997" t="s">
        <v>334</v>
      </c>
      <c r="AG45" s="997"/>
      <c r="AH45" s="997"/>
      <c r="AI45" s="997"/>
      <c r="AJ45" s="997"/>
      <c r="AK45" s="997"/>
      <c r="AL45" s="997"/>
      <c r="AM45" s="997"/>
      <c r="AN45" s="997"/>
      <c r="AO45" s="997"/>
      <c r="AP45" s="997"/>
      <c r="AQ45" s="997"/>
      <c r="AR45" s="997"/>
      <c r="AS45" s="997"/>
      <c r="AT45" s="997"/>
      <c r="AU45" s="1170">
        <f>'所得入力（没）'!$U$31</f>
        <v>1</v>
      </c>
      <c r="AV45" s="1170"/>
      <c r="AW45" s="1170"/>
      <c r="AX45" s="1170"/>
      <c r="AY45" s="1170"/>
      <c r="AZ45" s="1170"/>
      <c r="BA45" s="1170"/>
      <c r="BB45" s="1170"/>
      <c r="BC45" s="1170"/>
      <c r="BD45" s="1170"/>
      <c r="BE45" s="1170"/>
      <c r="BF45" s="1170"/>
      <c r="BG45" s="1170"/>
      <c r="BH45" s="1170"/>
      <c r="BI45" s="1170"/>
      <c r="BM45" s="332"/>
      <c r="BN45" s="332"/>
      <c r="BO45" s="332"/>
      <c r="BP45" s="332"/>
      <c r="BQ45" s="332"/>
      <c r="BR45" s="328"/>
      <c r="BS45" s="328"/>
      <c r="BT45" s="328"/>
      <c r="BU45" s="328"/>
      <c r="BV45" s="328"/>
      <c r="BW45" s="328"/>
      <c r="BX45" s="328"/>
      <c r="BY45" s="328"/>
      <c r="BZ45" s="328"/>
      <c r="CA45" s="328"/>
      <c r="CB45" s="328"/>
      <c r="CC45" s="328"/>
      <c r="CD45" s="335"/>
      <c r="CE45" s="335"/>
      <c r="CF45" s="335"/>
      <c r="CG45" s="335"/>
      <c r="CH45" s="335"/>
      <c r="CI45" s="335"/>
      <c r="CJ45" s="335"/>
      <c r="CK45" s="335"/>
      <c r="CL45" s="335"/>
      <c r="CM45" s="335"/>
      <c r="CN45" s="335"/>
      <c r="CO45" s="335"/>
      <c r="CP45" s="332"/>
      <c r="CQ45" s="332"/>
      <c r="CR45" s="332"/>
      <c r="CS45" s="332"/>
      <c r="CT45" s="332"/>
      <c r="CU45" s="328"/>
      <c r="CV45" s="328"/>
      <c r="CW45" s="328"/>
      <c r="CX45" s="328"/>
      <c r="CY45" s="328"/>
      <c r="CZ45" s="328"/>
      <c r="DA45" s="328"/>
      <c r="DB45" s="328"/>
      <c r="DC45" s="328"/>
      <c r="DD45" s="328"/>
      <c r="DE45" s="328"/>
      <c r="DF45" s="328"/>
      <c r="DG45" s="335"/>
      <c r="DH45" s="335"/>
      <c r="DI45" s="335"/>
      <c r="DJ45" s="335"/>
      <c r="DK45" s="335"/>
      <c r="DL45" s="335"/>
      <c r="DM45" s="335"/>
      <c r="DN45" s="335"/>
      <c r="DO45" s="335"/>
      <c r="DP45" s="335"/>
      <c r="DQ45" s="335"/>
      <c r="DR45" s="335"/>
    </row>
    <row r="46" spans="2:122" ht="9" customHeight="1">
      <c r="B46" s="997"/>
      <c r="C46" s="997"/>
      <c r="D46" s="997"/>
      <c r="E46" s="997"/>
      <c r="F46" s="997"/>
      <c r="G46" s="997"/>
      <c r="H46" s="997"/>
      <c r="I46" s="997"/>
      <c r="J46" s="997"/>
      <c r="K46" s="997"/>
      <c r="L46" s="997"/>
      <c r="M46" s="997"/>
      <c r="N46" s="997"/>
      <c r="O46" s="997"/>
      <c r="P46" s="997"/>
      <c r="Q46" s="1170"/>
      <c r="R46" s="1170"/>
      <c r="S46" s="1170"/>
      <c r="T46" s="1170"/>
      <c r="U46" s="1170"/>
      <c r="V46" s="1170"/>
      <c r="W46" s="1170"/>
      <c r="X46" s="1170"/>
      <c r="Y46" s="1170"/>
      <c r="Z46" s="1170"/>
      <c r="AA46" s="1170"/>
      <c r="AB46" s="1170"/>
      <c r="AC46" s="1170"/>
      <c r="AD46" s="1170"/>
      <c r="AE46" s="1170"/>
      <c r="AF46" s="997"/>
      <c r="AG46" s="997"/>
      <c r="AH46" s="997"/>
      <c r="AI46" s="997"/>
      <c r="AJ46" s="997"/>
      <c r="AK46" s="997"/>
      <c r="AL46" s="997"/>
      <c r="AM46" s="997"/>
      <c r="AN46" s="997"/>
      <c r="AO46" s="997"/>
      <c r="AP46" s="997"/>
      <c r="AQ46" s="997"/>
      <c r="AR46" s="997"/>
      <c r="AS46" s="997"/>
      <c r="AT46" s="997"/>
      <c r="AU46" s="1170"/>
      <c r="AV46" s="1170"/>
      <c r="AW46" s="1170"/>
      <c r="AX46" s="1170"/>
      <c r="AY46" s="1170"/>
      <c r="AZ46" s="1170"/>
      <c r="BA46" s="1170"/>
      <c r="BB46" s="1170"/>
      <c r="BC46" s="1170"/>
      <c r="BD46" s="1170"/>
      <c r="BE46" s="1170"/>
      <c r="BF46" s="1170"/>
      <c r="BG46" s="1170"/>
      <c r="BH46" s="1170"/>
      <c r="BI46" s="1170"/>
      <c r="BM46" s="332"/>
      <c r="BN46" s="332"/>
      <c r="BO46" s="332"/>
      <c r="BP46" s="332"/>
      <c r="BQ46" s="332"/>
      <c r="BR46" s="328"/>
      <c r="BS46" s="328"/>
      <c r="BT46" s="328"/>
      <c r="BU46" s="328"/>
      <c r="BV46" s="328"/>
      <c r="BW46" s="328"/>
      <c r="BX46" s="328"/>
      <c r="BY46" s="328"/>
      <c r="BZ46" s="328"/>
      <c r="CA46" s="328"/>
      <c r="CB46" s="328"/>
      <c r="CC46" s="328"/>
      <c r="CD46" s="335"/>
      <c r="CE46" s="335"/>
      <c r="CF46" s="335"/>
      <c r="CG46" s="335"/>
      <c r="CH46" s="335"/>
      <c r="CI46" s="335"/>
      <c r="CJ46" s="335"/>
      <c r="CK46" s="335"/>
      <c r="CL46" s="335"/>
      <c r="CM46" s="335"/>
      <c r="CN46" s="335"/>
      <c r="CO46" s="335"/>
      <c r="CP46" s="332"/>
      <c r="CQ46" s="332"/>
      <c r="CR46" s="332"/>
      <c r="CS46" s="332"/>
      <c r="CT46" s="332"/>
      <c r="CU46" s="328"/>
      <c r="CV46" s="328"/>
      <c r="CW46" s="328"/>
      <c r="CX46" s="328"/>
      <c r="CY46" s="328"/>
      <c r="CZ46" s="328"/>
      <c r="DA46" s="328"/>
      <c r="DB46" s="328"/>
      <c r="DC46" s="328"/>
      <c r="DD46" s="328"/>
      <c r="DE46" s="328"/>
      <c r="DF46" s="328"/>
      <c r="DG46" s="335"/>
      <c r="DH46" s="335"/>
      <c r="DI46" s="335"/>
      <c r="DJ46" s="335"/>
      <c r="DK46" s="335"/>
      <c r="DL46" s="335"/>
      <c r="DM46" s="335"/>
      <c r="DN46" s="335"/>
      <c r="DO46" s="335"/>
      <c r="DP46" s="335"/>
      <c r="DQ46" s="335"/>
      <c r="DR46" s="335"/>
    </row>
    <row r="47" spans="2:122" ht="9" customHeight="1">
      <c r="B47" s="997"/>
      <c r="C47" s="997"/>
      <c r="D47" s="997"/>
      <c r="E47" s="997"/>
      <c r="F47" s="997"/>
      <c r="G47" s="997"/>
      <c r="H47" s="997"/>
      <c r="I47" s="997"/>
      <c r="J47" s="997"/>
      <c r="K47" s="997"/>
      <c r="L47" s="997"/>
      <c r="M47" s="997"/>
      <c r="N47" s="997"/>
      <c r="O47" s="997"/>
      <c r="P47" s="997"/>
      <c r="Q47" s="1170"/>
      <c r="R47" s="1170"/>
      <c r="S47" s="1170"/>
      <c r="T47" s="1170"/>
      <c r="U47" s="1170"/>
      <c r="V47" s="1170"/>
      <c r="W47" s="1170"/>
      <c r="X47" s="1170"/>
      <c r="Y47" s="1170"/>
      <c r="Z47" s="1170"/>
      <c r="AA47" s="1170"/>
      <c r="AB47" s="1170"/>
      <c r="AC47" s="1170"/>
      <c r="AD47" s="1170"/>
      <c r="AE47" s="1170"/>
      <c r="AF47" s="997"/>
      <c r="AG47" s="997"/>
      <c r="AH47" s="997"/>
      <c r="AI47" s="997"/>
      <c r="AJ47" s="997"/>
      <c r="AK47" s="997"/>
      <c r="AL47" s="997"/>
      <c r="AM47" s="997"/>
      <c r="AN47" s="997"/>
      <c r="AO47" s="997"/>
      <c r="AP47" s="997"/>
      <c r="AQ47" s="997"/>
      <c r="AR47" s="997"/>
      <c r="AS47" s="997"/>
      <c r="AT47" s="997"/>
      <c r="AU47" s="1170"/>
      <c r="AV47" s="1170"/>
      <c r="AW47" s="1170"/>
      <c r="AX47" s="1170"/>
      <c r="AY47" s="1170"/>
      <c r="AZ47" s="1170"/>
      <c r="BA47" s="1170"/>
      <c r="BB47" s="1170"/>
      <c r="BC47" s="1170"/>
      <c r="BD47" s="1170"/>
      <c r="BE47" s="1170"/>
      <c r="BF47" s="1170"/>
      <c r="BG47" s="1170"/>
      <c r="BH47" s="1170"/>
      <c r="BI47" s="1170"/>
      <c r="BM47" s="332"/>
      <c r="BN47" s="332"/>
      <c r="BO47" s="332"/>
      <c r="BP47" s="332"/>
      <c r="BQ47" s="332"/>
      <c r="BR47" s="328"/>
      <c r="BS47" s="328"/>
      <c r="BT47" s="328"/>
      <c r="BU47" s="328"/>
      <c r="BV47" s="328"/>
      <c r="BW47" s="328"/>
      <c r="BX47" s="328"/>
      <c r="BY47" s="328"/>
      <c r="BZ47" s="328"/>
      <c r="CA47" s="328"/>
      <c r="CB47" s="328"/>
      <c r="CC47" s="328"/>
      <c r="CD47" s="335"/>
      <c r="CE47" s="335"/>
      <c r="CF47" s="335"/>
      <c r="CG47" s="335"/>
      <c r="CH47" s="335"/>
      <c r="CI47" s="335"/>
      <c r="CJ47" s="335"/>
      <c r="CK47" s="335"/>
      <c r="CL47" s="335"/>
      <c r="CM47" s="335"/>
      <c r="CN47" s="335"/>
      <c r="CO47" s="335"/>
      <c r="CP47" s="332"/>
      <c r="CQ47" s="332"/>
      <c r="CR47" s="332"/>
      <c r="CS47" s="332"/>
      <c r="CT47" s="332"/>
      <c r="CU47" s="328"/>
      <c r="CV47" s="328"/>
      <c r="CW47" s="328"/>
      <c r="CX47" s="328"/>
      <c r="CY47" s="328"/>
      <c r="CZ47" s="328"/>
      <c r="DA47" s="328"/>
      <c r="DB47" s="328"/>
      <c r="DC47" s="328"/>
      <c r="DD47" s="328"/>
      <c r="DE47" s="328"/>
      <c r="DF47" s="328"/>
      <c r="DG47" s="335"/>
      <c r="DH47" s="335"/>
      <c r="DI47" s="335"/>
      <c r="DJ47" s="335"/>
      <c r="DK47" s="335"/>
      <c r="DL47" s="335"/>
      <c r="DM47" s="335"/>
      <c r="DN47" s="335"/>
      <c r="DO47" s="335"/>
      <c r="DP47" s="335"/>
      <c r="DQ47" s="335"/>
      <c r="DR47" s="335"/>
    </row>
    <row r="48" spans="2:122" ht="9" customHeight="1">
      <c r="BM48" s="332"/>
      <c r="BN48" s="332"/>
      <c r="BO48" s="332"/>
      <c r="BP48" s="332"/>
      <c r="BQ48" s="332"/>
      <c r="BR48" s="328"/>
      <c r="BS48" s="328"/>
      <c r="BT48" s="328"/>
      <c r="BU48" s="328"/>
      <c r="BV48" s="328"/>
      <c r="BW48" s="328"/>
      <c r="BX48" s="328"/>
      <c r="BY48" s="328"/>
      <c r="BZ48" s="328"/>
      <c r="CA48" s="328"/>
      <c r="CB48" s="328"/>
      <c r="CC48" s="328"/>
      <c r="CD48" s="335"/>
      <c r="CE48" s="335"/>
      <c r="CF48" s="335"/>
      <c r="CG48" s="335"/>
      <c r="CH48" s="335"/>
      <c r="CI48" s="335"/>
      <c r="CJ48" s="335"/>
      <c r="CK48" s="335"/>
      <c r="CL48" s="335"/>
      <c r="CM48" s="335"/>
      <c r="CN48" s="335"/>
      <c r="CO48" s="335"/>
      <c r="CP48" s="332"/>
      <c r="CQ48" s="332"/>
      <c r="CR48" s="332"/>
      <c r="CS48" s="332"/>
      <c r="CT48" s="332"/>
      <c r="CU48" s="328"/>
      <c r="CV48" s="328"/>
      <c r="CW48" s="328"/>
      <c r="CX48" s="328"/>
      <c r="CY48" s="328"/>
      <c r="CZ48" s="328"/>
      <c r="DA48" s="328"/>
      <c r="DB48" s="328"/>
      <c r="DC48" s="328"/>
      <c r="DD48" s="328"/>
      <c r="DE48" s="328"/>
      <c r="DF48" s="328"/>
      <c r="DG48" s="335"/>
      <c r="DH48" s="335"/>
      <c r="DI48" s="335"/>
      <c r="DJ48" s="335"/>
      <c r="DK48" s="335"/>
      <c r="DL48" s="335"/>
      <c r="DM48" s="335"/>
      <c r="DN48" s="335"/>
      <c r="DO48" s="335"/>
      <c r="DP48" s="335"/>
      <c r="DQ48" s="335"/>
      <c r="DR48" s="335"/>
    </row>
    <row r="49" spans="2:123" ht="9" customHeight="1">
      <c r="B49" s="331"/>
      <c r="C49" s="331"/>
      <c r="D49" s="331"/>
      <c r="E49" s="331"/>
      <c r="F49" s="331"/>
      <c r="G49" s="331"/>
      <c r="H49" s="331"/>
      <c r="I49" s="331"/>
      <c r="J49" s="331"/>
      <c r="K49" s="331"/>
      <c r="BM49" s="230"/>
      <c r="BN49" s="230"/>
      <c r="BO49" s="230"/>
      <c r="BP49" s="230"/>
      <c r="BQ49" s="230"/>
      <c r="BR49" s="230"/>
      <c r="BS49" s="230"/>
      <c r="BT49" s="230"/>
      <c r="BU49" s="230"/>
      <c r="BV49" s="230"/>
      <c r="BW49" s="230"/>
      <c r="BX49" s="230"/>
      <c r="BY49" s="230"/>
      <c r="BZ49" s="230"/>
      <c r="CA49" s="230"/>
      <c r="CB49" s="230"/>
      <c r="CC49" s="230"/>
      <c r="CD49" s="230"/>
      <c r="CE49" s="230"/>
      <c r="CF49" s="230"/>
      <c r="CG49" s="230"/>
      <c r="CH49" s="230"/>
      <c r="CI49" s="230"/>
      <c r="CJ49" s="230"/>
      <c r="CK49" s="230"/>
      <c r="CL49" s="230"/>
      <c r="CM49" s="230"/>
      <c r="CN49" s="230"/>
      <c r="CO49" s="230"/>
      <c r="CP49" s="230"/>
      <c r="CQ49" s="230"/>
      <c r="CR49" s="230"/>
      <c r="CS49" s="230"/>
      <c r="CT49" s="230"/>
      <c r="CU49" s="230"/>
      <c r="CV49" s="230"/>
      <c r="CW49" s="230"/>
      <c r="CX49" s="230"/>
      <c r="CY49" s="230"/>
      <c r="CZ49" s="230"/>
      <c r="DA49" s="230"/>
      <c r="DB49" s="230"/>
      <c r="DC49" s="230"/>
      <c r="DD49" s="230"/>
      <c r="DE49" s="230"/>
      <c r="DF49" s="230"/>
      <c r="DG49" s="230"/>
      <c r="DH49" s="230"/>
      <c r="DI49" s="230"/>
      <c r="DJ49" s="230"/>
      <c r="DK49" s="230"/>
      <c r="DL49" s="230"/>
      <c r="DM49" s="230"/>
      <c r="DN49" s="230"/>
      <c r="DO49" s="230"/>
      <c r="DP49" s="230"/>
      <c r="DQ49" s="230"/>
      <c r="DR49" s="230"/>
    </row>
    <row r="50" spans="2:123" ht="9" customHeight="1">
      <c r="B50" s="1174" t="s">
        <v>337</v>
      </c>
      <c r="C50" s="1174"/>
      <c r="D50" s="1174"/>
      <c r="E50" s="1174"/>
      <c r="F50" s="1174"/>
      <c r="G50" s="1174"/>
      <c r="H50" s="1174"/>
      <c r="I50" s="1174"/>
      <c r="J50" s="1174"/>
      <c r="K50" s="1174"/>
      <c r="AN50" s="326"/>
      <c r="AO50" s="326"/>
      <c r="AP50" s="326"/>
      <c r="AQ50" s="326"/>
      <c r="AR50" s="326"/>
      <c r="AS50" s="326"/>
      <c r="AT50" s="326"/>
      <c r="AU50" s="326"/>
      <c r="AV50" s="326"/>
      <c r="BM50" s="230"/>
      <c r="BN50" s="230"/>
      <c r="BO50" s="230"/>
      <c r="BP50" s="230"/>
      <c r="BQ50" s="230"/>
      <c r="BR50" s="230"/>
      <c r="BS50" s="230"/>
      <c r="BT50" s="230"/>
      <c r="BU50" s="230"/>
      <c r="BV50" s="230"/>
      <c r="BW50" s="230"/>
      <c r="BX50" s="230"/>
      <c r="BY50" s="230"/>
      <c r="BZ50" s="230"/>
      <c r="CA50" s="230"/>
      <c r="CB50" s="230"/>
      <c r="CC50" s="230"/>
      <c r="CD50" s="230"/>
      <c r="CE50" s="230"/>
      <c r="CF50" s="230"/>
      <c r="CG50" s="230"/>
      <c r="CH50" s="230"/>
      <c r="CI50" s="230"/>
      <c r="CJ50" s="230"/>
      <c r="CK50" s="230"/>
      <c r="CL50" s="230"/>
      <c r="CM50" s="230"/>
      <c r="CN50" s="230"/>
      <c r="CO50" s="230"/>
      <c r="CP50" s="230"/>
      <c r="CQ50" s="230"/>
      <c r="CR50" s="230"/>
      <c r="CS50" s="230"/>
      <c r="CT50" s="230"/>
      <c r="CU50" s="230"/>
      <c r="CV50" s="230"/>
      <c r="CW50" s="230"/>
      <c r="CX50" s="230"/>
      <c r="CY50" s="230"/>
      <c r="CZ50" s="230"/>
      <c r="DA50" s="230"/>
      <c r="DB50" s="230"/>
      <c r="DC50" s="230"/>
      <c r="DD50" s="230"/>
      <c r="DE50" s="230"/>
      <c r="DF50" s="230"/>
      <c r="DG50" s="230"/>
      <c r="DH50" s="230"/>
      <c r="DI50" s="230"/>
      <c r="DJ50" s="230"/>
      <c r="DK50" s="230"/>
      <c r="DL50" s="230"/>
      <c r="DM50" s="230"/>
      <c r="DN50" s="230"/>
      <c r="DO50" s="230"/>
      <c r="DP50" s="230"/>
      <c r="DQ50" s="230"/>
      <c r="DR50" s="230"/>
    </row>
    <row r="51" spans="2:123" ht="9" customHeight="1">
      <c r="B51" s="1174"/>
      <c r="C51" s="1174"/>
      <c r="D51" s="1174"/>
      <c r="E51" s="1174"/>
      <c r="F51" s="1174"/>
      <c r="G51" s="1174"/>
      <c r="H51" s="1174"/>
      <c r="I51" s="1174"/>
      <c r="J51" s="1174"/>
      <c r="K51" s="1174"/>
      <c r="AA51" s="283"/>
      <c r="AB51" s="283"/>
      <c r="AC51" s="283"/>
      <c r="AD51" s="283"/>
      <c r="AE51" s="283"/>
      <c r="AF51" s="283"/>
      <c r="AG51" s="283"/>
      <c r="AH51" s="283"/>
      <c r="AI51" s="283"/>
      <c r="AJ51" s="283"/>
      <c r="AK51" s="283"/>
      <c r="AL51" s="1172" t="str">
        <f>"令和"&amp;DBCS(パラメーター!$D$2)&amp;"年度の保険料率"</f>
        <v>令和７年度の保険料率</v>
      </c>
      <c r="AM51" s="1172"/>
      <c r="AN51" s="1172"/>
      <c r="AO51" s="1172"/>
      <c r="AP51" s="1172"/>
      <c r="AQ51" s="1172"/>
      <c r="AR51" s="1172"/>
      <c r="AS51" s="1172"/>
      <c r="AT51" s="1172"/>
      <c r="AU51" s="1172"/>
      <c r="AV51" s="1172"/>
      <c r="AW51" s="1172"/>
      <c r="AX51" s="1172"/>
      <c r="AY51" s="283"/>
      <c r="AZ51" s="283"/>
      <c r="BA51" s="283"/>
      <c r="BB51" s="283"/>
      <c r="BC51" s="283"/>
      <c r="BD51" s="283"/>
      <c r="BE51" s="283"/>
      <c r="BF51" s="283"/>
      <c r="BG51" s="283"/>
      <c r="BH51" s="283"/>
      <c r="BI51" s="283"/>
      <c r="BM51" s="230"/>
      <c r="BN51" s="230"/>
      <c r="BO51" s="230"/>
      <c r="BP51" s="230"/>
      <c r="BQ51" s="230"/>
      <c r="BR51" s="230"/>
      <c r="BS51" s="230"/>
      <c r="BT51" s="230"/>
      <c r="BU51" s="230"/>
      <c r="BV51" s="230"/>
      <c r="BW51" s="230"/>
      <c r="BX51" s="230"/>
      <c r="BY51" s="230"/>
      <c r="BZ51" s="230"/>
      <c r="CA51" s="230"/>
      <c r="CB51" s="230"/>
      <c r="CC51" s="230"/>
      <c r="CD51" s="230"/>
      <c r="CE51" s="230"/>
      <c r="CF51" s="230"/>
      <c r="CG51" s="230"/>
      <c r="CH51" s="230"/>
      <c r="CI51" s="230"/>
      <c r="CJ51" s="230"/>
      <c r="CK51" s="230"/>
      <c r="CL51" s="230"/>
      <c r="CM51" s="230"/>
      <c r="CN51" s="230"/>
      <c r="CO51" s="230"/>
      <c r="CP51" s="230"/>
      <c r="CQ51" s="230"/>
      <c r="CR51" s="230"/>
      <c r="CS51" s="230"/>
      <c r="CT51" s="230"/>
      <c r="CU51" s="230"/>
      <c r="CV51" s="230"/>
      <c r="CW51" s="230"/>
      <c r="CX51" s="230"/>
      <c r="CY51" s="230"/>
      <c r="CZ51" s="230"/>
      <c r="DA51" s="230"/>
      <c r="DB51" s="230"/>
      <c r="DC51" s="230"/>
      <c r="DD51" s="230"/>
      <c r="DE51" s="230"/>
      <c r="DF51" s="230"/>
      <c r="DG51" s="230"/>
      <c r="DH51" s="230"/>
      <c r="DI51" s="230"/>
      <c r="DJ51" s="230"/>
      <c r="DK51" s="230"/>
      <c r="DL51" s="230"/>
      <c r="DM51" s="230"/>
      <c r="DN51" s="230"/>
      <c r="DO51" s="230"/>
      <c r="DP51" s="230"/>
      <c r="DQ51" s="230"/>
      <c r="DR51" s="230"/>
    </row>
    <row r="52" spans="2:123" ht="9" customHeight="1">
      <c r="AA52" s="284"/>
      <c r="AB52" s="284"/>
      <c r="AC52" s="284"/>
      <c r="AD52" s="284"/>
      <c r="AE52" s="284"/>
      <c r="AF52" s="284"/>
      <c r="AG52" s="284"/>
      <c r="AH52" s="284"/>
      <c r="AI52" s="284"/>
      <c r="AJ52" s="284"/>
      <c r="AK52" s="284"/>
      <c r="AL52" s="1173"/>
      <c r="AM52" s="1173"/>
      <c r="AN52" s="1173"/>
      <c r="AO52" s="1173"/>
      <c r="AP52" s="1173"/>
      <c r="AQ52" s="1173"/>
      <c r="AR52" s="1173"/>
      <c r="AS52" s="1173"/>
      <c r="AT52" s="1173"/>
      <c r="AU52" s="1173"/>
      <c r="AV52" s="1173"/>
      <c r="AW52" s="1173"/>
      <c r="AX52" s="1173"/>
      <c r="AY52" s="284"/>
      <c r="AZ52" s="284"/>
      <c r="BA52" s="284"/>
      <c r="BB52" s="284"/>
      <c r="BC52" s="284"/>
      <c r="BD52" s="284"/>
      <c r="BE52" s="284"/>
      <c r="BF52" s="284"/>
      <c r="BG52" s="284"/>
      <c r="BH52" s="284"/>
      <c r="BI52" s="284"/>
      <c r="BM52" s="230"/>
      <c r="BN52" s="230"/>
      <c r="BO52" s="230"/>
      <c r="BP52" s="230"/>
      <c r="BQ52" s="230"/>
      <c r="BR52" s="230"/>
      <c r="BS52" s="230"/>
      <c r="BT52" s="230"/>
      <c r="BU52" s="230"/>
      <c r="BV52" s="230"/>
      <c r="BW52" s="230"/>
      <c r="BX52" s="230"/>
      <c r="BY52" s="230"/>
      <c r="BZ52" s="230"/>
      <c r="CA52" s="230"/>
      <c r="CB52" s="230"/>
      <c r="CC52" s="230"/>
      <c r="CD52" s="230"/>
      <c r="CE52" s="230"/>
      <c r="CF52" s="230"/>
      <c r="CG52" s="230"/>
      <c r="CH52" s="230"/>
      <c r="CI52" s="230"/>
      <c r="CJ52" s="230"/>
      <c r="CK52" s="230"/>
      <c r="CL52" s="230"/>
      <c r="CM52" s="230"/>
      <c r="CN52" s="230"/>
      <c r="CO52" s="230"/>
      <c r="CP52" s="230"/>
      <c r="CQ52" s="230"/>
      <c r="CR52" s="230"/>
      <c r="CS52" s="230"/>
      <c r="CT52" s="230"/>
      <c r="CU52" s="230"/>
      <c r="CV52" s="230"/>
      <c r="CW52" s="230"/>
      <c r="CX52" s="230"/>
      <c r="CY52" s="230"/>
      <c r="CZ52" s="230"/>
      <c r="DA52" s="230"/>
      <c r="DB52" s="230"/>
      <c r="DC52" s="230"/>
      <c r="DD52" s="230"/>
      <c r="DE52" s="230"/>
      <c r="DF52" s="230"/>
      <c r="DG52" s="230"/>
      <c r="DH52" s="230"/>
      <c r="DI52" s="230"/>
      <c r="DJ52" s="230"/>
      <c r="DK52" s="230"/>
      <c r="DL52" s="230"/>
      <c r="DM52" s="230"/>
      <c r="DN52" s="230"/>
      <c r="DO52" s="230"/>
      <c r="DP52" s="230"/>
      <c r="DQ52" s="230"/>
      <c r="DR52" s="230"/>
    </row>
    <row r="53" spans="2:123" ht="9" customHeight="1">
      <c r="B53" s="981" t="s">
        <v>203</v>
      </c>
      <c r="C53" s="981"/>
      <c r="D53" s="981"/>
      <c r="E53" s="982" t="s">
        <v>208</v>
      </c>
      <c r="F53" s="983"/>
      <c r="G53" s="983"/>
      <c r="H53" s="983"/>
      <c r="I53" s="983"/>
      <c r="J53" s="983"/>
      <c r="K53" s="983"/>
      <c r="L53" s="988" t="s">
        <v>209</v>
      </c>
      <c r="M53" s="988"/>
      <c r="N53" s="988"/>
      <c r="O53" s="988"/>
      <c r="P53" s="988"/>
      <c r="Q53" s="988"/>
      <c r="R53" s="988"/>
      <c r="S53" s="988"/>
      <c r="T53" s="988"/>
      <c r="U53" s="988"/>
      <c r="V53" s="988"/>
      <c r="W53" s="988"/>
      <c r="X53" s="988"/>
      <c r="Y53" s="988"/>
      <c r="Z53" s="988"/>
      <c r="AA53" s="956">
        <f>Q42</f>
        <v>4447500</v>
      </c>
      <c r="AB53" s="957"/>
      <c r="AC53" s="957"/>
      <c r="AD53" s="957"/>
      <c r="AE53" s="957"/>
      <c r="AF53" s="957"/>
      <c r="AG53" s="957"/>
      <c r="AH53" s="957"/>
      <c r="AI53" s="957"/>
      <c r="AJ53" s="962" t="s">
        <v>256</v>
      </c>
      <c r="AK53" s="962"/>
      <c r="AL53" s="978" t="s">
        <v>25</v>
      </c>
      <c r="AM53" s="978"/>
      <c r="AN53" s="975">
        <f>パラメーター!$D$3</f>
        <v>7.2300000000000003E-2</v>
      </c>
      <c r="AO53" s="975"/>
      <c r="AP53" s="975"/>
      <c r="AQ53" s="975"/>
      <c r="AR53" s="975"/>
      <c r="AS53" s="975"/>
      <c r="AT53" s="975"/>
      <c r="AU53" s="975"/>
      <c r="AV53" s="975"/>
      <c r="AW53" s="978" t="s">
        <v>205</v>
      </c>
      <c r="AX53" s="978"/>
      <c r="AY53" s="957">
        <f>ROUNDDOWN(AA53*AN53,0)</f>
        <v>321554</v>
      </c>
      <c r="AZ53" s="957"/>
      <c r="BA53" s="957"/>
      <c r="BB53" s="957"/>
      <c r="BC53" s="957"/>
      <c r="BD53" s="957"/>
      <c r="BE53" s="957"/>
      <c r="BF53" s="957"/>
      <c r="BG53" s="957"/>
      <c r="BH53" s="962" t="s">
        <v>256</v>
      </c>
      <c r="BI53" s="991"/>
      <c r="BL53" s="230"/>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0"/>
      <c r="CQ53" s="328"/>
      <c r="CR53" s="328"/>
      <c r="CS53" s="328"/>
      <c r="CT53" s="328"/>
      <c r="CU53" s="328"/>
      <c r="CV53" s="328"/>
      <c r="CW53" s="328"/>
      <c r="CX53" s="328"/>
      <c r="CY53" s="328"/>
      <c r="CZ53" s="328"/>
      <c r="DA53" s="328"/>
      <c r="DB53" s="328"/>
      <c r="DC53" s="328"/>
      <c r="DD53" s="328"/>
      <c r="DE53" s="328"/>
      <c r="DF53" s="328"/>
      <c r="DG53" s="328"/>
      <c r="DH53" s="328"/>
      <c r="DI53" s="328"/>
      <c r="DJ53" s="328"/>
      <c r="DK53" s="328"/>
      <c r="DL53" s="328"/>
      <c r="DM53" s="328"/>
      <c r="DN53" s="328"/>
      <c r="DO53" s="328"/>
      <c r="DP53" s="328"/>
      <c r="DQ53" s="328"/>
      <c r="DR53" s="328"/>
      <c r="DS53" s="328"/>
    </row>
    <row r="54" spans="2:123" ht="9" customHeight="1">
      <c r="B54" s="981"/>
      <c r="C54" s="981"/>
      <c r="D54" s="981"/>
      <c r="E54" s="984"/>
      <c r="F54" s="985"/>
      <c r="G54" s="985"/>
      <c r="H54" s="985"/>
      <c r="I54" s="985"/>
      <c r="J54" s="985"/>
      <c r="K54" s="985"/>
      <c r="L54" s="989"/>
      <c r="M54" s="989"/>
      <c r="N54" s="989"/>
      <c r="O54" s="989"/>
      <c r="P54" s="989"/>
      <c r="Q54" s="989"/>
      <c r="R54" s="989"/>
      <c r="S54" s="989"/>
      <c r="T54" s="989"/>
      <c r="U54" s="989"/>
      <c r="V54" s="989"/>
      <c r="W54" s="989"/>
      <c r="X54" s="989"/>
      <c r="Y54" s="989"/>
      <c r="Z54" s="989"/>
      <c r="AA54" s="958"/>
      <c r="AB54" s="959"/>
      <c r="AC54" s="959"/>
      <c r="AD54" s="959"/>
      <c r="AE54" s="959"/>
      <c r="AF54" s="959"/>
      <c r="AG54" s="959"/>
      <c r="AH54" s="959"/>
      <c r="AI54" s="959"/>
      <c r="AJ54" s="963"/>
      <c r="AK54" s="963"/>
      <c r="AL54" s="873"/>
      <c r="AM54" s="873"/>
      <c r="AN54" s="976"/>
      <c r="AO54" s="976"/>
      <c r="AP54" s="976"/>
      <c r="AQ54" s="976"/>
      <c r="AR54" s="976"/>
      <c r="AS54" s="976"/>
      <c r="AT54" s="976"/>
      <c r="AU54" s="976"/>
      <c r="AV54" s="976"/>
      <c r="AW54" s="873"/>
      <c r="AX54" s="873"/>
      <c r="AY54" s="959"/>
      <c r="AZ54" s="959"/>
      <c r="BA54" s="959"/>
      <c r="BB54" s="959"/>
      <c r="BC54" s="959"/>
      <c r="BD54" s="959"/>
      <c r="BE54" s="959"/>
      <c r="BF54" s="959"/>
      <c r="BG54" s="959"/>
      <c r="BH54" s="963"/>
      <c r="BI54" s="992"/>
      <c r="BL54" s="239"/>
      <c r="BM54" s="239"/>
      <c r="BN54" s="239"/>
      <c r="BO54" s="239"/>
      <c r="BP54" s="239"/>
      <c r="BQ54" s="239"/>
      <c r="BR54" s="239"/>
      <c r="BS54" s="239"/>
      <c r="BT54" s="239"/>
      <c r="BU54" s="239"/>
      <c r="BV54" s="239"/>
      <c r="BW54" s="239"/>
      <c r="BX54" s="239"/>
      <c r="BY54" s="239"/>
      <c r="BZ54" s="239"/>
      <c r="CA54" s="239"/>
      <c r="CB54" s="239"/>
      <c r="CC54" s="239"/>
      <c r="CD54" s="239"/>
      <c r="CE54" s="239"/>
      <c r="CF54" s="239"/>
      <c r="CG54" s="239"/>
      <c r="CH54" s="239"/>
      <c r="CI54" s="239"/>
      <c r="CJ54" s="239"/>
      <c r="CK54" s="239"/>
      <c r="CL54" s="239"/>
      <c r="CM54" s="239"/>
      <c r="CN54" s="239"/>
      <c r="CO54" s="239"/>
      <c r="CP54" s="230"/>
      <c r="CQ54" s="328"/>
      <c r="CR54" s="328"/>
      <c r="CS54" s="328"/>
      <c r="CT54" s="328"/>
      <c r="CU54" s="328"/>
      <c r="CV54" s="328"/>
      <c r="CW54" s="328"/>
      <c r="CX54" s="328"/>
      <c r="CY54" s="328"/>
      <c r="CZ54" s="328"/>
      <c r="DA54" s="328"/>
      <c r="DB54" s="328"/>
      <c r="DC54" s="328"/>
      <c r="DD54" s="328"/>
      <c r="DE54" s="328"/>
      <c r="DF54" s="328"/>
      <c r="DG54" s="328"/>
      <c r="DH54" s="328"/>
      <c r="DI54" s="328"/>
      <c r="DJ54" s="328"/>
      <c r="DK54" s="328"/>
      <c r="DL54" s="328"/>
      <c r="DM54" s="328"/>
      <c r="DN54" s="328"/>
      <c r="DO54" s="328"/>
      <c r="DP54" s="328"/>
      <c r="DQ54" s="328"/>
      <c r="DR54" s="328"/>
      <c r="DS54" s="328"/>
    </row>
    <row r="55" spans="2:123" ht="9" customHeight="1">
      <c r="B55" s="981"/>
      <c r="C55" s="981"/>
      <c r="D55" s="981"/>
      <c r="E55" s="986"/>
      <c r="F55" s="987"/>
      <c r="G55" s="987"/>
      <c r="H55" s="987"/>
      <c r="I55" s="987"/>
      <c r="J55" s="987"/>
      <c r="K55" s="987"/>
      <c r="L55" s="990"/>
      <c r="M55" s="990"/>
      <c r="N55" s="990"/>
      <c r="O55" s="990"/>
      <c r="P55" s="990"/>
      <c r="Q55" s="990"/>
      <c r="R55" s="990"/>
      <c r="S55" s="990"/>
      <c r="T55" s="990"/>
      <c r="U55" s="990"/>
      <c r="V55" s="990"/>
      <c r="W55" s="990"/>
      <c r="X55" s="990"/>
      <c r="Y55" s="990"/>
      <c r="Z55" s="990"/>
      <c r="AA55" s="960"/>
      <c r="AB55" s="961"/>
      <c r="AC55" s="961"/>
      <c r="AD55" s="961"/>
      <c r="AE55" s="961"/>
      <c r="AF55" s="961"/>
      <c r="AG55" s="961"/>
      <c r="AH55" s="961"/>
      <c r="AI55" s="961"/>
      <c r="AJ55" s="964"/>
      <c r="AK55" s="964"/>
      <c r="AL55" s="979"/>
      <c r="AM55" s="979"/>
      <c r="AN55" s="977"/>
      <c r="AO55" s="977"/>
      <c r="AP55" s="977"/>
      <c r="AQ55" s="977"/>
      <c r="AR55" s="977"/>
      <c r="AS55" s="977"/>
      <c r="AT55" s="977"/>
      <c r="AU55" s="977"/>
      <c r="AV55" s="977"/>
      <c r="AW55" s="979"/>
      <c r="AX55" s="979"/>
      <c r="AY55" s="961"/>
      <c r="AZ55" s="961"/>
      <c r="BA55" s="961"/>
      <c r="BB55" s="961"/>
      <c r="BC55" s="961"/>
      <c r="BD55" s="961"/>
      <c r="BE55" s="961"/>
      <c r="BF55" s="961"/>
      <c r="BG55" s="961"/>
      <c r="BH55" s="964"/>
      <c r="BI55" s="993"/>
      <c r="BL55" s="239"/>
      <c r="BM55" s="239"/>
      <c r="BN55" s="239"/>
      <c r="BO55" s="239"/>
      <c r="BP55" s="239"/>
      <c r="BQ55" s="239"/>
      <c r="BR55" s="239"/>
      <c r="BS55" s="239"/>
      <c r="BT55" s="239"/>
      <c r="BU55" s="239"/>
      <c r="BV55" s="239"/>
      <c r="BW55" s="239"/>
      <c r="BX55" s="239"/>
      <c r="BY55" s="239"/>
      <c r="BZ55" s="239"/>
      <c r="CA55" s="239"/>
      <c r="CB55" s="239"/>
      <c r="CC55" s="239"/>
      <c r="CD55" s="239"/>
      <c r="CE55" s="239"/>
      <c r="CF55" s="239"/>
      <c r="CG55" s="239"/>
      <c r="CH55" s="239"/>
      <c r="CI55" s="239"/>
      <c r="CJ55" s="239"/>
      <c r="CK55" s="239"/>
      <c r="CL55" s="239"/>
      <c r="CM55" s="239"/>
      <c r="CN55" s="239"/>
      <c r="CO55" s="239"/>
      <c r="CP55" s="230"/>
      <c r="CQ55" s="328"/>
      <c r="CR55" s="328"/>
      <c r="CS55" s="328"/>
      <c r="CT55" s="328"/>
      <c r="CU55" s="328"/>
      <c r="CV55" s="328"/>
      <c r="CW55" s="328"/>
      <c r="CX55" s="328"/>
      <c r="CY55" s="328"/>
      <c r="CZ55" s="328"/>
      <c r="DA55" s="328"/>
      <c r="DB55" s="328"/>
      <c r="DC55" s="328"/>
      <c r="DD55" s="328"/>
      <c r="DE55" s="328"/>
      <c r="DF55" s="328"/>
      <c r="DG55" s="328"/>
      <c r="DH55" s="328"/>
      <c r="DI55" s="328"/>
      <c r="DJ55" s="328"/>
      <c r="DK55" s="328"/>
      <c r="DL55" s="328"/>
      <c r="DM55" s="328"/>
      <c r="DN55" s="328"/>
      <c r="DO55" s="328"/>
      <c r="DP55" s="328"/>
      <c r="DQ55" s="328"/>
      <c r="DR55" s="328"/>
      <c r="DS55" s="328"/>
    </row>
    <row r="56" spans="2:123" ht="9" customHeight="1">
      <c r="B56" s="981"/>
      <c r="C56" s="981"/>
      <c r="D56" s="981"/>
      <c r="E56" s="982" t="s">
        <v>210</v>
      </c>
      <c r="F56" s="983"/>
      <c r="G56" s="983"/>
      <c r="H56" s="983"/>
      <c r="I56" s="983"/>
      <c r="J56" s="983"/>
      <c r="K56" s="983"/>
      <c r="L56" s="988" t="s">
        <v>211</v>
      </c>
      <c r="M56" s="988"/>
      <c r="N56" s="988"/>
      <c r="O56" s="988"/>
      <c r="P56" s="988"/>
      <c r="Q56" s="988"/>
      <c r="R56" s="988"/>
      <c r="S56" s="988"/>
      <c r="T56" s="988"/>
      <c r="U56" s="988"/>
      <c r="V56" s="988"/>
      <c r="W56" s="988"/>
      <c r="X56" s="988"/>
      <c r="Y56" s="988"/>
      <c r="Z56" s="988"/>
      <c r="AA56" s="956">
        <f>Q45</f>
        <v>3</v>
      </c>
      <c r="AB56" s="957"/>
      <c r="AC56" s="957"/>
      <c r="AD56" s="957"/>
      <c r="AE56" s="957"/>
      <c r="AF56" s="957"/>
      <c r="AG56" s="957"/>
      <c r="AH56" s="957"/>
      <c r="AI56" s="957"/>
      <c r="AJ56" s="962" t="s">
        <v>258</v>
      </c>
      <c r="AK56" s="962"/>
      <c r="AL56" s="978" t="s">
        <v>25</v>
      </c>
      <c r="AM56" s="978"/>
      <c r="AN56" s="1006">
        <f>パラメーター!$D$4</f>
        <v>29600</v>
      </c>
      <c r="AO56" s="1006"/>
      <c r="AP56" s="1006"/>
      <c r="AQ56" s="1006"/>
      <c r="AR56" s="1006"/>
      <c r="AS56" s="1006"/>
      <c r="AT56" s="1006"/>
      <c r="AU56" s="1006"/>
      <c r="AV56" s="1006"/>
      <c r="AW56" s="978" t="s">
        <v>205</v>
      </c>
      <c r="AX56" s="978"/>
      <c r="AY56" s="957">
        <f>AA56*AN56</f>
        <v>88800</v>
      </c>
      <c r="AZ56" s="957"/>
      <c r="BA56" s="957"/>
      <c r="BB56" s="957"/>
      <c r="BC56" s="957"/>
      <c r="BD56" s="957"/>
      <c r="BE56" s="957"/>
      <c r="BF56" s="957"/>
      <c r="BG56" s="957"/>
      <c r="BH56" s="962" t="s">
        <v>256</v>
      </c>
      <c r="BI56" s="991"/>
      <c r="BL56" s="239"/>
      <c r="BM56" s="239"/>
      <c r="BN56" s="239"/>
      <c r="BO56" s="239"/>
      <c r="BP56" s="239"/>
      <c r="BQ56" s="239"/>
      <c r="BR56" s="239"/>
      <c r="BS56" s="239"/>
      <c r="BT56" s="239"/>
      <c r="BU56" s="239"/>
      <c r="BV56" s="239"/>
      <c r="BW56" s="239"/>
      <c r="BX56" s="239"/>
      <c r="BY56" s="239"/>
      <c r="BZ56" s="239"/>
      <c r="CA56" s="239"/>
      <c r="CB56" s="239"/>
      <c r="CC56" s="239"/>
      <c r="CD56" s="239"/>
      <c r="CE56" s="239"/>
      <c r="CF56" s="239"/>
      <c r="CG56" s="239"/>
      <c r="CH56" s="239"/>
      <c r="CI56" s="239"/>
      <c r="CJ56" s="239"/>
      <c r="CK56" s="239"/>
      <c r="CL56" s="239"/>
      <c r="CM56" s="239"/>
      <c r="CN56" s="239"/>
      <c r="CO56" s="239"/>
      <c r="CP56" s="230"/>
      <c r="CQ56" s="328"/>
      <c r="CR56" s="328"/>
      <c r="CS56" s="328"/>
      <c r="CT56" s="328"/>
      <c r="CU56" s="328"/>
      <c r="CV56" s="328"/>
      <c r="CW56" s="328"/>
      <c r="CX56" s="328"/>
      <c r="CY56" s="328"/>
      <c r="CZ56" s="328"/>
      <c r="DA56" s="328"/>
      <c r="DB56" s="328"/>
      <c r="DC56" s="328"/>
      <c r="DD56" s="328"/>
      <c r="DE56" s="328"/>
      <c r="DF56" s="328"/>
      <c r="DG56" s="328"/>
      <c r="DH56" s="328"/>
      <c r="DI56" s="328"/>
      <c r="DJ56" s="328"/>
      <c r="DK56" s="328"/>
      <c r="DL56" s="328"/>
      <c r="DM56" s="328"/>
      <c r="DN56" s="328"/>
      <c r="DO56" s="328"/>
      <c r="DP56" s="328"/>
      <c r="DQ56" s="328"/>
      <c r="DR56" s="328"/>
      <c r="DS56" s="328"/>
    </row>
    <row r="57" spans="2:123" ht="9" customHeight="1">
      <c r="B57" s="981"/>
      <c r="C57" s="981"/>
      <c r="D57" s="981"/>
      <c r="E57" s="984"/>
      <c r="F57" s="985"/>
      <c r="G57" s="985"/>
      <c r="H57" s="985"/>
      <c r="I57" s="985"/>
      <c r="J57" s="985"/>
      <c r="K57" s="985"/>
      <c r="L57" s="989"/>
      <c r="M57" s="989"/>
      <c r="N57" s="989"/>
      <c r="O57" s="989"/>
      <c r="P57" s="989"/>
      <c r="Q57" s="989"/>
      <c r="R57" s="989"/>
      <c r="S57" s="989"/>
      <c r="T57" s="989"/>
      <c r="U57" s="989"/>
      <c r="V57" s="989"/>
      <c r="W57" s="989"/>
      <c r="X57" s="989"/>
      <c r="Y57" s="989"/>
      <c r="Z57" s="989"/>
      <c r="AA57" s="958"/>
      <c r="AB57" s="959"/>
      <c r="AC57" s="959"/>
      <c r="AD57" s="959"/>
      <c r="AE57" s="959"/>
      <c r="AF57" s="959"/>
      <c r="AG57" s="959"/>
      <c r="AH57" s="959"/>
      <c r="AI57" s="959"/>
      <c r="AJ57" s="963"/>
      <c r="AK57" s="963"/>
      <c r="AL57" s="873"/>
      <c r="AM57" s="873"/>
      <c r="AN57" s="1007"/>
      <c r="AO57" s="1007"/>
      <c r="AP57" s="1007"/>
      <c r="AQ57" s="1007"/>
      <c r="AR57" s="1007"/>
      <c r="AS57" s="1007"/>
      <c r="AT57" s="1007"/>
      <c r="AU57" s="1007"/>
      <c r="AV57" s="1007"/>
      <c r="AW57" s="873"/>
      <c r="AX57" s="873"/>
      <c r="AY57" s="959"/>
      <c r="AZ57" s="959"/>
      <c r="BA57" s="959"/>
      <c r="BB57" s="959"/>
      <c r="BC57" s="959"/>
      <c r="BD57" s="959"/>
      <c r="BE57" s="959"/>
      <c r="BF57" s="959"/>
      <c r="BG57" s="959"/>
      <c r="BH57" s="963"/>
      <c r="BI57" s="992"/>
      <c r="BL57" s="230"/>
      <c r="BM57" s="239"/>
      <c r="BN57" s="239"/>
      <c r="BO57" s="239"/>
      <c r="BP57" s="239"/>
      <c r="BQ57" s="239"/>
      <c r="BR57" s="239"/>
      <c r="BS57" s="239"/>
      <c r="BT57" s="239"/>
      <c r="BU57" s="239"/>
      <c r="BV57" s="239"/>
      <c r="BW57" s="239"/>
      <c r="BX57" s="239"/>
      <c r="BY57" s="239"/>
      <c r="BZ57" s="239"/>
      <c r="CA57" s="239"/>
      <c r="CB57" s="239"/>
      <c r="CC57" s="239"/>
      <c r="CD57" s="239"/>
      <c r="CE57" s="239"/>
      <c r="CF57" s="239"/>
      <c r="CG57" s="239"/>
      <c r="CH57" s="239"/>
      <c r="CI57" s="239"/>
      <c r="CJ57" s="239"/>
      <c r="CK57" s="239"/>
      <c r="CL57" s="239"/>
      <c r="CM57" s="239"/>
      <c r="CN57" s="239"/>
      <c r="CO57" s="239"/>
      <c r="CP57" s="327"/>
      <c r="CQ57" s="239"/>
      <c r="CR57" s="239"/>
      <c r="CS57" s="239"/>
      <c r="CT57" s="239"/>
      <c r="CU57" s="239"/>
      <c r="CV57" s="239"/>
      <c r="CW57" s="239"/>
      <c r="CX57" s="239"/>
      <c r="CY57" s="239"/>
      <c r="CZ57" s="239"/>
      <c r="DA57" s="239"/>
      <c r="DB57" s="239"/>
      <c r="DC57" s="239"/>
      <c r="DD57" s="239"/>
      <c r="DE57" s="239"/>
      <c r="DF57" s="239"/>
      <c r="DG57" s="239"/>
      <c r="DH57" s="239"/>
      <c r="DI57" s="239"/>
      <c r="DJ57" s="239"/>
      <c r="DK57" s="239"/>
      <c r="DL57" s="239"/>
      <c r="DM57" s="239"/>
      <c r="DN57" s="239"/>
      <c r="DO57" s="239"/>
      <c r="DP57" s="239"/>
      <c r="DQ57" s="239"/>
      <c r="DR57" s="239"/>
      <c r="DS57" s="239"/>
    </row>
    <row r="58" spans="2:123" ht="9" customHeight="1">
      <c r="B58" s="981"/>
      <c r="C58" s="981"/>
      <c r="D58" s="981"/>
      <c r="E58" s="986"/>
      <c r="F58" s="987"/>
      <c r="G58" s="987"/>
      <c r="H58" s="987"/>
      <c r="I58" s="987"/>
      <c r="J58" s="987"/>
      <c r="K58" s="987"/>
      <c r="L58" s="990"/>
      <c r="M58" s="990"/>
      <c r="N58" s="990"/>
      <c r="O58" s="990"/>
      <c r="P58" s="990"/>
      <c r="Q58" s="990"/>
      <c r="R58" s="990"/>
      <c r="S58" s="990"/>
      <c r="T58" s="990"/>
      <c r="U58" s="990"/>
      <c r="V58" s="990"/>
      <c r="W58" s="990"/>
      <c r="X58" s="990"/>
      <c r="Y58" s="990"/>
      <c r="Z58" s="990"/>
      <c r="AA58" s="960"/>
      <c r="AB58" s="961"/>
      <c r="AC58" s="961"/>
      <c r="AD58" s="961"/>
      <c r="AE58" s="961"/>
      <c r="AF58" s="961"/>
      <c r="AG58" s="961"/>
      <c r="AH58" s="961"/>
      <c r="AI58" s="961"/>
      <c r="AJ58" s="964"/>
      <c r="AK58" s="964"/>
      <c r="AL58" s="979"/>
      <c r="AM58" s="979"/>
      <c r="AN58" s="1008"/>
      <c r="AO58" s="1008"/>
      <c r="AP58" s="1008"/>
      <c r="AQ58" s="1008"/>
      <c r="AR58" s="1008"/>
      <c r="AS58" s="1008"/>
      <c r="AT58" s="1008"/>
      <c r="AU58" s="1008"/>
      <c r="AV58" s="1008"/>
      <c r="AW58" s="979"/>
      <c r="AX58" s="979"/>
      <c r="AY58" s="961"/>
      <c r="AZ58" s="961"/>
      <c r="BA58" s="961"/>
      <c r="BB58" s="961"/>
      <c r="BC58" s="961"/>
      <c r="BD58" s="961"/>
      <c r="BE58" s="961"/>
      <c r="BF58" s="961"/>
      <c r="BG58" s="961"/>
      <c r="BH58" s="964"/>
      <c r="BI58" s="993"/>
      <c r="BL58" s="230"/>
      <c r="BM58" s="239"/>
      <c r="BN58" s="239"/>
      <c r="BO58" s="239"/>
      <c r="BP58" s="239"/>
      <c r="BQ58" s="239"/>
      <c r="BR58" s="239"/>
      <c r="BS58" s="239"/>
      <c r="BT58" s="239"/>
      <c r="BU58" s="239"/>
      <c r="BV58" s="239"/>
      <c r="BW58" s="239"/>
      <c r="BX58" s="239"/>
      <c r="BY58" s="239"/>
      <c r="BZ58" s="239"/>
      <c r="CA58" s="239"/>
      <c r="CB58" s="239"/>
      <c r="CC58" s="239"/>
      <c r="CD58" s="239"/>
      <c r="CE58" s="239"/>
      <c r="CF58" s="239"/>
      <c r="CG58" s="239"/>
      <c r="CH58" s="239"/>
      <c r="CI58" s="239"/>
      <c r="CJ58" s="239"/>
      <c r="CK58" s="239"/>
      <c r="CL58" s="239"/>
      <c r="CM58" s="239"/>
      <c r="CN58" s="239"/>
      <c r="CO58" s="239"/>
      <c r="CP58" s="327"/>
      <c r="CQ58" s="239"/>
      <c r="CR58" s="239"/>
      <c r="CS58" s="239"/>
      <c r="CT58" s="239"/>
      <c r="CU58" s="239"/>
      <c r="CV58" s="239"/>
      <c r="CW58" s="239"/>
      <c r="CX58" s="239"/>
      <c r="CY58" s="239"/>
      <c r="CZ58" s="239"/>
      <c r="DA58" s="239"/>
      <c r="DB58" s="239"/>
      <c r="DC58" s="239"/>
      <c r="DD58" s="239"/>
      <c r="DE58" s="239"/>
      <c r="DF58" s="239"/>
      <c r="DG58" s="239"/>
      <c r="DH58" s="239"/>
      <c r="DI58" s="239"/>
      <c r="DJ58" s="239"/>
      <c r="DK58" s="239"/>
      <c r="DL58" s="239"/>
      <c r="DM58" s="239"/>
      <c r="DN58" s="239"/>
      <c r="DO58" s="239"/>
      <c r="DP58" s="239"/>
      <c r="DQ58" s="239"/>
      <c r="DR58" s="239"/>
      <c r="DS58" s="239"/>
    </row>
    <row r="59" spans="2:123" ht="9" customHeight="1">
      <c r="B59" s="981"/>
      <c r="C59" s="981"/>
      <c r="D59" s="981"/>
      <c r="E59" s="982" t="s">
        <v>212</v>
      </c>
      <c r="F59" s="983"/>
      <c r="G59" s="983"/>
      <c r="H59" s="983"/>
      <c r="I59" s="983"/>
      <c r="J59" s="983"/>
      <c r="K59" s="983"/>
      <c r="L59" s="988" t="s">
        <v>213</v>
      </c>
      <c r="M59" s="988"/>
      <c r="N59" s="988"/>
      <c r="O59" s="988"/>
      <c r="P59" s="988"/>
      <c r="Q59" s="988"/>
      <c r="R59" s="988"/>
      <c r="S59" s="988"/>
      <c r="T59" s="988"/>
      <c r="U59" s="988"/>
      <c r="V59" s="988"/>
      <c r="W59" s="988"/>
      <c r="X59" s="988"/>
      <c r="Y59" s="988"/>
      <c r="Z59" s="988"/>
      <c r="AA59" s="1002">
        <f>IF(Q45&lt;1,0,1)</f>
        <v>1</v>
      </c>
      <c r="AB59" s="1003"/>
      <c r="AC59" s="1003"/>
      <c r="AD59" s="1003"/>
      <c r="AE59" s="1003"/>
      <c r="AF59" s="1003"/>
      <c r="AG59" s="1003"/>
      <c r="AH59" s="1003"/>
      <c r="AI59" s="1003"/>
      <c r="AJ59" s="1003"/>
      <c r="AK59" s="1003"/>
      <c r="AL59" s="873"/>
      <c r="AM59" s="873"/>
      <c r="AN59" s="1007">
        <f>パラメーター!$D$5</f>
        <v>30540</v>
      </c>
      <c r="AO59" s="1007"/>
      <c r="AP59" s="1007"/>
      <c r="AQ59" s="1007"/>
      <c r="AR59" s="1007"/>
      <c r="AS59" s="1007"/>
      <c r="AT59" s="1007"/>
      <c r="AU59" s="1007"/>
      <c r="AV59" s="1007"/>
      <c r="AW59" s="873" t="s">
        <v>259</v>
      </c>
      <c r="AX59" s="873"/>
      <c r="AY59" s="959">
        <f>AA59*AN59</f>
        <v>30540</v>
      </c>
      <c r="AZ59" s="959"/>
      <c r="BA59" s="959"/>
      <c r="BB59" s="959"/>
      <c r="BC59" s="959"/>
      <c r="BD59" s="959"/>
      <c r="BE59" s="959"/>
      <c r="BF59" s="959"/>
      <c r="BG59" s="959"/>
      <c r="BH59" s="963" t="s">
        <v>256</v>
      </c>
      <c r="BI59" s="992"/>
      <c r="BL59" s="230"/>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327"/>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row>
    <row r="60" spans="2:123" ht="9" customHeight="1">
      <c r="B60" s="981"/>
      <c r="C60" s="981"/>
      <c r="D60" s="981"/>
      <c r="E60" s="984"/>
      <c r="F60" s="985"/>
      <c r="G60" s="985"/>
      <c r="H60" s="985"/>
      <c r="I60" s="985"/>
      <c r="J60" s="985"/>
      <c r="K60" s="985"/>
      <c r="L60" s="989"/>
      <c r="M60" s="989"/>
      <c r="N60" s="989"/>
      <c r="O60" s="989"/>
      <c r="P60" s="989"/>
      <c r="Q60" s="989"/>
      <c r="R60" s="989"/>
      <c r="S60" s="989"/>
      <c r="T60" s="989"/>
      <c r="U60" s="989"/>
      <c r="V60" s="989"/>
      <c r="W60" s="989"/>
      <c r="X60" s="989"/>
      <c r="Y60" s="989"/>
      <c r="Z60" s="989"/>
      <c r="AA60" s="1002"/>
      <c r="AB60" s="1003"/>
      <c r="AC60" s="1003"/>
      <c r="AD60" s="1003"/>
      <c r="AE60" s="1003"/>
      <c r="AF60" s="1003"/>
      <c r="AG60" s="1003"/>
      <c r="AH60" s="1003"/>
      <c r="AI60" s="1003"/>
      <c r="AJ60" s="1003"/>
      <c r="AK60" s="1003"/>
      <c r="AL60" s="873"/>
      <c r="AM60" s="873"/>
      <c r="AN60" s="1007"/>
      <c r="AO60" s="1007"/>
      <c r="AP60" s="1007"/>
      <c r="AQ60" s="1007"/>
      <c r="AR60" s="1007"/>
      <c r="AS60" s="1007"/>
      <c r="AT60" s="1007"/>
      <c r="AU60" s="1007"/>
      <c r="AV60" s="1007"/>
      <c r="AW60" s="873"/>
      <c r="AX60" s="873"/>
      <c r="AY60" s="959"/>
      <c r="AZ60" s="959"/>
      <c r="BA60" s="959"/>
      <c r="BB60" s="959"/>
      <c r="BC60" s="959"/>
      <c r="BD60" s="959"/>
      <c r="BE60" s="959"/>
      <c r="BF60" s="959"/>
      <c r="BG60" s="959"/>
      <c r="BH60" s="963"/>
      <c r="BI60" s="992"/>
      <c r="BL60" s="230"/>
      <c r="BM60" s="239"/>
      <c r="BN60" s="239"/>
      <c r="BO60" s="239"/>
      <c r="BP60" s="239"/>
      <c r="BQ60" s="239"/>
      <c r="BR60" s="239"/>
      <c r="BS60" s="239"/>
      <c r="BT60" s="239"/>
      <c r="BU60" s="239"/>
      <c r="BV60" s="239"/>
      <c r="BW60" s="239"/>
      <c r="BX60" s="239"/>
      <c r="BY60" s="239"/>
      <c r="BZ60" s="239"/>
      <c r="CA60" s="239"/>
      <c r="CB60" s="239"/>
      <c r="CC60" s="239"/>
      <c r="CD60" s="239"/>
      <c r="CE60" s="239"/>
      <c r="CF60" s="239"/>
      <c r="CG60" s="239"/>
      <c r="CH60" s="239"/>
      <c r="CI60" s="239"/>
      <c r="CJ60" s="239"/>
      <c r="CK60" s="239"/>
      <c r="CL60" s="239"/>
      <c r="CM60" s="239"/>
      <c r="CN60" s="239"/>
      <c r="CO60" s="239"/>
      <c r="CP60" s="327"/>
      <c r="CQ60" s="239"/>
      <c r="CR60" s="239"/>
      <c r="CS60" s="239"/>
      <c r="CT60" s="239"/>
      <c r="CU60" s="239"/>
      <c r="CV60" s="239"/>
      <c r="CW60" s="239"/>
      <c r="CX60" s="239"/>
      <c r="CY60" s="239"/>
      <c r="CZ60" s="239"/>
      <c r="DA60" s="239"/>
      <c r="DB60" s="239"/>
      <c r="DC60" s="239"/>
      <c r="DD60" s="239"/>
      <c r="DE60" s="239"/>
      <c r="DF60" s="239"/>
      <c r="DG60" s="239"/>
      <c r="DH60" s="239"/>
      <c r="DI60" s="239"/>
      <c r="DJ60" s="239"/>
      <c r="DK60" s="239"/>
      <c r="DL60" s="239"/>
      <c r="DM60" s="239"/>
      <c r="DN60" s="239"/>
      <c r="DO60" s="239"/>
      <c r="DP60" s="239"/>
      <c r="DQ60" s="239"/>
      <c r="DR60" s="239"/>
      <c r="DS60" s="239"/>
    </row>
    <row r="61" spans="2:123" ht="9" customHeight="1">
      <c r="B61" s="981"/>
      <c r="C61" s="981"/>
      <c r="D61" s="981"/>
      <c r="E61" s="986"/>
      <c r="F61" s="987"/>
      <c r="G61" s="987"/>
      <c r="H61" s="987"/>
      <c r="I61" s="987"/>
      <c r="J61" s="987"/>
      <c r="K61" s="987"/>
      <c r="L61" s="990"/>
      <c r="M61" s="990"/>
      <c r="N61" s="990"/>
      <c r="O61" s="990"/>
      <c r="P61" s="990"/>
      <c r="Q61" s="990"/>
      <c r="R61" s="990"/>
      <c r="S61" s="990"/>
      <c r="T61" s="990"/>
      <c r="U61" s="990"/>
      <c r="V61" s="990"/>
      <c r="W61" s="990"/>
      <c r="X61" s="990"/>
      <c r="Y61" s="990"/>
      <c r="Z61" s="990"/>
      <c r="AA61" s="1004"/>
      <c r="AB61" s="1005"/>
      <c r="AC61" s="1005"/>
      <c r="AD61" s="1005"/>
      <c r="AE61" s="1005"/>
      <c r="AF61" s="1005"/>
      <c r="AG61" s="1005"/>
      <c r="AH61" s="1005"/>
      <c r="AI61" s="1005"/>
      <c r="AJ61" s="1005"/>
      <c r="AK61" s="1005"/>
      <c r="AL61" s="979"/>
      <c r="AM61" s="979"/>
      <c r="AN61" s="1008"/>
      <c r="AO61" s="1008"/>
      <c r="AP61" s="1008"/>
      <c r="AQ61" s="1008"/>
      <c r="AR61" s="1008"/>
      <c r="AS61" s="1008"/>
      <c r="AT61" s="1008"/>
      <c r="AU61" s="1008"/>
      <c r="AV61" s="1008"/>
      <c r="AW61" s="979"/>
      <c r="AX61" s="979"/>
      <c r="AY61" s="961"/>
      <c r="AZ61" s="961"/>
      <c r="BA61" s="961"/>
      <c r="BB61" s="961"/>
      <c r="BC61" s="961"/>
      <c r="BD61" s="961"/>
      <c r="BE61" s="961"/>
      <c r="BF61" s="961"/>
      <c r="BG61" s="961"/>
      <c r="BH61" s="964"/>
      <c r="BI61" s="993"/>
      <c r="BL61" s="239"/>
      <c r="BM61" s="239"/>
      <c r="BN61" s="239"/>
      <c r="BO61" s="239"/>
      <c r="BP61" s="239"/>
      <c r="BQ61" s="239"/>
      <c r="BR61" s="239"/>
      <c r="BS61" s="239"/>
      <c r="BT61" s="239"/>
      <c r="BU61" s="239"/>
      <c r="BV61" s="239"/>
      <c r="BW61" s="239"/>
      <c r="BX61" s="239"/>
      <c r="BY61" s="239"/>
      <c r="BZ61" s="239"/>
      <c r="CA61" s="239"/>
      <c r="CB61" s="239"/>
      <c r="CC61" s="239"/>
      <c r="CD61" s="239"/>
      <c r="CE61" s="239"/>
      <c r="CF61" s="239"/>
      <c r="CG61" s="239"/>
      <c r="CH61" s="239"/>
      <c r="CI61" s="239"/>
      <c r="CJ61" s="239"/>
      <c r="CK61" s="239"/>
      <c r="CL61" s="239"/>
      <c r="CM61" s="239"/>
      <c r="CN61" s="239"/>
      <c r="CO61" s="239"/>
      <c r="CP61" s="239"/>
      <c r="CQ61" s="239"/>
      <c r="CR61" s="239"/>
      <c r="CS61" s="239"/>
      <c r="CT61" s="239"/>
      <c r="CU61" s="239"/>
      <c r="CV61" s="239"/>
      <c r="CW61" s="239"/>
      <c r="CX61" s="239"/>
      <c r="CY61" s="239"/>
      <c r="CZ61" s="239"/>
      <c r="DA61" s="239"/>
      <c r="DB61" s="239"/>
      <c r="DC61" s="239"/>
      <c r="DD61" s="239"/>
      <c r="DE61" s="239"/>
      <c r="DF61" s="239"/>
      <c r="DG61" s="239"/>
      <c r="DH61" s="239"/>
      <c r="DI61" s="239"/>
      <c r="DJ61" s="239"/>
      <c r="DK61" s="239"/>
      <c r="DL61" s="239"/>
      <c r="DM61" s="239"/>
      <c r="DN61" s="239"/>
      <c r="DO61" s="239"/>
      <c r="DP61" s="239"/>
      <c r="DQ61" s="239"/>
      <c r="DR61" s="239"/>
      <c r="DS61" s="239"/>
    </row>
    <row r="62" spans="2:123" ht="9" customHeight="1">
      <c r="B62" s="965"/>
      <c r="C62" s="965"/>
      <c r="D62" s="965"/>
      <c r="E62" s="965"/>
      <c r="F62" s="965"/>
      <c r="G62" s="965"/>
      <c r="H62" s="965"/>
      <c r="I62" s="965"/>
      <c r="J62" s="965"/>
      <c r="K62" s="965"/>
      <c r="L62" s="965"/>
      <c r="M62" s="965"/>
      <c r="N62" s="965"/>
      <c r="O62" s="965"/>
      <c r="P62" s="965"/>
      <c r="Q62" s="965"/>
      <c r="R62" s="965"/>
      <c r="S62" s="965"/>
      <c r="T62" s="965"/>
      <c r="U62" s="965"/>
      <c r="V62" s="965"/>
      <c r="W62" s="965"/>
      <c r="X62" s="965"/>
      <c r="Y62" s="965"/>
      <c r="Z62" s="965"/>
      <c r="AA62" s="966" t="s">
        <v>202</v>
      </c>
      <c r="AB62" s="967"/>
      <c r="AC62" s="967"/>
      <c r="AD62" s="967"/>
      <c r="AE62" s="967"/>
      <c r="AF62" s="967"/>
      <c r="AG62" s="967"/>
      <c r="AH62" s="967"/>
      <c r="AI62" s="967"/>
      <c r="AJ62" s="967"/>
      <c r="AK62" s="967"/>
      <c r="AL62" s="967"/>
      <c r="AM62" s="967"/>
      <c r="AN62" s="967"/>
      <c r="AO62" s="967"/>
      <c r="AP62" s="967"/>
      <c r="AQ62" s="967"/>
      <c r="AR62" s="967"/>
      <c r="AS62" s="967"/>
      <c r="AT62" s="967"/>
      <c r="AU62" s="967"/>
      <c r="AV62" s="967"/>
      <c r="AW62" s="967"/>
      <c r="AX62" s="968"/>
      <c r="AY62" s="956">
        <f>ROUNDDOWN(SUM(AY53:BI61),-2)</f>
        <v>440800</v>
      </c>
      <c r="AZ62" s="957"/>
      <c r="BA62" s="957"/>
      <c r="BB62" s="957"/>
      <c r="BC62" s="957"/>
      <c r="BD62" s="957"/>
      <c r="BE62" s="957"/>
      <c r="BF62" s="957"/>
      <c r="BG62" s="957"/>
      <c r="BH62" s="962" t="s">
        <v>256</v>
      </c>
      <c r="BI62" s="991"/>
      <c r="BL62" s="239"/>
      <c r="BM62" s="239"/>
      <c r="BN62" s="239"/>
      <c r="BO62" s="239"/>
      <c r="BP62" s="239"/>
      <c r="BQ62" s="239"/>
      <c r="BR62" s="239"/>
      <c r="BS62" s="239"/>
      <c r="BT62" s="239"/>
      <c r="BU62" s="239"/>
      <c r="BV62" s="239"/>
      <c r="BW62" s="239"/>
      <c r="BX62" s="239"/>
      <c r="BY62" s="239"/>
      <c r="BZ62" s="239"/>
      <c r="CA62" s="239"/>
      <c r="CB62" s="239"/>
      <c r="CC62" s="239"/>
      <c r="CD62" s="239"/>
      <c r="CE62" s="239"/>
      <c r="CF62" s="239"/>
      <c r="CG62" s="239"/>
      <c r="CH62" s="239"/>
      <c r="CI62" s="239"/>
      <c r="CJ62" s="239"/>
      <c r="CK62" s="239"/>
      <c r="CL62" s="239"/>
      <c r="CM62" s="239"/>
      <c r="CN62" s="239"/>
      <c r="CO62" s="239"/>
      <c r="CP62" s="239"/>
      <c r="CQ62" s="239"/>
      <c r="CR62" s="239"/>
      <c r="CS62" s="239"/>
      <c r="CT62" s="239"/>
      <c r="CU62" s="239"/>
      <c r="CV62" s="239"/>
      <c r="CW62" s="239"/>
      <c r="CX62" s="239"/>
      <c r="CY62" s="239"/>
      <c r="CZ62" s="239"/>
      <c r="DA62" s="239"/>
      <c r="DB62" s="239"/>
      <c r="DC62" s="239"/>
      <c r="DD62" s="239"/>
      <c r="DE62" s="239"/>
      <c r="DF62" s="239"/>
      <c r="DG62" s="239"/>
      <c r="DH62" s="239"/>
      <c r="DI62" s="239"/>
      <c r="DJ62" s="239"/>
      <c r="DK62" s="239"/>
      <c r="DL62" s="239"/>
      <c r="DM62" s="239"/>
      <c r="DN62" s="239"/>
      <c r="DO62" s="239"/>
      <c r="DP62" s="239"/>
      <c r="DQ62" s="239"/>
      <c r="DR62" s="239"/>
      <c r="DS62" s="239"/>
    </row>
    <row r="63" spans="2:123" ht="9" customHeight="1">
      <c r="B63" s="965"/>
      <c r="C63" s="965"/>
      <c r="D63" s="965"/>
      <c r="E63" s="965"/>
      <c r="F63" s="965"/>
      <c r="G63" s="965"/>
      <c r="H63" s="965"/>
      <c r="I63" s="965"/>
      <c r="J63" s="965"/>
      <c r="K63" s="965"/>
      <c r="L63" s="965"/>
      <c r="M63" s="965"/>
      <c r="N63" s="965"/>
      <c r="O63" s="965"/>
      <c r="P63" s="965"/>
      <c r="Q63" s="965"/>
      <c r="R63" s="965"/>
      <c r="S63" s="965"/>
      <c r="T63" s="965"/>
      <c r="U63" s="965"/>
      <c r="V63" s="965"/>
      <c r="W63" s="965"/>
      <c r="X63" s="965"/>
      <c r="Y63" s="965"/>
      <c r="Z63" s="965"/>
      <c r="AA63" s="969"/>
      <c r="AB63" s="970"/>
      <c r="AC63" s="970"/>
      <c r="AD63" s="970"/>
      <c r="AE63" s="970"/>
      <c r="AF63" s="970"/>
      <c r="AG63" s="970"/>
      <c r="AH63" s="970"/>
      <c r="AI63" s="970"/>
      <c r="AJ63" s="970"/>
      <c r="AK63" s="970"/>
      <c r="AL63" s="970"/>
      <c r="AM63" s="970"/>
      <c r="AN63" s="970"/>
      <c r="AO63" s="970"/>
      <c r="AP63" s="970"/>
      <c r="AQ63" s="970"/>
      <c r="AR63" s="970"/>
      <c r="AS63" s="970"/>
      <c r="AT63" s="970"/>
      <c r="AU63" s="970"/>
      <c r="AV63" s="970"/>
      <c r="AW63" s="970"/>
      <c r="AX63" s="971"/>
      <c r="AY63" s="958"/>
      <c r="AZ63" s="959"/>
      <c r="BA63" s="959"/>
      <c r="BB63" s="959"/>
      <c r="BC63" s="959"/>
      <c r="BD63" s="959"/>
      <c r="BE63" s="959"/>
      <c r="BF63" s="959"/>
      <c r="BG63" s="959"/>
      <c r="BH63" s="963"/>
      <c r="BI63" s="992"/>
    </row>
    <row r="64" spans="2:123" ht="9" customHeight="1">
      <c r="B64" s="965"/>
      <c r="C64" s="965"/>
      <c r="D64" s="965"/>
      <c r="E64" s="965"/>
      <c r="F64" s="965"/>
      <c r="G64" s="965"/>
      <c r="H64" s="965"/>
      <c r="I64" s="965"/>
      <c r="J64" s="965"/>
      <c r="K64" s="965"/>
      <c r="L64" s="965"/>
      <c r="M64" s="965"/>
      <c r="N64" s="965"/>
      <c r="O64" s="965"/>
      <c r="P64" s="965"/>
      <c r="Q64" s="965"/>
      <c r="R64" s="965"/>
      <c r="S64" s="965"/>
      <c r="T64" s="965"/>
      <c r="U64" s="965"/>
      <c r="V64" s="965"/>
      <c r="W64" s="965"/>
      <c r="X64" s="965"/>
      <c r="Y64" s="965"/>
      <c r="Z64" s="965"/>
      <c r="AA64" s="972"/>
      <c r="AB64" s="973"/>
      <c r="AC64" s="973"/>
      <c r="AD64" s="973"/>
      <c r="AE64" s="973"/>
      <c r="AF64" s="973"/>
      <c r="AG64" s="973"/>
      <c r="AH64" s="973"/>
      <c r="AI64" s="973"/>
      <c r="AJ64" s="973"/>
      <c r="AK64" s="973"/>
      <c r="AL64" s="973"/>
      <c r="AM64" s="973"/>
      <c r="AN64" s="973"/>
      <c r="AO64" s="973"/>
      <c r="AP64" s="973"/>
      <c r="AQ64" s="973"/>
      <c r="AR64" s="973"/>
      <c r="AS64" s="973"/>
      <c r="AT64" s="973"/>
      <c r="AU64" s="973"/>
      <c r="AV64" s="973"/>
      <c r="AW64" s="973"/>
      <c r="AX64" s="974"/>
      <c r="AY64" s="960"/>
      <c r="AZ64" s="961"/>
      <c r="BA64" s="961"/>
      <c r="BB64" s="961"/>
      <c r="BC64" s="961"/>
      <c r="BD64" s="961"/>
      <c r="BE64" s="961"/>
      <c r="BF64" s="961"/>
      <c r="BG64" s="961"/>
      <c r="BH64" s="964"/>
      <c r="BI64" s="993"/>
    </row>
    <row r="65" spans="2:160" ht="8.25" customHeight="1">
      <c r="B65" s="1077" t="str">
        <f>IF(AY62&gt;パラメーター!$D$12,"※医療分の限度額を超えているため、限度額である"&amp;パラメーター!$D$15&amp;"円で計算されます。","")</f>
        <v/>
      </c>
      <c r="C65" s="1077"/>
      <c r="D65" s="1077"/>
      <c r="E65" s="1077"/>
      <c r="F65" s="1077"/>
      <c r="G65" s="1077"/>
      <c r="H65" s="1077"/>
      <c r="I65" s="1077"/>
      <c r="J65" s="1077"/>
      <c r="K65" s="1077"/>
      <c r="L65" s="1077"/>
      <c r="M65" s="1077"/>
      <c r="N65" s="1077"/>
      <c r="O65" s="1077"/>
      <c r="P65" s="1077"/>
      <c r="Q65" s="1077"/>
      <c r="R65" s="1077"/>
      <c r="S65" s="1077"/>
      <c r="T65" s="1077"/>
      <c r="U65" s="1077"/>
      <c r="V65" s="1077"/>
      <c r="W65" s="1077"/>
      <c r="X65" s="1077"/>
      <c r="Y65" s="1077"/>
      <c r="Z65" s="1077"/>
      <c r="AA65" s="1077"/>
      <c r="AB65" s="1077"/>
      <c r="AC65" s="1077"/>
      <c r="AD65" s="1077"/>
      <c r="AE65" s="1077"/>
      <c r="AF65" s="1077"/>
      <c r="AG65" s="1077"/>
      <c r="AH65" s="1077"/>
      <c r="AI65" s="1077"/>
      <c r="AJ65" s="1077"/>
      <c r="AK65" s="1077"/>
      <c r="AL65" s="1077"/>
      <c r="AM65" s="1077"/>
      <c r="AN65" s="1077"/>
      <c r="AO65" s="1077"/>
      <c r="AP65" s="1077"/>
      <c r="AQ65" s="1077"/>
      <c r="AR65" s="1077"/>
      <c r="AS65" s="1077"/>
      <c r="AT65" s="1077"/>
      <c r="AU65" s="1077"/>
      <c r="AV65" s="1077"/>
      <c r="AW65" s="1077"/>
      <c r="AX65" s="1077"/>
      <c r="AY65" s="1077"/>
      <c r="AZ65" s="1077"/>
      <c r="BA65" s="1077"/>
      <c r="BB65" s="1077"/>
      <c r="BC65" s="1077"/>
      <c r="BD65" s="1077"/>
      <c r="BE65" s="1077"/>
      <c r="BF65" s="1077"/>
      <c r="BG65" s="1077"/>
      <c r="BH65" s="1077"/>
      <c r="BI65" s="1077"/>
    </row>
    <row r="66" spans="2:160" ht="8.25" customHeight="1">
      <c r="B66" s="1077"/>
      <c r="C66" s="1077"/>
      <c r="D66" s="1077"/>
      <c r="E66" s="1077"/>
      <c r="F66" s="1077"/>
      <c r="G66" s="1077"/>
      <c r="H66" s="1077"/>
      <c r="I66" s="1077"/>
      <c r="J66" s="1077"/>
      <c r="K66" s="1077"/>
      <c r="L66" s="1077"/>
      <c r="M66" s="1077"/>
      <c r="N66" s="1077"/>
      <c r="O66" s="1077"/>
      <c r="P66" s="1077"/>
      <c r="Q66" s="1077"/>
      <c r="R66" s="1077"/>
      <c r="S66" s="1077"/>
      <c r="T66" s="1077"/>
      <c r="U66" s="1077"/>
      <c r="V66" s="1077"/>
      <c r="W66" s="1077"/>
      <c r="X66" s="1077"/>
      <c r="Y66" s="1077"/>
      <c r="Z66" s="1077"/>
      <c r="AA66" s="1077"/>
      <c r="AB66" s="1077"/>
      <c r="AC66" s="1077"/>
      <c r="AD66" s="1077"/>
      <c r="AE66" s="1077"/>
      <c r="AF66" s="1077"/>
      <c r="AG66" s="1077"/>
      <c r="AH66" s="1077"/>
      <c r="AI66" s="1077"/>
      <c r="AJ66" s="1077"/>
      <c r="AK66" s="1077"/>
      <c r="AL66" s="1077"/>
      <c r="AM66" s="1077"/>
      <c r="AN66" s="1077"/>
      <c r="AO66" s="1077"/>
      <c r="AP66" s="1077"/>
      <c r="AQ66" s="1077"/>
      <c r="AR66" s="1077"/>
      <c r="AS66" s="1077"/>
      <c r="AT66" s="1077"/>
      <c r="AU66" s="1077"/>
      <c r="AV66" s="1077"/>
      <c r="AW66" s="1077"/>
      <c r="AX66" s="1077"/>
      <c r="AY66" s="1077"/>
      <c r="AZ66" s="1077"/>
      <c r="BA66" s="1077"/>
      <c r="BB66" s="1077"/>
      <c r="BC66" s="1077"/>
      <c r="BD66" s="1077"/>
      <c r="BE66" s="1077"/>
      <c r="BF66" s="1077"/>
      <c r="BG66" s="1077"/>
      <c r="BH66" s="1077"/>
      <c r="BI66" s="1077"/>
    </row>
    <row r="67" spans="2:160" ht="8.25" customHeight="1"/>
    <row r="68" spans="2:160" ht="9" customHeight="1">
      <c r="B68" s="981" t="s">
        <v>214</v>
      </c>
      <c r="C68" s="981"/>
      <c r="D68" s="981"/>
      <c r="E68" s="982" t="s">
        <v>208</v>
      </c>
      <c r="F68" s="983"/>
      <c r="G68" s="983"/>
      <c r="H68" s="983"/>
      <c r="I68" s="983"/>
      <c r="J68" s="983"/>
      <c r="K68" s="983"/>
      <c r="L68" s="988" t="s">
        <v>209</v>
      </c>
      <c r="M68" s="988"/>
      <c r="N68" s="988"/>
      <c r="O68" s="988"/>
      <c r="P68" s="988"/>
      <c r="Q68" s="988"/>
      <c r="R68" s="988"/>
      <c r="S68" s="988"/>
      <c r="T68" s="988"/>
      <c r="U68" s="988"/>
      <c r="V68" s="988"/>
      <c r="W68" s="988"/>
      <c r="X68" s="988"/>
      <c r="Y68" s="988"/>
      <c r="Z68" s="988"/>
      <c r="AA68" s="956">
        <f>Q42</f>
        <v>4447500</v>
      </c>
      <c r="AB68" s="957"/>
      <c r="AC68" s="957"/>
      <c r="AD68" s="957"/>
      <c r="AE68" s="957"/>
      <c r="AF68" s="957"/>
      <c r="AG68" s="957"/>
      <c r="AH68" s="957"/>
      <c r="AI68" s="957"/>
      <c r="AJ68" s="962" t="s">
        <v>256</v>
      </c>
      <c r="AK68" s="962"/>
      <c r="AL68" s="978" t="s">
        <v>25</v>
      </c>
      <c r="AM68" s="978"/>
      <c r="AN68" s="975">
        <f>パラメーター!$D$6</f>
        <v>2.46E-2</v>
      </c>
      <c r="AO68" s="975"/>
      <c r="AP68" s="975"/>
      <c r="AQ68" s="975"/>
      <c r="AR68" s="975"/>
      <c r="AS68" s="975"/>
      <c r="AT68" s="975"/>
      <c r="AU68" s="975"/>
      <c r="AV68" s="975"/>
      <c r="AW68" s="978" t="s">
        <v>205</v>
      </c>
      <c r="AX68" s="978"/>
      <c r="AY68" s="957">
        <f>ROUNDDOWN(AA68*AN68,0)</f>
        <v>109408</v>
      </c>
      <c r="AZ68" s="957"/>
      <c r="BA68" s="957"/>
      <c r="BB68" s="957"/>
      <c r="BC68" s="957"/>
      <c r="BD68" s="957"/>
      <c r="BE68" s="957"/>
      <c r="BF68" s="957"/>
      <c r="BG68" s="957"/>
      <c r="BH68" s="962" t="s">
        <v>256</v>
      </c>
      <c r="BI68" s="991"/>
      <c r="BY68" s="242"/>
      <c r="BZ68" s="242"/>
      <c r="CA68" s="242"/>
      <c r="CB68" s="229"/>
      <c r="CC68" s="229"/>
      <c r="CD68" s="229"/>
      <c r="CE68" s="229"/>
      <c r="CF68" s="229"/>
      <c r="CG68" s="229"/>
      <c r="CH68" s="229"/>
      <c r="CI68" s="229"/>
      <c r="CJ68" s="229"/>
      <c r="CK68" s="229"/>
      <c r="CL68" s="229"/>
      <c r="CM68" s="229"/>
      <c r="CN68" s="240"/>
      <c r="CO68" s="240"/>
      <c r="CP68" s="240"/>
      <c r="CQ68" s="240"/>
      <c r="CR68" s="240"/>
      <c r="CS68" s="240"/>
      <c r="CT68" s="240"/>
      <c r="CU68" s="240"/>
      <c r="CV68" s="240"/>
      <c r="CW68" s="239"/>
      <c r="CX68" s="239"/>
      <c r="CY68" s="241"/>
      <c r="CZ68" s="241"/>
      <c r="DA68" s="241"/>
      <c r="DB68" s="241"/>
      <c r="DC68" s="241"/>
      <c r="DD68" s="241"/>
      <c r="DE68" s="241"/>
      <c r="DF68" s="239"/>
      <c r="DG68" s="239"/>
      <c r="DH68" s="237"/>
      <c r="DI68" s="237"/>
      <c r="DJ68" s="237"/>
      <c r="DK68" s="237"/>
      <c r="DL68" s="237"/>
      <c r="DM68" s="237"/>
      <c r="DN68" s="237"/>
      <c r="DO68" s="237"/>
      <c r="DP68" s="237"/>
    </row>
    <row r="69" spans="2:160" ht="9" customHeight="1">
      <c r="B69" s="981"/>
      <c r="C69" s="981"/>
      <c r="D69" s="981"/>
      <c r="E69" s="984"/>
      <c r="F69" s="985"/>
      <c r="G69" s="985"/>
      <c r="H69" s="985"/>
      <c r="I69" s="985"/>
      <c r="J69" s="985"/>
      <c r="K69" s="985"/>
      <c r="L69" s="989"/>
      <c r="M69" s="989"/>
      <c r="N69" s="989"/>
      <c r="O69" s="989"/>
      <c r="P69" s="989"/>
      <c r="Q69" s="989"/>
      <c r="R69" s="989"/>
      <c r="S69" s="989"/>
      <c r="T69" s="989"/>
      <c r="U69" s="989"/>
      <c r="V69" s="989"/>
      <c r="W69" s="989"/>
      <c r="X69" s="989"/>
      <c r="Y69" s="989"/>
      <c r="Z69" s="989"/>
      <c r="AA69" s="958"/>
      <c r="AB69" s="959"/>
      <c r="AC69" s="959"/>
      <c r="AD69" s="959"/>
      <c r="AE69" s="959"/>
      <c r="AF69" s="959"/>
      <c r="AG69" s="959"/>
      <c r="AH69" s="959"/>
      <c r="AI69" s="959"/>
      <c r="AJ69" s="963"/>
      <c r="AK69" s="963"/>
      <c r="AL69" s="873"/>
      <c r="AM69" s="873"/>
      <c r="AN69" s="976"/>
      <c r="AO69" s="976"/>
      <c r="AP69" s="976"/>
      <c r="AQ69" s="976"/>
      <c r="AR69" s="976"/>
      <c r="AS69" s="976"/>
      <c r="AT69" s="976"/>
      <c r="AU69" s="976"/>
      <c r="AV69" s="976"/>
      <c r="AW69" s="873"/>
      <c r="AX69" s="873"/>
      <c r="AY69" s="959"/>
      <c r="AZ69" s="959"/>
      <c r="BA69" s="959"/>
      <c r="BB69" s="959"/>
      <c r="BC69" s="959"/>
      <c r="BD69" s="959"/>
      <c r="BE69" s="959"/>
      <c r="BF69" s="959"/>
      <c r="BG69" s="959"/>
      <c r="BH69" s="963"/>
      <c r="BI69" s="992"/>
      <c r="BY69" s="242"/>
      <c r="BZ69" s="242"/>
      <c r="CA69" s="242"/>
      <c r="CB69" s="229"/>
      <c r="CC69" s="229"/>
      <c r="CD69" s="229"/>
      <c r="CE69" s="229"/>
      <c r="CF69" s="229"/>
      <c r="CG69" s="229"/>
      <c r="CH69" s="229"/>
      <c r="CI69" s="229"/>
      <c r="CJ69" s="229"/>
      <c r="CK69" s="229"/>
      <c r="CL69" s="229"/>
      <c r="CM69" s="229"/>
      <c r="CN69" s="240"/>
      <c r="CO69" s="240"/>
      <c r="CP69" s="240"/>
      <c r="CQ69" s="240"/>
      <c r="CR69" s="240"/>
      <c r="CS69" s="240"/>
      <c r="CT69" s="240"/>
      <c r="CU69" s="240"/>
      <c r="CV69" s="240"/>
      <c r="CW69" s="239"/>
      <c r="CX69" s="239"/>
      <c r="CY69" s="241"/>
      <c r="CZ69" s="241"/>
      <c r="DA69" s="241"/>
      <c r="DB69" s="241"/>
      <c r="DC69" s="241"/>
      <c r="DD69" s="241"/>
      <c r="DE69" s="241"/>
      <c r="DF69" s="239"/>
      <c r="DG69" s="239"/>
      <c r="DH69" s="237"/>
      <c r="DI69" s="237"/>
      <c r="DJ69" s="237"/>
      <c r="DK69" s="237"/>
      <c r="DL69" s="237"/>
      <c r="DM69" s="237"/>
      <c r="DN69" s="237"/>
      <c r="DO69" s="237"/>
      <c r="DP69" s="237"/>
      <c r="FC69" s="230"/>
      <c r="FD69" s="230"/>
    </row>
    <row r="70" spans="2:160" ht="9" customHeight="1">
      <c r="B70" s="981"/>
      <c r="C70" s="981"/>
      <c r="D70" s="981"/>
      <c r="E70" s="986"/>
      <c r="F70" s="987"/>
      <c r="G70" s="987"/>
      <c r="H70" s="987"/>
      <c r="I70" s="987"/>
      <c r="J70" s="987"/>
      <c r="K70" s="987"/>
      <c r="L70" s="990"/>
      <c r="M70" s="990"/>
      <c r="N70" s="990"/>
      <c r="O70" s="990"/>
      <c r="P70" s="990"/>
      <c r="Q70" s="990"/>
      <c r="R70" s="990"/>
      <c r="S70" s="990"/>
      <c r="T70" s="990"/>
      <c r="U70" s="990"/>
      <c r="V70" s="990"/>
      <c r="W70" s="990"/>
      <c r="X70" s="990"/>
      <c r="Y70" s="990"/>
      <c r="Z70" s="990"/>
      <c r="AA70" s="960"/>
      <c r="AB70" s="961"/>
      <c r="AC70" s="961"/>
      <c r="AD70" s="961"/>
      <c r="AE70" s="961"/>
      <c r="AF70" s="961"/>
      <c r="AG70" s="961"/>
      <c r="AH70" s="961"/>
      <c r="AI70" s="961"/>
      <c r="AJ70" s="964"/>
      <c r="AK70" s="964"/>
      <c r="AL70" s="979"/>
      <c r="AM70" s="979"/>
      <c r="AN70" s="977"/>
      <c r="AO70" s="977"/>
      <c r="AP70" s="977"/>
      <c r="AQ70" s="977"/>
      <c r="AR70" s="977"/>
      <c r="AS70" s="977"/>
      <c r="AT70" s="977"/>
      <c r="AU70" s="977"/>
      <c r="AV70" s="977"/>
      <c r="AW70" s="979"/>
      <c r="AX70" s="979"/>
      <c r="AY70" s="961"/>
      <c r="AZ70" s="961"/>
      <c r="BA70" s="961"/>
      <c r="BB70" s="961"/>
      <c r="BC70" s="961"/>
      <c r="BD70" s="961"/>
      <c r="BE70" s="961"/>
      <c r="BF70" s="961"/>
      <c r="BG70" s="961"/>
      <c r="BH70" s="964"/>
      <c r="BI70" s="993"/>
      <c r="BY70" s="242"/>
      <c r="BZ70" s="242"/>
      <c r="CA70" s="242"/>
      <c r="CB70" s="229"/>
      <c r="CC70" s="229"/>
      <c r="CD70" s="229"/>
      <c r="CE70" s="229"/>
      <c r="CF70" s="229"/>
      <c r="CG70" s="229"/>
      <c r="CH70" s="229"/>
      <c r="CI70" s="229"/>
      <c r="CJ70" s="229"/>
      <c r="CK70" s="229"/>
      <c r="CL70" s="229"/>
      <c r="CM70" s="229"/>
      <c r="CN70" s="240"/>
      <c r="CO70" s="240"/>
      <c r="CP70" s="240"/>
      <c r="CQ70" s="240"/>
      <c r="CR70" s="240"/>
      <c r="CS70" s="240"/>
      <c r="CT70" s="240"/>
      <c r="CU70" s="240"/>
      <c r="CV70" s="240"/>
      <c r="CW70" s="239"/>
      <c r="CX70" s="239"/>
      <c r="CY70" s="241"/>
      <c r="CZ70" s="241"/>
      <c r="DA70" s="241"/>
      <c r="DB70" s="241"/>
      <c r="DC70" s="241"/>
      <c r="DD70" s="241"/>
      <c r="DE70" s="241"/>
      <c r="DF70" s="239"/>
      <c r="DG70" s="239"/>
      <c r="DH70" s="237"/>
      <c r="DI70" s="237"/>
      <c r="DJ70" s="237"/>
      <c r="DK70" s="237"/>
      <c r="DL70" s="237"/>
      <c r="DM70" s="237"/>
      <c r="DN70" s="237"/>
      <c r="DO70" s="237"/>
      <c r="DP70" s="237"/>
      <c r="FC70" s="230"/>
      <c r="FD70" s="230"/>
    </row>
    <row r="71" spans="2:160" ht="9" customHeight="1">
      <c r="B71" s="981"/>
      <c r="C71" s="981"/>
      <c r="D71" s="981"/>
      <c r="E71" s="982" t="s">
        <v>210</v>
      </c>
      <c r="F71" s="983"/>
      <c r="G71" s="983"/>
      <c r="H71" s="983"/>
      <c r="I71" s="983"/>
      <c r="J71" s="983"/>
      <c r="K71" s="983"/>
      <c r="L71" s="988" t="s">
        <v>211</v>
      </c>
      <c r="M71" s="988"/>
      <c r="N71" s="988"/>
      <c r="O71" s="988"/>
      <c r="P71" s="988"/>
      <c r="Q71" s="988"/>
      <c r="R71" s="988"/>
      <c r="S71" s="988"/>
      <c r="T71" s="988"/>
      <c r="U71" s="988"/>
      <c r="V71" s="988"/>
      <c r="W71" s="988"/>
      <c r="X71" s="988"/>
      <c r="Y71" s="988"/>
      <c r="Z71" s="988"/>
      <c r="AA71" s="956">
        <f>Q45</f>
        <v>3</v>
      </c>
      <c r="AB71" s="957"/>
      <c r="AC71" s="957"/>
      <c r="AD71" s="957"/>
      <c r="AE71" s="957"/>
      <c r="AF71" s="957"/>
      <c r="AG71" s="957"/>
      <c r="AH71" s="957"/>
      <c r="AI71" s="957"/>
      <c r="AJ71" s="962" t="s">
        <v>258</v>
      </c>
      <c r="AK71" s="962"/>
      <c r="AL71" s="978" t="s">
        <v>25</v>
      </c>
      <c r="AM71" s="978"/>
      <c r="AN71" s="1006">
        <f>パラメーター!$D$7</f>
        <v>10330</v>
      </c>
      <c r="AO71" s="1006"/>
      <c r="AP71" s="1006"/>
      <c r="AQ71" s="1006"/>
      <c r="AR71" s="1006"/>
      <c r="AS71" s="1006"/>
      <c r="AT71" s="1006"/>
      <c r="AU71" s="1006"/>
      <c r="AV71" s="1006"/>
      <c r="AW71" s="978" t="s">
        <v>205</v>
      </c>
      <c r="AX71" s="978"/>
      <c r="AY71" s="957">
        <f>AA71*AN71</f>
        <v>30990</v>
      </c>
      <c r="AZ71" s="957"/>
      <c r="BA71" s="957"/>
      <c r="BB71" s="957"/>
      <c r="BC71" s="957"/>
      <c r="BD71" s="957"/>
      <c r="BE71" s="957"/>
      <c r="BF71" s="957"/>
      <c r="BG71" s="957"/>
      <c r="BH71" s="962" t="s">
        <v>256</v>
      </c>
      <c r="BI71" s="991"/>
      <c r="BY71" s="242"/>
      <c r="BZ71" s="242"/>
      <c r="CA71" s="242"/>
      <c r="CB71" s="236"/>
      <c r="CC71" s="284"/>
      <c r="CD71" s="284"/>
      <c r="CE71" s="284"/>
      <c r="CF71" s="284"/>
      <c r="CG71" s="284"/>
      <c r="CH71" s="284"/>
      <c r="CI71" s="284"/>
      <c r="CJ71" s="284"/>
      <c r="CK71" s="284"/>
      <c r="CL71" s="284"/>
      <c r="CM71" s="284"/>
      <c r="CN71" s="240"/>
      <c r="CO71" s="240"/>
      <c r="CP71" s="240"/>
      <c r="CQ71" s="240"/>
      <c r="CR71" s="240"/>
      <c r="CS71" s="240"/>
      <c r="CT71" s="240"/>
      <c r="CU71" s="240"/>
      <c r="CV71" s="240"/>
      <c r="CW71" s="239"/>
      <c r="CX71" s="239"/>
      <c r="CY71" s="240"/>
      <c r="CZ71" s="240"/>
      <c r="DA71" s="240"/>
      <c r="DB71" s="240"/>
      <c r="DC71" s="240"/>
      <c r="DD71" s="240"/>
      <c r="DE71" s="240"/>
      <c r="DF71" s="239"/>
      <c r="DG71" s="239"/>
      <c r="DH71" s="237"/>
      <c r="DI71" s="237"/>
      <c r="DJ71" s="237"/>
      <c r="DK71" s="237"/>
      <c r="DL71" s="237"/>
      <c r="DM71" s="237"/>
      <c r="DN71" s="237"/>
      <c r="DO71" s="237"/>
      <c r="DP71" s="237"/>
      <c r="FC71" s="230"/>
      <c r="FD71" s="230"/>
    </row>
    <row r="72" spans="2:160" ht="9" customHeight="1">
      <c r="B72" s="981"/>
      <c r="C72" s="981"/>
      <c r="D72" s="981"/>
      <c r="E72" s="984"/>
      <c r="F72" s="985"/>
      <c r="G72" s="985"/>
      <c r="H72" s="985"/>
      <c r="I72" s="985"/>
      <c r="J72" s="985"/>
      <c r="K72" s="985"/>
      <c r="L72" s="989"/>
      <c r="M72" s="989"/>
      <c r="N72" s="989"/>
      <c r="O72" s="989"/>
      <c r="P72" s="989"/>
      <c r="Q72" s="989"/>
      <c r="R72" s="989"/>
      <c r="S72" s="989"/>
      <c r="T72" s="989"/>
      <c r="U72" s="989"/>
      <c r="V72" s="989"/>
      <c r="W72" s="989"/>
      <c r="X72" s="989"/>
      <c r="Y72" s="989"/>
      <c r="Z72" s="989"/>
      <c r="AA72" s="958"/>
      <c r="AB72" s="959"/>
      <c r="AC72" s="959"/>
      <c r="AD72" s="959"/>
      <c r="AE72" s="959"/>
      <c r="AF72" s="959"/>
      <c r="AG72" s="959"/>
      <c r="AH72" s="959"/>
      <c r="AI72" s="959"/>
      <c r="AJ72" s="963"/>
      <c r="AK72" s="963"/>
      <c r="AL72" s="873"/>
      <c r="AM72" s="873"/>
      <c r="AN72" s="1007"/>
      <c r="AO72" s="1007"/>
      <c r="AP72" s="1007"/>
      <c r="AQ72" s="1007"/>
      <c r="AR72" s="1007"/>
      <c r="AS72" s="1007"/>
      <c r="AT72" s="1007"/>
      <c r="AU72" s="1007"/>
      <c r="AV72" s="1007"/>
      <c r="AW72" s="873"/>
      <c r="AX72" s="873"/>
      <c r="AY72" s="959"/>
      <c r="AZ72" s="959"/>
      <c r="BA72" s="959"/>
      <c r="BB72" s="959"/>
      <c r="BC72" s="959"/>
      <c r="BD72" s="959"/>
      <c r="BE72" s="959"/>
      <c r="BF72" s="959"/>
      <c r="BG72" s="959"/>
      <c r="BH72" s="963"/>
      <c r="BI72" s="992"/>
      <c r="BY72" s="242"/>
      <c r="BZ72" s="242"/>
      <c r="CA72" s="242"/>
      <c r="CB72" s="284"/>
      <c r="CC72" s="284"/>
      <c r="CD72" s="284"/>
      <c r="CE72" s="284"/>
      <c r="CF72" s="284"/>
      <c r="CG72" s="284"/>
      <c r="CH72" s="284"/>
      <c r="CI72" s="284"/>
      <c r="CJ72" s="284"/>
      <c r="CK72" s="284"/>
      <c r="CL72" s="284"/>
      <c r="CM72" s="284"/>
      <c r="CN72" s="240"/>
      <c r="CO72" s="240"/>
      <c r="CP72" s="240"/>
      <c r="CQ72" s="240"/>
      <c r="CR72" s="240"/>
      <c r="CS72" s="240"/>
      <c r="CT72" s="240"/>
      <c r="CU72" s="240"/>
      <c r="CV72" s="240"/>
      <c r="CW72" s="239"/>
      <c r="CX72" s="239"/>
      <c r="CY72" s="240"/>
      <c r="CZ72" s="240"/>
      <c r="DA72" s="240"/>
      <c r="DB72" s="240"/>
      <c r="DC72" s="240"/>
      <c r="DD72" s="240"/>
      <c r="DE72" s="240"/>
      <c r="DF72" s="239"/>
      <c r="DG72" s="239"/>
      <c r="DH72" s="237"/>
      <c r="DI72" s="237"/>
      <c r="DJ72" s="237"/>
      <c r="DK72" s="237"/>
      <c r="DL72" s="237"/>
      <c r="DM72" s="237"/>
      <c r="DN72" s="237"/>
      <c r="DO72" s="237"/>
      <c r="DP72" s="237"/>
      <c r="FC72" s="230"/>
      <c r="FD72" s="230"/>
    </row>
    <row r="73" spans="2:160" ht="9" customHeight="1">
      <c r="B73" s="981"/>
      <c r="C73" s="981"/>
      <c r="D73" s="981"/>
      <c r="E73" s="986"/>
      <c r="F73" s="987"/>
      <c r="G73" s="987"/>
      <c r="H73" s="987"/>
      <c r="I73" s="987"/>
      <c r="J73" s="987"/>
      <c r="K73" s="987"/>
      <c r="L73" s="990"/>
      <c r="M73" s="990"/>
      <c r="N73" s="990"/>
      <c r="O73" s="990"/>
      <c r="P73" s="990"/>
      <c r="Q73" s="990"/>
      <c r="R73" s="990"/>
      <c r="S73" s="990"/>
      <c r="T73" s="990"/>
      <c r="U73" s="990"/>
      <c r="V73" s="990"/>
      <c r="W73" s="990"/>
      <c r="X73" s="990"/>
      <c r="Y73" s="990"/>
      <c r="Z73" s="990"/>
      <c r="AA73" s="960"/>
      <c r="AB73" s="961"/>
      <c r="AC73" s="961"/>
      <c r="AD73" s="961"/>
      <c r="AE73" s="961"/>
      <c r="AF73" s="961"/>
      <c r="AG73" s="961"/>
      <c r="AH73" s="961"/>
      <c r="AI73" s="961"/>
      <c r="AJ73" s="964"/>
      <c r="AK73" s="964"/>
      <c r="AL73" s="979"/>
      <c r="AM73" s="979"/>
      <c r="AN73" s="1008"/>
      <c r="AO73" s="1008"/>
      <c r="AP73" s="1008"/>
      <c r="AQ73" s="1008"/>
      <c r="AR73" s="1008"/>
      <c r="AS73" s="1008"/>
      <c r="AT73" s="1008"/>
      <c r="AU73" s="1008"/>
      <c r="AV73" s="1008"/>
      <c r="AW73" s="979"/>
      <c r="AX73" s="979"/>
      <c r="AY73" s="961"/>
      <c r="AZ73" s="961"/>
      <c r="BA73" s="961"/>
      <c r="BB73" s="961"/>
      <c r="BC73" s="961"/>
      <c r="BD73" s="961"/>
      <c r="BE73" s="961"/>
      <c r="BF73" s="961"/>
      <c r="BG73" s="961"/>
      <c r="BH73" s="964"/>
      <c r="BI73" s="993"/>
      <c r="BY73" s="242"/>
      <c r="BZ73" s="242"/>
      <c r="CA73" s="242"/>
      <c r="CB73" s="284"/>
      <c r="CC73" s="284"/>
      <c r="CD73" s="284"/>
      <c r="CE73" s="284"/>
      <c r="CF73" s="284"/>
      <c r="CG73" s="284"/>
      <c r="CH73" s="284"/>
      <c r="CI73" s="284"/>
      <c r="CJ73" s="284"/>
      <c r="CK73" s="284"/>
      <c r="CL73" s="284"/>
      <c r="CM73" s="284"/>
      <c r="CN73" s="240"/>
      <c r="CO73" s="240"/>
      <c r="CP73" s="240"/>
      <c r="CQ73" s="240"/>
      <c r="CR73" s="240"/>
      <c r="CS73" s="240"/>
      <c r="CT73" s="240"/>
      <c r="CU73" s="240"/>
      <c r="CV73" s="240"/>
      <c r="CW73" s="239"/>
      <c r="CX73" s="239"/>
      <c r="CY73" s="240"/>
      <c r="CZ73" s="240"/>
      <c r="DA73" s="240"/>
      <c r="DB73" s="240"/>
      <c r="DC73" s="240"/>
      <c r="DD73" s="240"/>
      <c r="DE73" s="240"/>
      <c r="DF73" s="239"/>
      <c r="DG73" s="239"/>
      <c r="DH73" s="237"/>
      <c r="DI73" s="237"/>
      <c r="DJ73" s="237"/>
      <c r="DK73" s="237"/>
      <c r="DL73" s="237"/>
      <c r="DM73" s="237"/>
      <c r="DN73" s="237"/>
      <c r="DO73" s="237"/>
      <c r="DP73" s="237"/>
      <c r="FC73" s="230"/>
      <c r="FD73" s="230"/>
    </row>
    <row r="74" spans="2:160" ht="9" customHeight="1">
      <c r="B74" s="981"/>
      <c r="C74" s="981"/>
      <c r="D74" s="981"/>
      <c r="E74" s="982" t="s">
        <v>212</v>
      </c>
      <c r="F74" s="983"/>
      <c r="G74" s="983"/>
      <c r="H74" s="983"/>
      <c r="I74" s="983"/>
      <c r="J74" s="983"/>
      <c r="K74" s="983"/>
      <c r="L74" s="988" t="s">
        <v>213</v>
      </c>
      <c r="M74" s="988"/>
      <c r="N74" s="988"/>
      <c r="O74" s="988"/>
      <c r="P74" s="988"/>
      <c r="Q74" s="988"/>
      <c r="R74" s="988"/>
      <c r="S74" s="988"/>
      <c r="T74" s="988"/>
      <c r="U74" s="988"/>
      <c r="V74" s="988"/>
      <c r="W74" s="988"/>
      <c r="X74" s="988"/>
      <c r="Y74" s="988"/>
      <c r="Z74" s="988"/>
      <c r="AA74" s="1000">
        <f>IF(Q45&lt;1,0,1)</f>
        <v>1</v>
      </c>
      <c r="AB74" s="1001"/>
      <c r="AC74" s="1001"/>
      <c r="AD74" s="1001"/>
      <c r="AE74" s="1001"/>
      <c r="AF74" s="1001"/>
      <c r="AG74" s="1001"/>
      <c r="AH74" s="1001"/>
      <c r="AI74" s="1001"/>
      <c r="AJ74" s="1001"/>
      <c r="AK74" s="1001"/>
      <c r="AL74" s="978"/>
      <c r="AM74" s="978"/>
      <c r="AN74" s="1006">
        <f>パラメーター!$D$8</f>
        <v>10650</v>
      </c>
      <c r="AO74" s="1006"/>
      <c r="AP74" s="1006"/>
      <c r="AQ74" s="1006"/>
      <c r="AR74" s="1006"/>
      <c r="AS74" s="1006"/>
      <c r="AT74" s="1006"/>
      <c r="AU74" s="1006"/>
      <c r="AV74" s="1006"/>
      <c r="AW74" s="873" t="s">
        <v>259</v>
      </c>
      <c r="AX74" s="873"/>
      <c r="AY74" s="957">
        <f>AA74*AN74</f>
        <v>10650</v>
      </c>
      <c r="AZ74" s="957"/>
      <c r="BA74" s="957"/>
      <c r="BB74" s="957"/>
      <c r="BC74" s="957"/>
      <c r="BD74" s="957"/>
      <c r="BE74" s="957"/>
      <c r="BF74" s="957"/>
      <c r="BG74" s="957"/>
      <c r="BH74" s="962" t="s">
        <v>256</v>
      </c>
      <c r="BI74" s="991"/>
      <c r="BY74" s="242"/>
      <c r="BZ74" s="242"/>
      <c r="CA74" s="242"/>
      <c r="CB74" s="229"/>
      <c r="CC74" s="284"/>
      <c r="CD74" s="284"/>
      <c r="CE74" s="284"/>
      <c r="CF74" s="284"/>
      <c r="CG74" s="284"/>
      <c r="CH74" s="284"/>
      <c r="CI74" s="284"/>
      <c r="CJ74" s="284"/>
      <c r="CK74" s="284"/>
      <c r="CL74" s="284"/>
      <c r="CM74" s="284"/>
      <c r="CN74" s="240"/>
      <c r="CO74" s="240"/>
      <c r="CP74" s="240"/>
      <c r="CQ74" s="240"/>
      <c r="CR74" s="240"/>
      <c r="CS74" s="240"/>
      <c r="CT74" s="240"/>
      <c r="CU74" s="240"/>
      <c r="CV74" s="240"/>
      <c r="CW74" s="239"/>
      <c r="CX74" s="239"/>
      <c r="CY74" s="240"/>
      <c r="CZ74" s="240"/>
      <c r="DA74" s="240"/>
      <c r="DB74" s="240"/>
      <c r="DC74" s="240"/>
      <c r="DD74" s="240"/>
      <c r="DE74" s="240"/>
      <c r="DF74" s="239"/>
      <c r="DG74" s="239"/>
      <c r="DH74" s="237"/>
      <c r="DI74" s="237"/>
      <c r="DJ74" s="237"/>
      <c r="DK74" s="237"/>
      <c r="DL74" s="237"/>
      <c r="DM74" s="237"/>
      <c r="DN74" s="237"/>
      <c r="DO74" s="237"/>
      <c r="DP74" s="237"/>
      <c r="FC74" s="230"/>
      <c r="FD74" s="230"/>
    </row>
    <row r="75" spans="2:160" ht="9" customHeight="1">
      <c r="B75" s="981"/>
      <c r="C75" s="981"/>
      <c r="D75" s="981"/>
      <c r="E75" s="984"/>
      <c r="F75" s="985"/>
      <c r="G75" s="985"/>
      <c r="H75" s="985"/>
      <c r="I75" s="985"/>
      <c r="J75" s="985"/>
      <c r="K75" s="985"/>
      <c r="L75" s="989"/>
      <c r="M75" s="989"/>
      <c r="N75" s="989"/>
      <c r="O75" s="989"/>
      <c r="P75" s="989"/>
      <c r="Q75" s="989"/>
      <c r="R75" s="989"/>
      <c r="S75" s="989"/>
      <c r="T75" s="989"/>
      <c r="U75" s="989"/>
      <c r="V75" s="989"/>
      <c r="W75" s="989"/>
      <c r="X75" s="989"/>
      <c r="Y75" s="989"/>
      <c r="Z75" s="989"/>
      <c r="AA75" s="1002"/>
      <c r="AB75" s="1003"/>
      <c r="AC75" s="1003"/>
      <c r="AD75" s="1003"/>
      <c r="AE75" s="1003"/>
      <c r="AF75" s="1003"/>
      <c r="AG75" s="1003"/>
      <c r="AH75" s="1003"/>
      <c r="AI75" s="1003"/>
      <c r="AJ75" s="1003"/>
      <c r="AK75" s="1003"/>
      <c r="AL75" s="873"/>
      <c r="AM75" s="873"/>
      <c r="AN75" s="1007"/>
      <c r="AO75" s="1007"/>
      <c r="AP75" s="1007"/>
      <c r="AQ75" s="1007"/>
      <c r="AR75" s="1007"/>
      <c r="AS75" s="1007"/>
      <c r="AT75" s="1007"/>
      <c r="AU75" s="1007"/>
      <c r="AV75" s="1007"/>
      <c r="AW75" s="873"/>
      <c r="AX75" s="873"/>
      <c r="AY75" s="959"/>
      <c r="AZ75" s="959"/>
      <c r="BA75" s="959"/>
      <c r="BB75" s="959"/>
      <c r="BC75" s="959"/>
      <c r="BD75" s="959"/>
      <c r="BE75" s="959"/>
      <c r="BF75" s="959"/>
      <c r="BG75" s="959"/>
      <c r="BH75" s="963"/>
      <c r="BI75" s="992"/>
      <c r="BY75" s="242"/>
      <c r="BZ75" s="242"/>
      <c r="CA75" s="242"/>
      <c r="CB75" s="284"/>
      <c r="CC75" s="284"/>
      <c r="CD75" s="284"/>
      <c r="CE75" s="284"/>
      <c r="CF75" s="284"/>
      <c r="CG75" s="284"/>
      <c r="CH75" s="284"/>
      <c r="CI75" s="284"/>
      <c r="CJ75" s="284"/>
      <c r="CK75" s="284"/>
      <c r="CL75" s="284"/>
      <c r="CM75" s="284"/>
      <c r="CN75" s="240"/>
      <c r="CO75" s="240"/>
      <c r="CP75" s="240"/>
      <c r="CQ75" s="240"/>
      <c r="CR75" s="240"/>
      <c r="CS75" s="240"/>
      <c r="CT75" s="240"/>
      <c r="CU75" s="240"/>
      <c r="CV75" s="240"/>
      <c r="CW75" s="239"/>
      <c r="CX75" s="239"/>
      <c r="CY75" s="240"/>
      <c r="CZ75" s="240"/>
      <c r="DA75" s="240"/>
      <c r="DB75" s="240"/>
      <c r="DC75" s="240"/>
      <c r="DD75" s="240"/>
      <c r="DE75" s="240"/>
      <c r="DF75" s="239"/>
      <c r="DG75" s="239"/>
      <c r="DH75" s="237"/>
      <c r="DI75" s="237"/>
      <c r="DJ75" s="237"/>
      <c r="DK75" s="237"/>
      <c r="DL75" s="237"/>
      <c r="DM75" s="237"/>
      <c r="DN75" s="237"/>
      <c r="DO75" s="237"/>
      <c r="DP75" s="237"/>
      <c r="FC75" s="230"/>
      <c r="FD75" s="230"/>
    </row>
    <row r="76" spans="2:160" ht="9" customHeight="1">
      <c r="B76" s="981"/>
      <c r="C76" s="981"/>
      <c r="D76" s="981"/>
      <c r="E76" s="986"/>
      <c r="F76" s="987"/>
      <c r="G76" s="987"/>
      <c r="H76" s="987"/>
      <c r="I76" s="987"/>
      <c r="J76" s="987"/>
      <c r="K76" s="987"/>
      <c r="L76" s="990"/>
      <c r="M76" s="990"/>
      <c r="N76" s="990"/>
      <c r="O76" s="990"/>
      <c r="P76" s="990"/>
      <c r="Q76" s="990"/>
      <c r="R76" s="990"/>
      <c r="S76" s="990"/>
      <c r="T76" s="990"/>
      <c r="U76" s="990"/>
      <c r="V76" s="990"/>
      <c r="W76" s="990"/>
      <c r="X76" s="990"/>
      <c r="Y76" s="990"/>
      <c r="Z76" s="990"/>
      <c r="AA76" s="1004"/>
      <c r="AB76" s="1005"/>
      <c r="AC76" s="1005"/>
      <c r="AD76" s="1005"/>
      <c r="AE76" s="1005"/>
      <c r="AF76" s="1005"/>
      <c r="AG76" s="1005"/>
      <c r="AH76" s="1005"/>
      <c r="AI76" s="1005"/>
      <c r="AJ76" s="1005"/>
      <c r="AK76" s="1005"/>
      <c r="AL76" s="979"/>
      <c r="AM76" s="979"/>
      <c r="AN76" s="1008"/>
      <c r="AO76" s="1008"/>
      <c r="AP76" s="1008"/>
      <c r="AQ76" s="1008"/>
      <c r="AR76" s="1008"/>
      <c r="AS76" s="1008"/>
      <c r="AT76" s="1008"/>
      <c r="AU76" s="1008"/>
      <c r="AV76" s="1008"/>
      <c r="AW76" s="979"/>
      <c r="AX76" s="979"/>
      <c r="AY76" s="961"/>
      <c r="AZ76" s="961"/>
      <c r="BA76" s="961"/>
      <c r="BB76" s="961"/>
      <c r="BC76" s="961"/>
      <c r="BD76" s="961"/>
      <c r="BE76" s="961"/>
      <c r="BF76" s="961"/>
      <c r="BG76" s="961"/>
      <c r="BH76" s="964"/>
      <c r="BI76" s="993"/>
      <c r="BY76" s="242"/>
      <c r="BZ76" s="242"/>
      <c r="CA76" s="242"/>
      <c r="CB76" s="284"/>
      <c r="CC76" s="284"/>
      <c r="CD76" s="284"/>
      <c r="CE76" s="284"/>
      <c r="CF76" s="284"/>
      <c r="CG76" s="284"/>
      <c r="CH76" s="284"/>
      <c r="CI76" s="284"/>
      <c r="CJ76" s="284"/>
      <c r="CK76" s="284"/>
      <c r="CL76" s="284"/>
      <c r="CM76" s="284"/>
      <c r="CN76" s="240"/>
      <c r="CO76" s="240"/>
      <c r="CP76" s="240"/>
      <c r="CQ76" s="240"/>
      <c r="CR76" s="240"/>
      <c r="CS76" s="240"/>
      <c r="CT76" s="240"/>
      <c r="CU76" s="240"/>
      <c r="CV76" s="240"/>
      <c r="CW76" s="239"/>
      <c r="CX76" s="239"/>
      <c r="CY76" s="240"/>
      <c r="CZ76" s="240"/>
      <c r="DA76" s="240"/>
      <c r="DB76" s="240"/>
      <c r="DC76" s="240"/>
      <c r="DD76" s="240"/>
      <c r="DE76" s="240"/>
      <c r="DF76" s="239"/>
      <c r="DG76" s="239"/>
      <c r="DH76" s="237"/>
      <c r="DI76" s="237"/>
      <c r="DJ76" s="237"/>
      <c r="DK76" s="237"/>
      <c r="DL76" s="237"/>
      <c r="DM76" s="237"/>
      <c r="DN76" s="237"/>
      <c r="DO76" s="237"/>
      <c r="DP76" s="237"/>
      <c r="FC76" s="230"/>
      <c r="FD76" s="230"/>
    </row>
    <row r="77" spans="2:160" ht="9" customHeight="1">
      <c r="B77" s="965"/>
      <c r="C77" s="965"/>
      <c r="D77" s="965"/>
      <c r="E77" s="965"/>
      <c r="F77" s="965"/>
      <c r="G77" s="965"/>
      <c r="H77" s="965"/>
      <c r="I77" s="965"/>
      <c r="J77" s="965"/>
      <c r="K77" s="965"/>
      <c r="L77" s="965"/>
      <c r="M77" s="965"/>
      <c r="N77" s="965"/>
      <c r="O77" s="965"/>
      <c r="P77" s="965"/>
      <c r="Q77" s="965"/>
      <c r="R77" s="965"/>
      <c r="S77" s="965"/>
      <c r="T77" s="965"/>
      <c r="U77" s="965"/>
      <c r="V77" s="965"/>
      <c r="W77" s="965"/>
      <c r="X77" s="965"/>
      <c r="Y77" s="965"/>
      <c r="Z77" s="965"/>
      <c r="AA77" s="966" t="s">
        <v>202</v>
      </c>
      <c r="AB77" s="967"/>
      <c r="AC77" s="967"/>
      <c r="AD77" s="967"/>
      <c r="AE77" s="967"/>
      <c r="AF77" s="967"/>
      <c r="AG77" s="967"/>
      <c r="AH77" s="967"/>
      <c r="AI77" s="967"/>
      <c r="AJ77" s="967"/>
      <c r="AK77" s="967"/>
      <c r="AL77" s="967"/>
      <c r="AM77" s="967"/>
      <c r="AN77" s="967"/>
      <c r="AO77" s="967"/>
      <c r="AP77" s="967"/>
      <c r="AQ77" s="967"/>
      <c r="AR77" s="967"/>
      <c r="AS77" s="967"/>
      <c r="AT77" s="967"/>
      <c r="AU77" s="967"/>
      <c r="AV77" s="967"/>
      <c r="AW77" s="967"/>
      <c r="AX77" s="968"/>
      <c r="AY77" s="956">
        <f>ROUNDDOWN(SUM(AY68:BI76),-2)</f>
        <v>151000</v>
      </c>
      <c r="AZ77" s="957"/>
      <c r="BA77" s="957"/>
      <c r="BB77" s="957"/>
      <c r="BC77" s="957"/>
      <c r="BD77" s="957"/>
      <c r="BE77" s="957"/>
      <c r="BF77" s="957"/>
      <c r="BG77" s="957"/>
      <c r="BH77" s="962" t="s">
        <v>256</v>
      </c>
      <c r="BI77" s="991"/>
      <c r="BY77" s="231"/>
      <c r="BZ77" s="231"/>
      <c r="CA77" s="231"/>
      <c r="CB77" s="231"/>
      <c r="CC77" s="231"/>
      <c r="CD77" s="231"/>
      <c r="CE77" s="231"/>
      <c r="CF77" s="231"/>
      <c r="CG77" s="231"/>
      <c r="CH77" s="231"/>
      <c r="CI77" s="231"/>
      <c r="CJ77" s="231"/>
      <c r="CK77" s="231"/>
      <c r="CL77" s="231"/>
      <c r="CM77" s="231"/>
      <c r="CN77" s="230"/>
      <c r="CO77" s="229"/>
      <c r="CP77" s="229"/>
      <c r="CQ77" s="229"/>
      <c r="CR77" s="229"/>
      <c r="CS77" s="229"/>
      <c r="CT77" s="229"/>
      <c r="CU77" s="229"/>
      <c r="CV77" s="229"/>
      <c r="CW77" s="229"/>
      <c r="CX77" s="229"/>
      <c r="CY77" s="229"/>
      <c r="CZ77" s="229"/>
      <c r="DA77" s="229"/>
      <c r="DB77" s="229"/>
      <c r="DC77" s="229"/>
      <c r="DD77" s="229"/>
      <c r="DE77" s="229"/>
      <c r="DF77" s="229"/>
      <c r="DG77" s="229"/>
      <c r="DH77" s="237"/>
      <c r="DI77" s="237"/>
      <c r="DJ77" s="237"/>
      <c r="DK77" s="237"/>
      <c r="DL77" s="237"/>
      <c r="DM77" s="237"/>
      <c r="DN77" s="237"/>
      <c r="DO77" s="237"/>
      <c r="DP77" s="237"/>
    </row>
    <row r="78" spans="2:160" ht="9" customHeight="1">
      <c r="B78" s="965"/>
      <c r="C78" s="965"/>
      <c r="D78" s="965"/>
      <c r="E78" s="965"/>
      <c r="F78" s="965"/>
      <c r="G78" s="965"/>
      <c r="H78" s="965"/>
      <c r="I78" s="965"/>
      <c r="J78" s="965"/>
      <c r="K78" s="965"/>
      <c r="L78" s="965"/>
      <c r="M78" s="965"/>
      <c r="N78" s="965"/>
      <c r="O78" s="965"/>
      <c r="P78" s="965"/>
      <c r="Q78" s="965"/>
      <c r="R78" s="965"/>
      <c r="S78" s="965"/>
      <c r="T78" s="965"/>
      <c r="U78" s="965"/>
      <c r="V78" s="965"/>
      <c r="W78" s="965"/>
      <c r="X78" s="965"/>
      <c r="Y78" s="965"/>
      <c r="Z78" s="965"/>
      <c r="AA78" s="969"/>
      <c r="AB78" s="970"/>
      <c r="AC78" s="970"/>
      <c r="AD78" s="970"/>
      <c r="AE78" s="970"/>
      <c r="AF78" s="970"/>
      <c r="AG78" s="970"/>
      <c r="AH78" s="970"/>
      <c r="AI78" s="970"/>
      <c r="AJ78" s="970"/>
      <c r="AK78" s="970"/>
      <c r="AL78" s="970"/>
      <c r="AM78" s="970"/>
      <c r="AN78" s="970"/>
      <c r="AO78" s="970"/>
      <c r="AP78" s="970"/>
      <c r="AQ78" s="970"/>
      <c r="AR78" s="970"/>
      <c r="AS78" s="970"/>
      <c r="AT78" s="970"/>
      <c r="AU78" s="970"/>
      <c r="AV78" s="970"/>
      <c r="AW78" s="970"/>
      <c r="AX78" s="971"/>
      <c r="AY78" s="958"/>
      <c r="AZ78" s="959"/>
      <c r="BA78" s="959"/>
      <c r="BB78" s="959"/>
      <c r="BC78" s="959"/>
      <c r="BD78" s="959"/>
      <c r="BE78" s="959"/>
      <c r="BF78" s="959"/>
      <c r="BG78" s="959"/>
      <c r="BH78" s="963"/>
      <c r="BI78" s="992"/>
      <c r="BY78" s="231"/>
      <c r="BZ78" s="231"/>
      <c r="CA78" s="231"/>
      <c r="CB78" s="231"/>
      <c r="CC78" s="231"/>
      <c r="CD78" s="231"/>
      <c r="CE78" s="231"/>
      <c r="CF78" s="231"/>
      <c r="CG78" s="231"/>
      <c r="CH78" s="231"/>
      <c r="CI78" s="231"/>
      <c r="CJ78" s="231"/>
      <c r="CK78" s="231"/>
      <c r="CL78" s="231"/>
      <c r="CM78" s="231"/>
      <c r="CN78" s="229"/>
      <c r="CO78" s="229"/>
      <c r="CP78" s="229"/>
      <c r="CQ78" s="229"/>
      <c r="CR78" s="229"/>
      <c r="CS78" s="229"/>
      <c r="CT78" s="229"/>
      <c r="CU78" s="229"/>
      <c r="CV78" s="229"/>
      <c r="CW78" s="229"/>
      <c r="CX78" s="229"/>
      <c r="CY78" s="229"/>
      <c r="CZ78" s="229"/>
      <c r="DA78" s="229"/>
      <c r="DB78" s="229"/>
      <c r="DC78" s="229"/>
      <c r="DD78" s="229"/>
      <c r="DE78" s="229"/>
      <c r="DF78" s="229"/>
      <c r="DG78" s="229"/>
      <c r="DH78" s="237"/>
      <c r="DI78" s="237"/>
      <c r="DJ78" s="237"/>
      <c r="DK78" s="237"/>
      <c r="DL78" s="237"/>
      <c r="DM78" s="237"/>
      <c r="DN78" s="237"/>
      <c r="DO78" s="237"/>
      <c r="DP78" s="237"/>
    </row>
    <row r="79" spans="2:160" ht="9" customHeight="1">
      <c r="B79" s="965"/>
      <c r="C79" s="965"/>
      <c r="D79" s="965"/>
      <c r="E79" s="965"/>
      <c r="F79" s="965"/>
      <c r="G79" s="965"/>
      <c r="H79" s="965"/>
      <c r="I79" s="965"/>
      <c r="J79" s="965"/>
      <c r="K79" s="965"/>
      <c r="L79" s="965"/>
      <c r="M79" s="965"/>
      <c r="N79" s="965"/>
      <c r="O79" s="965"/>
      <c r="P79" s="965"/>
      <c r="Q79" s="965"/>
      <c r="R79" s="965"/>
      <c r="S79" s="965"/>
      <c r="T79" s="965"/>
      <c r="U79" s="965"/>
      <c r="V79" s="965"/>
      <c r="W79" s="965"/>
      <c r="X79" s="965"/>
      <c r="Y79" s="965"/>
      <c r="Z79" s="965"/>
      <c r="AA79" s="972"/>
      <c r="AB79" s="973"/>
      <c r="AC79" s="973"/>
      <c r="AD79" s="973"/>
      <c r="AE79" s="973"/>
      <c r="AF79" s="973"/>
      <c r="AG79" s="973"/>
      <c r="AH79" s="973"/>
      <c r="AI79" s="973"/>
      <c r="AJ79" s="973"/>
      <c r="AK79" s="973"/>
      <c r="AL79" s="973"/>
      <c r="AM79" s="973"/>
      <c r="AN79" s="973"/>
      <c r="AO79" s="973"/>
      <c r="AP79" s="973"/>
      <c r="AQ79" s="973"/>
      <c r="AR79" s="973"/>
      <c r="AS79" s="973"/>
      <c r="AT79" s="973"/>
      <c r="AU79" s="973"/>
      <c r="AV79" s="973"/>
      <c r="AW79" s="973"/>
      <c r="AX79" s="974"/>
      <c r="AY79" s="960"/>
      <c r="AZ79" s="961"/>
      <c r="BA79" s="961"/>
      <c r="BB79" s="961"/>
      <c r="BC79" s="961"/>
      <c r="BD79" s="961"/>
      <c r="BE79" s="961"/>
      <c r="BF79" s="961"/>
      <c r="BG79" s="961"/>
      <c r="BH79" s="964"/>
      <c r="BI79" s="993"/>
      <c r="BY79" s="231"/>
      <c r="BZ79" s="231"/>
      <c r="CA79" s="231"/>
      <c r="CB79" s="231"/>
      <c r="CC79" s="231"/>
      <c r="CD79" s="231"/>
      <c r="CE79" s="231"/>
      <c r="CF79" s="231"/>
      <c r="CG79" s="231"/>
      <c r="CH79" s="231"/>
      <c r="CI79" s="231"/>
      <c r="CJ79" s="231"/>
      <c r="CK79" s="231"/>
      <c r="CL79" s="231"/>
      <c r="CM79" s="231"/>
      <c r="CN79" s="229"/>
      <c r="CO79" s="229"/>
      <c r="CP79" s="229"/>
      <c r="CQ79" s="229"/>
      <c r="CR79" s="229"/>
      <c r="CS79" s="229"/>
      <c r="CT79" s="229"/>
      <c r="CU79" s="229"/>
      <c r="CV79" s="229"/>
      <c r="CW79" s="229"/>
      <c r="CX79" s="229"/>
      <c r="CY79" s="229"/>
      <c r="CZ79" s="229"/>
      <c r="DA79" s="229"/>
      <c r="DB79" s="229"/>
      <c r="DC79" s="229"/>
      <c r="DD79" s="229"/>
      <c r="DE79" s="229"/>
      <c r="DF79" s="229"/>
      <c r="DG79" s="229"/>
      <c r="DH79" s="237"/>
      <c r="DI79" s="237"/>
      <c r="DJ79" s="237"/>
      <c r="DK79" s="237"/>
      <c r="DL79" s="237"/>
      <c r="DM79" s="237"/>
      <c r="DN79" s="237"/>
      <c r="DO79" s="237"/>
      <c r="DP79" s="237"/>
    </row>
    <row r="80" spans="2:160" ht="8.25" customHeight="1">
      <c r="B80" s="1077" t="str">
        <f>IF(AY77&gt;パラメーター!$D$13,"※後期分の限度額を超えているため、限度額である"&amp;パラメーター!$D$16&amp;"円で計算されます。","")</f>
        <v/>
      </c>
      <c r="C80" s="1077"/>
      <c r="D80" s="1077"/>
      <c r="E80" s="1077"/>
      <c r="F80" s="1077"/>
      <c r="G80" s="1077"/>
      <c r="H80" s="1077"/>
      <c r="I80" s="1077"/>
      <c r="J80" s="1077"/>
      <c r="K80" s="1077"/>
      <c r="L80" s="1077"/>
      <c r="M80" s="1077"/>
      <c r="N80" s="1077"/>
      <c r="O80" s="1077"/>
      <c r="P80" s="1077"/>
      <c r="Q80" s="1077"/>
      <c r="R80" s="1077"/>
      <c r="S80" s="1077"/>
      <c r="T80" s="1077"/>
      <c r="U80" s="1077"/>
      <c r="V80" s="1077"/>
      <c r="W80" s="1077"/>
      <c r="X80" s="1077"/>
      <c r="Y80" s="1077"/>
      <c r="Z80" s="1077"/>
      <c r="AA80" s="1077"/>
      <c r="AB80" s="1077"/>
      <c r="AC80" s="1077"/>
      <c r="AD80" s="1077"/>
      <c r="AE80" s="1077"/>
      <c r="AF80" s="1077"/>
      <c r="AG80" s="1077"/>
      <c r="AH80" s="1077"/>
      <c r="AI80" s="1077"/>
      <c r="AJ80" s="1077"/>
      <c r="AK80" s="1077"/>
      <c r="AL80" s="1077"/>
      <c r="AM80" s="1077"/>
      <c r="AN80" s="1077"/>
      <c r="AO80" s="1077"/>
      <c r="AP80" s="1077"/>
      <c r="AQ80" s="1077"/>
      <c r="AR80" s="1077"/>
      <c r="AS80" s="1077"/>
      <c r="AT80" s="1077"/>
      <c r="AU80" s="1077"/>
      <c r="AV80" s="1077"/>
      <c r="AW80" s="1077"/>
      <c r="AX80" s="1077"/>
      <c r="AY80" s="1077"/>
      <c r="AZ80" s="1077"/>
      <c r="BA80" s="1077"/>
      <c r="BB80" s="1077"/>
      <c r="BC80" s="1077"/>
      <c r="BD80" s="1077"/>
      <c r="BE80" s="1077"/>
      <c r="BF80" s="1077"/>
      <c r="BG80" s="1077"/>
      <c r="BH80" s="1077"/>
      <c r="BI80" s="1077"/>
      <c r="BY80" s="230"/>
      <c r="BZ80" s="230"/>
      <c r="CA80" s="230"/>
      <c r="CB80" s="230"/>
      <c r="CC80" s="230"/>
      <c r="CD80" s="230"/>
      <c r="CE80" s="230"/>
      <c r="CF80" s="230"/>
      <c r="CG80" s="230"/>
      <c r="CH80" s="230"/>
      <c r="CI80" s="230"/>
      <c r="CJ80" s="230"/>
      <c r="CK80" s="230"/>
      <c r="CL80" s="230"/>
      <c r="CM80" s="230"/>
      <c r="CN80" s="230"/>
      <c r="CO80" s="230"/>
      <c r="CP80" s="230"/>
      <c r="CQ80" s="230"/>
      <c r="CR80" s="230"/>
      <c r="CS80" s="230"/>
      <c r="CT80" s="230"/>
      <c r="CU80" s="230"/>
      <c r="CV80" s="230"/>
      <c r="CW80" s="230"/>
      <c r="CX80" s="230"/>
      <c r="CY80" s="230"/>
      <c r="CZ80" s="230"/>
      <c r="DA80" s="230"/>
      <c r="DB80" s="230"/>
      <c r="DC80" s="230"/>
      <c r="DD80" s="230"/>
      <c r="DE80" s="230"/>
      <c r="DF80" s="230"/>
      <c r="DG80" s="230"/>
      <c r="DH80" s="230"/>
      <c r="DI80" s="230"/>
      <c r="DJ80" s="230"/>
      <c r="DK80" s="230"/>
      <c r="DL80" s="230"/>
      <c r="DM80" s="230"/>
      <c r="DN80" s="230"/>
      <c r="DO80" s="230"/>
      <c r="DP80" s="230"/>
    </row>
    <row r="81" spans="2:120" ht="8.25" customHeight="1">
      <c r="B81" s="1077"/>
      <c r="C81" s="1077"/>
      <c r="D81" s="1077"/>
      <c r="E81" s="1077"/>
      <c r="F81" s="1077"/>
      <c r="G81" s="1077"/>
      <c r="H81" s="1077"/>
      <c r="I81" s="1077"/>
      <c r="J81" s="1077"/>
      <c r="K81" s="1077"/>
      <c r="L81" s="1077"/>
      <c r="M81" s="1077"/>
      <c r="N81" s="1077"/>
      <c r="O81" s="1077"/>
      <c r="P81" s="1077"/>
      <c r="Q81" s="1077"/>
      <c r="R81" s="1077"/>
      <c r="S81" s="1077"/>
      <c r="T81" s="1077"/>
      <c r="U81" s="1077"/>
      <c r="V81" s="1077"/>
      <c r="W81" s="1077"/>
      <c r="X81" s="1077"/>
      <c r="Y81" s="1077"/>
      <c r="Z81" s="1077"/>
      <c r="AA81" s="1077"/>
      <c r="AB81" s="1077"/>
      <c r="AC81" s="1077"/>
      <c r="AD81" s="1077"/>
      <c r="AE81" s="1077"/>
      <c r="AF81" s="1077"/>
      <c r="AG81" s="1077"/>
      <c r="AH81" s="1077"/>
      <c r="AI81" s="1077"/>
      <c r="AJ81" s="1077"/>
      <c r="AK81" s="1077"/>
      <c r="AL81" s="1077"/>
      <c r="AM81" s="1077"/>
      <c r="AN81" s="1077"/>
      <c r="AO81" s="1077"/>
      <c r="AP81" s="1077"/>
      <c r="AQ81" s="1077"/>
      <c r="AR81" s="1077"/>
      <c r="AS81" s="1077"/>
      <c r="AT81" s="1077"/>
      <c r="AU81" s="1077"/>
      <c r="AV81" s="1077"/>
      <c r="AW81" s="1077"/>
      <c r="AX81" s="1077"/>
      <c r="AY81" s="1077"/>
      <c r="AZ81" s="1077"/>
      <c r="BA81" s="1077"/>
      <c r="BB81" s="1077"/>
      <c r="BC81" s="1077"/>
      <c r="BD81" s="1077"/>
      <c r="BE81" s="1077"/>
      <c r="BF81" s="1077"/>
      <c r="BG81" s="1077"/>
      <c r="BH81" s="1077"/>
      <c r="BI81" s="1077"/>
      <c r="BY81" s="230"/>
      <c r="BZ81" s="230"/>
      <c r="CA81" s="230"/>
      <c r="CB81" s="230"/>
      <c r="CC81" s="230"/>
      <c r="CD81" s="230"/>
      <c r="CE81" s="230"/>
      <c r="CF81" s="230"/>
      <c r="CG81" s="230"/>
      <c r="CH81" s="230"/>
      <c r="CI81" s="230"/>
      <c r="CJ81" s="230"/>
      <c r="CK81" s="230"/>
      <c r="CL81" s="230"/>
      <c r="CM81" s="230"/>
      <c r="CN81" s="230"/>
      <c r="CO81" s="230"/>
      <c r="CP81" s="230"/>
      <c r="CQ81" s="230"/>
      <c r="CR81" s="230"/>
      <c r="CS81" s="230"/>
      <c r="CT81" s="230"/>
      <c r="CU81" s="230"/>
      <c r="CV81" s="230"/>
      <c r="CW81" s="230"/>
      <c r="CX81" s="230"/>
      <c r="CY81" s="230"/>
      <c r="CZ81" s="230"/>
      <c r="DA81" s="230"/>
      <c r="DB81" s="230"/>
      <c r="DC81" s="230"/>
      <c r="DD81" s="230"/>
      <c r="DE81" s="230"/>
      <c r="DF81" s="230"/>
      <c r="DG81" s="230"/>
      <c r="DH81" s="230"/>
      <c r="DI81" s="230"/>
      <c r="DJ81" s="230"/>
      <c r="DK81" s="230"/>
      <c r="DL81" s="230"/>
      <c r="DM81" s="230"/>
      <c r="DN81" s="230"/>
      <c r="DO81" s="230"/>
      <c r="DP81" s="230"/>
    </row>
    <row r="82" spans="2:120" ht="8.25" customHeight="1">
      <c r="BY82" s="233"/>
      <c r="BZ82" s="233"/>
      <c r="CA82" s="233"/>
      <c r="CB82" s="233"/>
      <c r="CC82" s="233"/>
      <c r="CD82" s="233"/>
      <c r="CE82" s="233"/>
      <c r="CF82" s="233"/>
      <c r="CG82" s="233"/>
      <c r="CH82" s="233"/>
      <c r="CI82" s="233"/>
      <c r="CJ82" s="233"/>
      <c r="CK82" s="233"/>
      <c r="CL82" s="233"/>
      <c r="CM82" s="233"/>
      <c r="CN82" s="233"/>
      <c r="CO82" s="233"/>
      <c r="CP82" s="233"/>
      <c r="CQ82" s="233"/>
      <c r="CR82" s="233"/>
      <c r="CS82" s="233"/>
      <c r="CT82" s="233"/>
      <c r="CU82" s="233"/>
      <c r="CV82" s="233"/>
      <c r="CW82" s="233"/>
      <c r="CX82" s="233"/>
      <c r="CY82" s="233"/>
      <c r="CZ82" s="233"/>
      <c r="DA82" s="233"/>
      <c r="DB82" s="233"/>
      <c r="DC82" s="233"/>
      <c r="DD82" s="233"/>
      <c r="DE82" s="233"/>
      <c r="DF82" s="233"/>
      <c r="DG82" s="233"/>
      <c r="DH82" s="233"/>
      <c r="DI82" s="233"/>
      <c r="DJ82" s="233"/>
      <c r="DK82" s="233"/>
      <c r="DL82" s="233"/>
      <c r="DM82" s="233"/>
      <c r="DN82" s="233"/>
      <c r="DO82" s="233"/>
      <c r="DP82" s="233"/>
    </row>
    <row r="83" spans="2:120" ht="9" customHeight="1">
      <c r="B83" s="981" t="s">
        <v>6</v>
      </c>
      <c r="C83" s="981"/>
      <c r="D83" s="981"/>
      <c r="E83" s="982" t="s">
        <v>208</v>
      </c>
      <c r="F83" s="983"/>
      <c r="G83" s="983"/>
      <c r="H83" s="983"/>
      <c r="I83" s="983"/>
      <c r="J83" s="983"/>
      <c r="K83" s="983"/>
      <c r="L83" s="988" t="s">
        <v>209</v>
      </c>
      <c r="M83" s="988"/>
      <c r="N83" s="988"/>
      <c r="O83" s="988"/>
      <c r="P83" s="988"/>
      <c r="Q83" s="988"/>
      <c r="R83" s="988"/>
      <c r="S83" s="988"/>
      <c r="T83" s="988"/>
      <c r="U83" s="988"/>
      <c r="V83" s="988"/>
      <c r="W83" s="988"/>
      <c r="X83" s="988"/>
      <c r="Y83" s="988"/>
      <c r="Z83" s="988"/>
      <c r="AA83" s="956">
        <f>AU42</f>
        <v>40000</v>
      </c>
      <c r="AB83" s="957"/>
      <c r="AC83" s="957"/>
      <c r="AD83" s="957"/>
      <c r="AE83" s="957"/>
      <c r="AF83" s="957"/>
      <c r="AG83" s="957"/>
      <c r="AH83" s="957"/>
      <c r="AI83" s="957"/>
      <c r="AJ83" s="962" t="s">
        <v>256</v>
      </c>
      <c r="AK83" s="962"/>
      <c r="AL83" s="978" t="s">
        <v>25</v>
      </c>
      <c r="AM83" s="978"/>
      <c r="AN83" s="975">
        <f>パラメーター!$D$9</f>
        <v>2.2700000000000001E-2</v>
      </c>
      <c r="AO83" s="975"/>
      <c r="AP83" s="975"/>
      <c r="AQ83" s="975"/>
      <c r="AR83" s="975"/>
      <c r="AS83" s="975"/>
      <c r="AT83" s="975"/>
      <c r="AU83" s="975"/>
      <c r="AV83" s="975"/>
      <c r="AW83" s="978" t="s">
        <v>205</v>
      </c>
      <c r="AX83" s="978"/>
      <c r="AY83" s="957">
        <f>ROUNDDOWN(AA83*AN83,0)</f>
        <v>908</v>
      </c>
      <c r="AZ83" s="957"/>
      <c r="BA83" s="957"/>
      <c r="BB83" s="957"/>
      <c r="BC83" s="957"/>
      <c r="BD83" s="957"/>
      <c r="BE83" s="957"/>
      <c r="BF83" s="957"/>
      <c r="BG83" s="957"/>
      <c r="BH83" s="962" t="s">
        <v>256</v>
      </c>
      <c r="BI83" s="991"/>
    </row>
    <row r="84" spans="2:120" ht="9" customHeight="1">
      <c r="B84" s="981"/>
      <c r="C84" s="981"/>
      <c r="D84" s="981"/>
      <c r="E84" s="984"/>
      <c r="F84" s="985"/>
      <c r="G84" s="985"/>
      <c r="H84" s="985"/>
      <c r="I84" s="985"/>
      <c r="J84" s="985"/>
      <c r="K84" s="985"/>
      <c r="L84" s="989"/>
      <c r="M84" s="989"/>
      <c r="N84" s="989"/>
      <c r="O84" s="989"/>
      <c r="P84" s="989"/>
      <c r="Q84" s="989"/>
      <c r="R84" s="989"/>
      <c r="S84" s="989"/>
      <c r="T84" s="989"/>
      <c r="U84" s="989"/>
      <c r="V84" s="989"/>
      <c r="W84" s="989"/>
      <c r="X84" s="989"/>
      <c r="Y84" s="989"/>
      <c r="Z84" s="989"/>
      <c r="AA84" s="958"/>
      <c r="AB84" s="959"/>
      <c r="AC84" s="959"/>
      <c r="AD84" s="959"/>
      <c r="AE84" s="959"/>
      <c r="AF84" s="959"/>
      <c r="AG84" s="959"/>
      <c r="AH84" s="959"/>
      <c r="AI84" s="959"/>
      <c r="AJ84" s="963"/>
      <c r="AK84" s="963"/>
      <c r="AL84" s="873"/>
      <c r="AM84" s="873"/>
      <c r="AN84" s="976"/>
      <c r="AO84" s="976"/>
      <c r="AP84" s="976"/>
      <c r="AQ84" s="976"/>
      <c r="AR84" s="976"/>
      <c r="AS84" s="976"/>
      <c r="AT84" s="976"/>
      <c r="AU84" s="976"/>
      <c r="AV84" s="976"/>
      <c r="AW84" s="873"/>
      <c r="AX84" s="873"/>
      <c r="AY84" s="959"/>
      <c r="AZ84" s="959"/>
      <c r="BA84" s="959"/>
      <c r="BB84" s="959"/>
      <c r="BC84" s="959"/>
      <c r="BD84" s="959"/>
      <c r="BE84" s="959"/>
      <c r="BF84" s="959"/>
      <c r="BG84" s="959"/>
      <c r="BH84" s="963"/>
      <c r="BI84" s="992"/>
    </row>
    <row r="85" spans="2:120" ht="9" customHeight="1">
      <c r="B85" s="981"/>
      <c r="C85" s="981"/>
      <c r="D85" s="981"/>
      <c r="E85" s="986"/>
      <c r="F85" s="987"/>
      <c r="G85" s="987"/>
      <c r="H85" s="987"/>
      <c r="I85" s="987"/>
      <c r="J85" s="987"/>
      <c r="K85" s="987"/>
      <c r="L85" s="990"/>
      <c r="M85" s="990"/>
      <c r="N85" s="990"/>
      <c r="O85" s="990"/>
      <c r="P85" s="990"/>
      <c r="Q85" s="990"/>
      <c r="R85" s="990"/>
      <c r="S85" s="990"/>
      <c r="T85" s="990"/>
      <c r="U85" s="990"/>
      <c r="V85" s="990"/>
      <c r="W85" s="990"/>
      <c r="X85" s="990"/>
      <c r="Y85" s="990"/>
      <c r="Z85" s="990"/>
      <c r="AA85" s="960"/>
      <c r="AB85" s="961"/>
      <c r="AC85" s="961"/>
      <c r="AD85" s="961"/>
      <c r="AE85" s="961"/>
      <c r="AF85" s="961"/>
      <c r="AG85" s="961"/>
      <c r="AH85" s="961"/>
      <c r="AI85" s="961"/>
      <c r="AJ85" s="964"/>
      <c r="AK85" s="964"/>
      <c r="AL85" s="979"/>
      <c r="AM85" s="979"/>
      <c r="AN85" s="977"/>
      <c r="AO85" s="977"/>
      <c r="AP85" s="977"/>
      <c r="AQ85" s="977"/>
      <c r="AR85" s="977"/>
      <c r="AS85" s="977"/>
      <c r="AT85" s="977"/>
      <c r="AU85" s="977"/>
      <c r="AV85" s="977"/>
      <c r="AW85" s="979"/>
      <c r="AX85" s="979"/>
      <c r="AY85" s="961"/>
      <c r="AZ85" s="961"/>
      <c r="BA85" s="961"/>
      <c r="BB85" s="961"/>
      <c r="BC85" s="961"/>
      <c r="BD85" s="961"/>
      <c r="BE85" s="961"/>
      <c r="BF85" s="961"/>
      <c r="BG85" s="961"/>
      <c r="BH85" s="964"/>
      <c r="BI85" s="993"/>
    </row>
    <row r="86" spans="2:120" ht="9" customHeight="1">
      <c r="B86" s="981"/>
      <c r="C86" s="981"/>
      <c r="D86" s="981"/>
      <c r="E86" s="982" t="s">
        <v>210</v>
      </c>
      <c r="F86" s="983"/>
      <c r="G86" s="983"/>
      <c r="H86" s="983"/>
      <c r="I86" s="983"/>
      <c r="J86" s="983"/>
      <c r="K86" s="983"/>
      <c r="L86" s="988" t="s">
        <v>211</v>
      </c>
      <c r="M86" s="988"/>
      <c r="N86" s="988"/>
      <c r="O86" s="988"/>
      <c r="P86" s="988"/>
      <c r="Q86" s="988"/>
      <c r="R86" s="988"/>
      <c r="S86" s="988"/>
      <c r="T86" s="988"/>
      <c r="U86" s="988"/>
      <c r="V86" s="988"/>
      <c r="W86" s="988"/>
      <c r="X86" s="988"/>
      <c r="Y86" s="988"/>
      <c r="Z86" s="988"/>
      <c r="AA86" s="956">
        <f>AU45</f>
        <v>1</v>
      </c>
      <c r="AB86" s="957"/>
      <c r="AC86" s="957"/>
      <c r="AD86" s="957"/>
      <c r="AE86" s="957"/>
      <c r="AF86" s="957"/>
      <c r="AG86" s="957"/>
      <c r="AH86" s="957"/>
      <c r="AI86" s="957"/>
      <c r="AJ86" s="962" t="s">
        <v>258</v>
      </c>
      <c r="AK86" s="962"/>
      <c r="AL86" s="978" t="s">
        <v>25</v>
      </c>
      <c r="AM86" s="978"/>
      <c r="AN86" s="1006">
        <f>パラメーター!$D$10</f>
        <v>10210</v>
      </c>
      <c r="AO86" s="1006"/>
      <c r="AP86" s="1006"/>
      <c r="AQ86" s="1006"/>
      <c r="AR86" s="1006"/>
      <c r="AS86" s="1006"/>
      <c r="AT86" s="1006"/>
      <c r="AU86" s="1006"/>
      <c r="AV86" s="1006"/>
      <c r="AW86" s="978" t="s">
        <v>205</v>
      </c>
      <c r="AX86" s="978"/>
      <c r="AY86" s="957">
        <f>AA86*AN86</f>
        <v>10210</v>
      </c>
      <c r="AZ86" s="957"/>
      <c r="BA86" s="957"/>
      <c r="BB86" s="957"/>
      <c r="BC86" s="957"/>
      <c r="BD86" s="957"/>
      <c r="BE86" s="957"/>
      <c r="BF86" s="957"/>
      <c r="BG86" s="957"/>
      <c r="BH86" s="962" t="s">
        <v>256</v>
      </c>
      <c r="BI86" s="991"/>
    </row>
    <row r="87" spans="2:120" ht="9" customHeight="1">
      <c r="B87" s="981"/>
      <c r="C87" s="981"/>
      <c r="D87" s="981"/>
      <c r="E87" s="984"/>
      <c r="F87" s="985"/>
      <c r="G87" s="985"/>
      <c r="H87" s="985"/>
      <c r="I87" s="985"/>
      <c r="J87" s="985"/>
      <c r="K87" s="985"/>
      <c r="L87" s="989"/>
      <c r="M87" s="989"/>
      <c r="N87" s="989"/>
      <c r="O87" s="989"/>
      <c r="P87" s="989"/>
      <c r="Q87" s="989"/>
      <c r="R87" s="989"/>
      <c r="S87" s="989"/>
      <c r="T87" s="989"/>
      <c r="U87" s="989"/>
      <c r="V87" s="989"/>
      <c r="W87" s="989"/>
      <c r="X87" s="989"/>
      <c r="Y87" s="989"/>
      <c r="Z87" s="989"/>
      <c r="AA87" s="958"/>
      <c r="AB87" s="959"/>
      <c r="AC87" s="959"/>
      <c r="AD87" s="959"/>
      <c r="AE87" s="959"/>
      <c r="AF87" s="959"/>
      <c r="AG87" s="959"/>
      <c r="AH87" s="959"/>
      <c r="AI87" s="959"/>
      <c r="AJ87" s="963"/>
      <c r="AK87" s="963"/>
      <c r="AL87" s="873"/>
      <c r="AM87" s="873"/>
      <c r="AN87" s="1007"/>
      <c r="AO87" s="1007"/>
      <c r="AP87" s="1007"/>
      <c r="AQ87" s="1007"/>
      <c r="AR87" s="1007"/>
      <c r="AS87" s="1007"/>
      <c r="AT87" s="1007"/>
      <c r="AU87" s="1007"/>
      <c r="AV87" s="1007"/>
      <c r="AW87" s="873"/>
      <c r="AX87" s="873"/>
      <c r="AY87" s="959"/>
      <c r="AZ87" s="959"/>
      <c r="BA87" s="959"/>
      <c r="BB87" s="959"/>
      <c r="BC87" s="959"/>
      <c r="BD87" s="959"/>
      <c r="BE87" s="959"/>
      <c r="BF87" s="959"/>
      <c r="BG87" s="959"/>
      <c r="BH87" s="963"/>
      <c r="BI87" s="992"/>
    </row>
    <row r="88" spans="2:120" ht="9" customHeight="1">
      <c r="B88" s="981"/>
      <c r="C88" s="981"/>
      <c r="D88" s="981"/>
      <c r="E88" s="986"/>
      <c r="F88" s="987"/>
      <c r="G88" s="987"/>
      <c r="H88" s="987"/>
      <c r="I88" s="987"/>
      <c r="J88" s="987"/>
      <c r="K88" s="987"/>
      <c r="L88" s="990"/>
      <c r="M88" s="990"/>
      <c r="N88" s="990"/>
      <c r="O88" s="990"/>
      <c r="P88" s="990"/>
      <c r="Q88" s="990"/>
      <c r="R88" s="990"/>
      <c r="S88" s="990"/>
      <c r="T88" s="990"/>
      <c r="U88" s="990"/>
      <c r="V88" s="990"/>
      <c r="W88" s="990"/>
      <c r="X88" s="990"/>
      <c r="Y88" s="990"/>
      <c r="Z88" s="990"/>
      <c r="AA88" s="960"/>
      <c r="AB88" s="961"/>
      <c r="AC88" s="961"/>
      <c r="AD88" s="961"/>
      <c r="AE88" s="961"/>
      <c r="AF88" s="961"/>
      <c r="AG88" s="961"/>
      <c r="AH88" s="961"/>
      <c r="AI88" s="961"/>
      <c r="AJ88" s="964"/>
      <c r="AK88" s="964"/>
      <c r="AL88" s="979"/>
      <c r="AM88" s="979"/>
      <c r="AN88" s="1008"/>
      <c r="AO88" s="1008"/>
      <c r="AP88" s="1008"/>
      <c r="AQ88" s="1008"/>
      <c r="AR88" s="1008"/>
      <c r="AS88" s="1008"/>
      <c r="AT88" s="1008"/>
      <c r="AU88" s="1008"/>
      <c r="AV88" s="1008"/>
      <c r="AW88" s="979"/>
      <c r="AX88" s="979"/>
      <c r="AY88" s="961"/>
      <c r="AZ88" s="961"/>
      <c r="BA88" s="961"/>
      <c r="BB88" s="961"/>
      <c r="BC88" s="961"/>
      <c r="BD88" s="961"/>
      <c r="BE88" s="961"/>
      <c r="BF88" s="961"/>
      <c r="BG88" s="961"/>
      <c r="BH88" s="964"/>
      <c r="BI88" s="993"/>
    </row>
    <row r="89" spans="2:120" ht="9" customHeight="1">
      <c r="B89" s="981"/>
      <c r="C89" s="981"/>
      <c r="D89" s="981"/>
      <c r="E89" s="982" t="s">
        <v>212</v>
      </c>
      <c r="F89" s="983"/>
      <c r="G89" s="983"/>
      <c r="H89" s="983"/>
      <c r="I89" s="983"/>
      <c r="J89" s="983"/>
      <c r="K89" s="983"/>
      <c r="L89" s="988" t="s">
        <v>213</v>
      </c>
      <c r="M89" s="988"/>
      <c r="N89" s="988"/>
      <c r="O89" s="988"/>
      <c r="P89" s="988"/>
      <c r="Q89" s="988"/>
      <c r="R89" s="988"/>
      <c r="S89" s="988"/>
      <c r="T89" s="988"/>
      <c r="U89" s="988"/>
      <c r="V89" s="988"/>
      <c r="W89" s="988"/>
      <c r="X89" s="988"/>
      <c r="Y89" s="988"/>
      <c r="Z89" s="988"/>
      <c r="AA89" s="1000">
        <f>IF(AU45&lt;1,0,1)</f>
        <v>1</v>
      </c>
      <c r="AB89" s="1001"/>
      <c r="AC89" s="1001"/>
      <c r="AD89" s="1001"/>
      <c r="AE89" s="1001"/>
      <c r="AF89" s="1001"/>
      <c r="AG89" s="1001"/>
      <c r="AH89" s="1001"/>
      <c r="AI89" s="1001"/>
      <c r="AJ89" s="1001"/>
      <c r="AK89" s="1001"/>
      <c r="AL89" s="978"/>
      <c r="AM89" s="978"/>
      <c r="AN89" s="1006">
        <f>パラメーター!$D$11</f>
        <v>7730</v>
      </c>
      <c r="AO89" s="1006"/>
      <c r="AP89" s="1006"/>
      <c r="AQ89" s="1006"/>
      <c r="AR89" s="1006"/>
      <c r="AS89" s="1006"/>
      <c r="AT89" s="1006"/>
      <c r="AU89" s="1006"/>
      <c r="AV89" s="1006"/>
      <c r="AW89" s="873" t="s">
        <v>259</v>
      </c>
      <c r="AX89" s="873"/>
      <c r="AY89" s="957">
        <f>AA89*AN89</f>
        <v>7730</v>
      </c>
      <c r="AZ89" s="957"/>
      <c r="BA89" s="957"/>
      <c r="BB89" s="957"/>
      <c r="BC89" s="957"/>
      <c r="BD89" s="957"/>
      <c r="BE89" s="957"/>
      <c r="BF89" s="957"/>
      <c r="BG89" s="957"/>
      <c r="BH89" s="962" t="s">
        <v>256</v>
      </c>
      <c r="BI89" s="991"/>
    </row>
    <row r="90" spans="2:120" ht="9" customHeight="1">
      <c r="B90" s="981"/>
      <c r="C90" s="981"/>
      <c r="D90" s="981"/>
      <c r="E90" s="984"/>
      <c r="F90" s="985"/>
      <c r="G90" s="985"/>
      <c r="H90" s="985"/>
      <c r="I90" s="985"/>
      <c r="J90" s="985"/>
      <c r="K90" s="985"/>
      <c r="L90" s="989"/>
      <c r="M90" s="989"/>
      <c r="N90" s="989"/>
      <c r="O90" s="989"/>
      <c r="P90" s="989"/>
      <c r="Q90" s="989"/>
      <c r="R90" s="989"/>
      <c r="S90" s="989"/>
      <c r="T90" s="989"/>
      <c r="U90" s="989"/>
      <c r="V90" s="989"/>
      <c r="W90" s="989"/>
      <c r="X90" s="989"/>
      <c r="Y90" s="989"/>
      <c r="Z90" s="989"/>
      <c r="AA90" s="1002"/>
      <c r="AB90" s="1003"/>
      <c r="AC90" s="1003"/>
      <c r="AD90" s="1003"/>
      <c r="AE90" s="1003"/>
      <c r="AF90" s="1003"/>
      <c r="AG90" s="1003"/>
      <c r="AH90" s="1003"/>
      <c r="AI90" s="1003"/>
      <c r="AJ90" s="1003"/>
      <c r="AK90" s="1003"/>
      <c r="AL90" s="873"/>
      <c r="AM90" s="873"/>
      <c r="AN90" s="1007"/>
      <c r="AO90" s="1007"/>
      <c r="AP90" s="1007"/>
      <c r="AQ90" s="1007"/>
      <c r="AR90" s="1007"/>
      <c r="AS90" s="1007"/>
      <c r="AT90" s="1007"/>
      <c r="AU90" s="1007"/>
      <c r="AV90" s="1007"/>
      <c r="AW90" s="873"/>
      <c r="AX90" s="873"/>
      <c r="AY90" s="959"/>
      <c r="AZ90" s="959"/>
      <c r="BA90" s="959"/>
      <c r="BB90" s="959"/>
      <c r="BC90" s="959"/>
      <c r="BD90" s="959"/>
      <c r="BE90" s="959"/>
      <c r="BF90" s="959"/>
      <c r="BG90" s="959"/>
      <c r="BH90" s="963"/>
      <c r="BI90" s="992"/>
    </row>
    <row r="91" spans="2:120" ht="9" customHeight="1">
      <c r="B91" s="981"/>
      <c r="C91" s="981"/>
      <c r="D91" s="981"/>
      <c r="E91" s="986"/>
      <c r="F91" s="987"/>
      <c r="G91" s="987"/>
      <c r="H91" s="987"/>
      <c r="I91" s="987"/>
      <c r="J91" s="987"/>
      <c r="K91" s="987"/>
      <c r="L91" s="990"/>
      <c r="M91" s="990"/>
      <c r="N91" s="990"/>
      <c r="O91" s="990"/>
      <c r="P91" s="990"/>
      <c r="Q91" s="990"/>
      <c r="R91" s="990"/>
      <c r="S91" s="990"/>
      <c r="T91" s="990"/>
      <c r="U91" s="990"/>
      <c r="V91" s="990"/>
      <c r="W91" s="990"/>
      <c r="X91" s="990"/>
      <c r="Y91" s="990"/>
      <c r="Z91" s="990"/>
      <c r="AA91" s="1004"/>
      <c r="AB91" s="1005"/>
      <c r="AC91" s="1005"/>
      <c r="AD91" s="1005"/>
      <c r="AE91" s="1005"/>
      <c r="AF91" s="1005"/>
      <c r="AG91" s="1005"/>
      <c r="AH91" s="1005"/>
      <c r="AI91" s="1005"/>
      <c r="AJ91" s="1005"/>
      <c r="AK91" s="1005"/>
      <c r="AL91" s="979"/>
      <c r="AM91" s="979"/>
      <c r="AN91" s="1008"/>
      <c r="AO91" s="1008"/>
      <c r="AP91" s="1008"/>
      <c r="AQ91" s="1008"/>
      <c r="AR91" s="1008"/>
      <c r="AS91" s="1008"/>
      <c r="AT91" s="1008"/>
      <c r="AU91" s="1008"/>
      <c r="AV91" s="1008"/>
      <c r="AW91" s="979"/>
      <c r="AX91" s="979"/>
      <c r="AY91" s="961"/>
      <c r="AZ91" s="961"/>
      <c r="BA91" s="961"/>
      <c r="BB91" s="961"/>
      <c r="BC91" s="961"/>
      <c r="BD91" s="961"/>
      <c r="BE91" s="961"/>
      <c r="BF91" s="961"/>
      <c r="BG91" s="961"/>
      <c r="BH91" s="964"/>
      <c r="BI91" s="993"/>
    </row>
    <row r="92" spans="2:120" ht="9" customHeight="1">
      <c r="B92" s="965" t="s">
        <v>248</v>
      </c>
      <c r="C92" s="965"/>
      <c r="D92" s="965"/>
      <c r="E92" s="965"/>
      <c r="F92" s="965"/>
      <c r="G92" s="965"/>
      <c r="H92" s="965"/>
      <c r="I92" s="965"/>
      <c r="J92" s="965"/>
      <c r="K92" s="965"/>
      <c r="L92" s="965"/>
      <c r="M92" s="965"/>
      <c r="N92" s="965"/>
      <c r="O92" s="965"/>
      <c r="P92" s="965"/>
      <c r="Q92" s="965"/>
      <c r="R92" s="965"/>
      <c r="S92" s="965"/>
      <c r="T92" s="965"/>
      <c r="U92" s="965"/>
      <c r="V92" s="965"/>
      <c r="W92" s="965"/>
      <c r="X92" s="965"/>
      <c r="Y92" s="965"/>
      <c r="Z92" s="965"/>
      <c r="AA92" s="966" t="s">
        <v>202</v>
      </c>
      <c r="AB92" s="967"/>
      <c r="AC92" s="967"/>
      <c r="AD92" s="967"/>
      <c r="AE92" s="967"/>
      <c r="AF92" s="967"/>
      <c r="AG92" s="967"/>
      <c r="AH92" s="967"/>
      <c r="AI92" s="967"/>
      <c r="AJ92" s="967"/>
      <c r="AK92" s="967"/>
      <c r="AL92" s="967"/>
      <c r="AM92" s="967"/>
      <c r="AN92" s="967"/>
      <c r="AO92" s="967"/>
      <c r="AP92" s="967"/>
      <c r="AQ92" s="967"/>
      <c r="AR92" s="967"/>
      <c r="AS92" s="967"/>
      <c r="AT92" s="967"/>
      <c r="AU92" s="967"/>
      <c r="AV92" s="967"/>
      <c r="AW92" s="967"/>
      <c r="AX92" s="968"/>
      <c r="AY92" s="956">
        <f>ROUNDDOWN(SUM(AY83:BI91),-2)</f>
        <v>18800</v>
      </c>
      <c r="AZ92" s="957"/>
      <c r="BA92" s="957"/>
      <c r="BB92" s="957"/>
      <c r="BC92" s="957"/>
      <c r="BD92" s="957"/>
      <c r="BE92" s="957"/>
      <c r="BF92" s="957"/>
      <c r="BG92" s="957"/>
      <c r="BH92" s="962" t="s">
        <v>256</v>
      </c>
      <c r="BI92" s="991"/>
    </row>
    <row r="93" spans="2:120" ht="9" customHeight="1">
      <c r="B93" s="965"/>
      <c r="C93" s="965"/>
      <c r="D93" s="965"/>
      <c r="E93" s="965"/>
      <c r="F93" s="965"/>
      <c r="G93" s="965"/>
      <c r="H93" s="965"/>
      <c r="I93" s="965"/>
      <c r="J93" s="965"/>
      <c r="K93" s="965"/>
      <c r="L93" s="965"/>
      <c r="M93" s="965"/>
      <c r="N93" s="965"/>
      <c r="O93" s="965"/>
      <c r="P93" s="965"/>
      <c r="Q93" s="965"/>
      <c r="R93" s="965"/>
      <c r="S93" s="965"/>
      <c r="T93" s="965"/>
      <c r="U93" s="965"/>
      <c r="V93" s="965"/>
      <c r="W93" s="965"/>
      <c r="X93" s="965"/>
      <c r="Y93" s="965"/>
      <c r="Z93" s="965"/>
      <c r="AA93" s="969"/>
      <c r="AB93" s="970"/>
      <c r="AC93" s="970"/>
      <c r="AD93" s="970"/>
      <c r="AE93" s="970"/>
      <c r="AF93" s="970"/>
      <c r="AG93" s="970"/>
      <c r="AH93" s="970"/>
      <c r="AI93" s="970"/>
      <c r="AJ93" s="970"/>
      <c r="AK93" s="970"/>
      <c r="AL93" s="970"/>
      <c r="AM93" s="970"/>
      <c r="AN93" s="970"/>
      <c r="AO93" s="970"/>
      <c r="AP93" s="970"/>
      <c r="AQ93" s="970"/>
      <c r="AR93" s="970"/>
      <c r="AS93" s="970"/>
      <c r="AT93" s="970"/>
      <c r="AU93" s="970"/>
      <c r="AV93" s="970"/>
      <c r="AW93" s="970"/>
      <c r="AX93" s="971"/>
      <c r="AY93" s="958"/>
      <c r="AZ93" s="959"/>
      <c r="BA93" s="959"/>
      <c r="BB93" s="959"/>
      <c r="BC93" s="959"/>
      <c r="BD93" s="959"/>
      <c r="BE93" s="959"/>
      <c r="BF93" s="959"/>
      <c r="BG93" s="959"/>
      <c r="BH93" s="963"/>
      <c r="BI93" s="992"/>
    </row>
    <row r="94" spans="2:120" ht="9" customHeight="1">
      <c r="B94" s="965"/>
      <c r="C94" s="965"/>
      <c r="D94" s="965"/>
      <c r="E94" s="965"/>
      <c r="F94" s="965"/>
      <c r="G94" s="965"/>
      <c r="H94" s="965"/>
      <c r="I94" s="965"/>
      <c r="J94" s="965"/>
      <c r="K94" s="965"/>
      <c r="L94" s="965"/>
      <c r="M94" s="965"/>
      <c r="N94" s="965"/>
      <c r="O94" s="965"/>
      <c r="P94" s="965"/>
      <c r="Q94" s="965"/>
      <c r="R94" s="965"/>
      <c r="S94" s="965"/>
      <c r="T94" s="965"/>
      <c r="U94" s="965"/>
      <c r="V94" s="965"/>
      <c r="W94" s="965"/>
      <c r="X94" s="965"/>
      <c r="Y94" s="965"/>
      <c r="Z94" s="965"/>
      <c r="AA94" s="972"/>
      <c r="AB94" s="973"/>
      <c r="AC94" s="973"/>
      <c r="AD94" s="973"/>
      <c r="AE94" s="973"/>
      <c r="AF94" s="973"/>
      <c r="AG94" s="973"/>
      <c r="AH94" s="973"/>
      <c r="AI94" s="973"/>
      <c r="AJ94" s="973"/>
      <c r="AK94" s="973"/>
      <c r="AL94" s="973"/>
      <c r="AM94" s="973"/>
      <c r="AN94" s="973"/>
      <c r="AO94" s="973"/>
      <c r="AP94" s="973"/>
      <c r="AQ94" s="973"/>
      <c r="AR94" s="973"/>
      <c r="AS94" s="973"/>
      <c r="AT94" s="973"/>
      <c r="AU94" s="973"/>
      <c r="AV94" s="973"/>
      <c r="AW94" s="973"/>
      <c r="AX94" s="974"/>
      <c r="AY94" s="960"/>
      <c r="AZ94" s="961"/>
      <c r="BA94" s="961"/>
      <c r="BB94" s="961"/>
      <c r="BC94" s="961"/>
      <c r="BD94" s="961"/>
      <c r="BE94" s="961"/>
      <c r="BF94" s="961"/>
      <c r="BG94" s="961"/>
      <c r="BH94" s="964"/>
      <c r="BI94" s="993"/>
    </row>
    <row r="95" spans="2:120" ht="8.25" customHeight="1">
      <c r="B95" s="1077" t="str">
        <f>IF(AY92&gt;パラメーター!$D$14,"※介護分の限度額を超えているため、限度額である"&amp;パラメーター!$D$17&amp;"円で計算されます。","")</f>
        <v/>
      </c>
      <c r="C95" s="1077"/>
      <c r="D95" s="1077"/>
      <c r="E95" s="1077"/>
      <c r="F95" s="1077"/>
      <c r="G95" s="1077"/>
      <c r="H95" s="1077"/>
      <c r="I95" s="1077"/>
      <c r="J95" s="1077"/>
      <c r="K95" s="1077"/>
      <c r="L95" s="1077"/>
      <c r="M95" s="1077"/>
      <c r="N95" s="1077"/>
      <c r="O95" s="1077"/>
      <c r="P95" s="1077"/>
      <c r="Q95" s="1077"/>
      <c r="R95" s="1077"/>
      <c r="S95" s="1077"/>
      <c r="T95" s="1077"/>
      <c r="U95" s="1077"/>
      <c r="V95" s="1077"/>
      <c r="W95" s="1077"/>
      <c r="X95" s="1077"/>
      <c r="Y95" s="1077"/>
      <c r="Z95" s="1077"/>
      <c r="AA95" s="1077"/>
      <c r="AB95" s="1077"/>
      <c r="AC95" s="1077"/>
      <c r="AD95" s="1077"/>
      <c r="AE95" s="1077"/>
      <c r="AF95" s="1077"/>
      <c r="AG95" s="1077"/>
      <c r="AH95" s="1077"/>
      <c r="AI95" s="1077"/>
      <c r="AJ95" s="1077"/>
      <c r="AK95" s="1077"/>
      <c r="AL95" s="1077"/>
      <c r="AM95" s="1077"/>
      <c r="AN95" s="1077"/>
      <c r="AO95" s="1077"/>
      <c r="AP95" s="1077"/>
      <c r="AQ95" s="1077"/>
      <c r="AR95" s="1077"/>
      <c r="AS95" s="1077"/>
      <c r="AT95" s="1077"/>
      <c r="AU95" s="1077"/>
      <c r="AV95" s="1077"/>
      <c r="AW95" s="1077"/>
      <c r="AX95" s="1077"/>
      <c r="AY95" s="1077"/>
      <c r="AZ95" s="1077"/>
      <c r="BA95" s="1077"/>
      <c r="BB95" s="1077"/>
      <c r="BC95" s="1077"/>
      <c r="BD95" s="1077"/>
      <c r="BE95" s="1077"/>
      <c r="BF95" s="1077"/>
      <c r="BG95" s="1077"/>
      <c r="BH95" s="1077"/>
      <c r="BI95" s="1077"/>
    </row>
    <row r="96" spans="2:120" ht="8.25" customHeight="1">
      <c r="B96" s="1077"/>
      <c r="C96" s="1077"/>
      <c r="D96" s="1077"/>
      <c r="E96" s="1077"/>
      <c r="F96" s="1077"/>
      <c r="G96" s="1077"/>
      <c r="H96" s="1077"/>
      <c r="I96" s="1077"/>
      <c r="J96" s="1077"/>
      <c r="K96" s="1077"/>
      <c r="L96" s="1077"/>
      <c r="M96" s="1077"/>
      <c r="N96" s="1077"/>
      <c r="O96" s="1077"/>
      <c r="P96" s="1077"/>
      <c r="Q96" s="1077"/>
      <c r="R96" s="1077"/>
      <c r="S96" s="1077"/>
      <c r="T96" s="1077"/>
      <c r="U96" s="1077"/>
      <c r="V96" s="1077"/>
      <c r="W96" s="1077"/>
      <c r="X96" s="1077"/>
      <c r="Y96" s="1077"/>
      <c r="Z96" s="1077"/>
      <c r="AA96" s="1077"/>
      <c r="AB96" s="1077"/>
      <c r="AC96" s="1077"/>
      <c r="AD96" s="1077"/>
      <c r="AE96" s="1077"/>
      <c r="AF96" s="1077"/>
      <c r="AG96" s="1077"/>
      <c r="AH96" s="1077"/>
      <c r="AI96" s="1077"/>
      <c r="AJ96" s="1077"/>
      <c r="AK96" s="1077"/>
      <c r="AL96" s="1077"/>
      <c r="AM96" s="1077"/>
      <c r="AN96" s="1077"/>
      <c r="AO96" s="1077"/>
      <c r="AP96" s="1077"/>
      <c r="AQ96" s="1077"/>
      <c r="AR96" s="1077"/>
      <c r="AS96" s="1077"/>
      <c r="AT96" s="1077"/>
      <c r="AU96" s="1077"/>
      <c r="AV96" s="1077"/>
      <c r="AW96" s="1077"/>
      <c r="AX96" s="1077"/>
      <c r="AY96" s="1077"/>
      <c r="AZ96" s="1077"/>
      <c r="BA96" s="1077"/>
      <c r="BB96" s="1077"/>
      <c r="BC96" s="1077"/>
      <c r="BD96" s="1077"/>
      <c r="BE96" s="1077"/>
      <c r="BF96" s="1077"/>
      <c r="BG96" s="1077"/>
      <c r="BH96" s="1077"/>
      <c r="BI96" s="1077"/>
      <c r="BJ96" s="230"/>
    </row>
    <row r="97" spans="2:78" ht="7.5" customHeight="1">
      <c r="B97" s="282"/>
      <c r="C97" s="282"/>
      <c r="D97" s="282"/>
      <c r="E97" s="282"/>
      <c r="F97" s="282"/>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282"/>
      <c r="AJ97" s="282"/>
      <c r="AK97" s="282"/>
      <c r="AL97" s="282"/>
      <c r="AM97" s="282"/>
      <c r="AN97" s="282"/>
      <c r="AO97" s="282"/>
      <c r="AP97" s="282"/>
      <c r="AQ97" s="282"/>
      <c r="AR97" s="282"/>
      <c r="AS97" s="282"/>
      <c r="AT97" s="282"/>
      <c r="AU97" s="282"/>
      <c r="AV97" s="282"/>
      <c r="AW97" s="282"/>
      <c r="AX97" s="282"/>
      <c r="AY97" s="282"/>
      <c r="AZ97" s="282"/>
      <c r="BA97" s="282"/>
      <c r="BB97" s="282"/>
      <c r="BC97" s="282"/>
      <c r="BD97" s="282"/>
      <c r="BE97" s="282"/>
      <c r="BF97" s="282"/>
      <c r="BG97" s="282"/>
      <c r="BH97" s="282"/>
      <c r="BI97" s="230"/>
      <c r="BJ97" s="230"/>
    </row>
    <row r="98" spans="2:78" ht="7.5" customHeight="1">
      <c r="AY98" s="230"/>
    </row>
    <row r="99" spans="2:78" ht="9" customHeight="1">
      <c r="J99" s="1167" t="s">
        <v>340</v>
      </c>
      <c r="K99" s="1167"/>
      <c r="L99" s="1167"/>
      <c r="M99" s="1167"/>
      <c r="N99" s="1167"/>
      <c r="O99" s="1167"/>
      <c r="P99" s="1167"/>
      <c r="Q99" s="1167"/>
      <c r="R99" s="1167"/>
      <c r="S99" s="1167"/>
      <c r="T99" s="1167"/>
      <c r="U99" s="1167"/>
      <c r="V99" s="1168">
        <f>SUM(
IF(AY62&gt;パラメーター!$D$12,パラメーター!$D$12,AY62),
IF(AY77&gt;パラメーター!$D$13,パラメーター!$D$13,AY77),
IF(AY92&gt;パラメーター!$D$14,パラメーター!$D$14,AY92))</f>
        <v>610600</v>
      </c>
      <c r="W99" s="1168"/>
      <c r="X99" s="1168"/>
      <c r="Y99" s="1168"/>
      <c r="Z99" s="1168"/>
      <c r="AA99" s="1168"/>
      <c r="AB99" s="1168"/>
      <c r="AC99" s="1168"/>
      <c r="AD99" s="1168"/>
      <c r="AE99" s="1168"/>
      <c r="AF99" s="1168"/>
      <c r="AG99" s="1168"/>
      <c r="AH99" s="1168"/>
      <c r="AI99" s="1168"/>
      <c r="AJ99" s="1167" t="s">
        <v>224</v>
      </c>
      <c r="AK99" s="1167"/>
      <c r="AL99" s="1167"/>
      <c r="AM99" s="1167"/>
      <c r="AN99" s="1167"/>
      <c r="AO99" s="1167"/>
      <c r="AP99" s="1167"/>
      <c r="AQ99" s="1167"/>
      <c r="AR99" s="1167"/>
      <c r="AS99" s="1167"/>
      <c r="AT99" s="1167"/>
      <c r="AU99" s="1167"/>
      <c r="AV99" s="1168">
        <f>ROUNDDOWN(V99/12,0)</f>
        <v>50883</v>
      </c>
      <c r="AW99" s="1168"/>
      <c r="AX99" s="1168"/>
      <c r="AY99" s="1168"/>
      <c r="AZ99" s="1168"/>
      <c r="BA99" s="1168"/>
      <c r="BB99" s="1168"/>
      <c r="BC99" s="1168"/>
      <c r="BD99" s="1168"/>
      <c r="BE99" s="1168"/>
      <c r="BF99" s="1168"/>
      <c r="BG99" s="1168"/>
      <c r="BH99" s="1168"/>
      <c r="BI99" s="1168"/>
    </row>
    <row r="100" spans="2:78" ht="9" customHeight="1">
      <c r="J100" s="1167"/>
      <c r="K100" s="1167"/>
      <c r="L100" s="1167"/>
      <c r="M100" s="1167"/>
      <c r="N100" s="1167"/>
      <c r="O100" s="1167"/>
      <c r="P100" s="1167"/>
      <c r="Q100" s="1167"/>
      <c r="R100" s="1167"/>
      <c r="S100" s="1167"/>
      <c r="T100" s="1167"/>
      <c r="U100" s="1167"/>
      <c r="V100" s="1168"/>
      <c r="W100" s="1168"/>
      <c r="X100" s="1168"/>
      <c r="Y100" s="1168"/>
      <c r="Z100" s="1168"/>
      <c r="AA100" s="1168"/>
      <c r="AB100" s="1168"/>
      <c r="AC100" s="1168"/>
      <c r="AD100" s="1168"/>
      <c r="AE100" s="1168"/>
      <c r="AF100" s="1168"/>
      <c r="AG100" s="1168"/>
      <c r="AH100" s="1168"/>
      <c r="AI100" s="1168"/>
      <c r="AJ100" s="1167"/>
      <c r="AK100" s="1167"/>
      <c r="AL100" s="1167"/>
      <c r="AM100" s="1167"/>
      <c r="AN100" s="1167"/>
      <c r="AO100" s="1167"/>
      <c r="AP100" s="1167"/>
      <c r="AQ100" s="1167"/>
      <c r="AR100" s="1167"/>
      <c r="AS100" s="1167"/>
      <c r="AT100" s="1167"/>
      <c r="AU100" s="1167"/>
      <c r="AV100" s="1168"/>
      <c r="AW100" s="1168"/>
      <c r="AX100" s="1168"/>
      <c r="AY100" s="1168"/>
      <c r="AZ100" s="1168"/>
      <c r="BA100" s="1168"/>
      <c r="BB100" s="1168"/>
      <c r="BC100" s="1168"/>
      <c r="BD100" s="1168"/>
      <c r="BE100" s="1168"/>
      <c r="BF100" s="1168"/>
      <c r="BG100" s="1168"/>
      <c r="BH100" s="1168"/>
      <c r="BI100" s="1168"/>
      <c r="BJ100" s="230"/>
    </row>
    <row r="101" spans="2:78" ht="9" customHeight="1">
      <c r="J101" s="1167"/>
      <c r="K101" s="1167"/>
      <c r="L101" s="1167"/>
      <c r="M101" s="1167"/>
      <c r="N101" s="1167"/>
      <c r="O101" s="1167"/>
      <c r="P101" s="1167"/>
      <c r="Q101" s="1167"/>
      <c r="R101" s="1167"/>
      <c r="S101" s="1167"/>
      <c r="T101" s="1167"/>
      <c r="U101" s="1167"/>
      <c r="V101" s="1168"/>
      <c r="W101" s="1168"/>
      <c r="X101" s="1168"/>
      <c r="Y101" s="1168"/>
      <c r="Z101" s="1168"/>
      <c r="AA101" s="1168"/>
      <c r="AB101" s="1168"/>
      <c r="AC101" s="1168"/>
      <c r="AD101" s="1168"/>
      <c r="AE101" s="1168"/>
      <c r="AF101" s="1168"/>
      <c r="AG101" s="1168"/>
      <c r="AH101" s="1168"/>
      <c r="AI101" s="1168"/>
      <c r="AJ101" s="1167"/>
      <c r="AK101" s="1167"/>
      <c r="AL101" s="1167"/>
      <c r="AM101" s="1167"/>
      <c r="AN101" s="1167"/>
      <c r="AO101" s="1167"/>
      <c r="AP101" s="1167"/>
      <c r="AQ101" s="1167"/>
      <c r="AR101" s="1167"/>
      <c r="AS101" s="1167"/>
      <c r="AT101" s="1167"/>
      <c r="AU101" s="1167"/>
      <c r="AV101" s="1168"/>
      <c r="AW101" s="1168"/>
      <c r="AX101" s="1168"/>
      <c r="AY101" s="1168"/>
      <c r="AZ101" s="1168"/>
      <c r="BA101" s="1168"/>
      <c r="BB101" s="1168"/>
      <c r="BC101" s="1168"/>
      <c r="BD101" s="1168"/>
      <c r="BE101" s="1168"/>
      <c r="BF101" s="1168"/>
      <c r="BG101" s="1168"/>
      <c r="BH101" s="1168"/>
      <c r="BI101" s="1168"/>
      <c r="BJ101" s="230"/>
    </row>
    <row r="102" spans="2:78" ht="9" customHeight="1">
      <c r="J102" s="1167"/>
      <c r="K102" s="1167"/>
      <c r="L102" s="1167"/>
      <c r="M102" s="1167"/>
      <c r="N102" s="1167"/>
      <c r="O102" s="1167"/>
      <c r="P102" s="1167"/>
      <c r="Q102" s="1167"/>
      <c r="R102" s="1167"/>
      <c r="S102" s="1167"/>
      <c r="T102" s="1167"/>
      <c r="U102" s="1167"/>
      <c r="V102" s="1168"/>
      <c r="W102" s="1168"/>
      <c r="X102" s="1168"/>
      <c r="Y102" s="1168"/>
      <c r="Z102" s="1168"/>
      <c r="AA102" s="1168"/>
      <c r="AB102" s="1168"/>
      <c r="AC102" s="1168"/>
      <c r="AD102" s="1168"/>
      <c r="AE102" s="1168"/>
      <c r="AF102" s="1168"/>
      <c r="AG102" s="1168"/>
      <c r="AH102" s="1168"/>
      <c r="AI102" s="1168"/>
      <c r="AJ102" s="1167"/>
      <c r="AK102" s="1167"/>
      <c r="AL102" s="1167"/>
      <c r="AM102" s="1167"/>
      <c r="AN102" s="1167"/>
      <c r="AO102" s="1167"/>
      <c r="AP102" s="1167"/>
      <c r="AQ102" s="1167"/>
      <c r="AR102" s="1167"/>
      <c r="AS102" s="1167"/>
      <c r="AT102" s="1167"/>
      <c r="AU102" s="1167"/>
      <c r="AV102" s="1168"/>
      <c r="AW102" s="1168"/>
      <c r="AX102" s="1168"/>
      <c r="AY102" s="1168"/>
      <c r="AZ102" s="1168"/>
      <c r="BA102" s="1168"/>
      <c r="BB102" s="1168"/>
      <c r="BC102" s="1168"/>
      <c r="BD102" s="1168"/>
      <c r="BE102" s="1168"/>
      <c r="BF102" s="1168"/>
      <c r="BG102" s="1168"/>
      <c r="BH102" s="1168"/>
      <c r="BI102" s="1168"/>
      <c r="BJ102" s="230"/>
    </row>
    <row r="103" spans="2:78" ht="9" customHeight="1">
      <c r="J103" s="1167"/>
      <c r="K103" s="1167"/>
      <c r="L103" s="1167"/>
      <c r="M103" s="1167"/>
      <c r="N103" s="1167"/>
      <c r="O103" s="1167"/>
      <c r="P103" s="1167"/>
      <c r="Q103" s="1167"/>
      <c r="R103" s="1167"/>
      <c r="S103" s="1167"/>
      <c r="T103" s="1167"/>
      <c r="U103" s="1167"/>
      <c r="V103" s="1168"/>
      <c r="W103" s="1168"/>
      <c r="X103" s="1168"/>
      <c r="Y103" s="1168"/>
      <c r="Z103" s="1168"/>
      <c r="AA103" s="1168"/>
      <c r="AB103" s="1168"/>
      <c r="AC103" s="1168"/>
      <c r="AD103" s="1168"/>
      <c r="AE103" s="1168"/>
      <c r="AF103" s="1168"/>
      <c r="AG103" s="1168"/>
      <c r="AH103" s="1168"/>
      <c r="AI103" s="1168"/>
      <c r="AJ103" s="1167"/>
      <c r="AK103" s="1167"/>
      <c r="AL103" s="1167"/>
      <c r="AM103" s="1167"/>
      <c r="AN103" s="1167"/>
      <c r="AO103" s="1167"/>
      <c r="AP103" s="1167"/>
      <c r="AQ103" s="1167"/>
      <c r="AR103" s="1167"/>
      <c r="AS103" s="1167"/>
      <c r="AT103" s="1167"/>
      <c r="AU103" s="1167"/>
      <c r="AV103" s="1168"/>
      <c r="AW103" s="1168"/>
      <c r="AX103" s="1168"/>
      <c r="AY103" s="1168"/>
      <c r="AZ103" s="1168"/>
      <c r="BA103" s="1168"/>
      <c r="BB103" s="1168"/>
      <c r="BC103" s="1168"/>
      <c r="BD103" s="1168"/>
      <c r="BE103" s="1168"/>
      <c r="BF103" s="1168"/>
      <c r="BG103" s="1168"/>
      <c r="BH103" s="1168"/>
      <c r="BI103" s="1168"/>
      <c r="BJ103" s="230"/>
    </row>
    <row r="104" spans="2:78" ht="9.75" customHeight="1">
      <c r="B104" s="236"/>
      <c r="C104" s="311"/>
      <c r="D104" s="311"/>
      <c r="E104" s="311"/>
      <c r="F104" s="311"/>
      <c r="G104" s="311"/>
      <c r="H104" s="311"/>
      <c r="I104" s="311"/>
      <c r="BJ104" s="230"/>
    </row>
    <row r="105" spans="2:78" ht="9.75" customHeight="1">
      <c r="B105" s="311"/>
      <c r="C105" s="311"/>
      <c r="D105" s="311"/>
      <c r="E105" s="311"/>
      <c r="F105" s="311"/>
      <c r="G105" s="311"/>
      <c r="H105" s="311"/>
      <c r="I105" s="311"/>
      <c r="J105" s="311"/>
      <c r="K105" s="311"/>
      <c r="L105" s="311"/>
      <c r="M105" s="311"/>
      <c r="N105" s="311"/>
      <c r="O105" s="311"/>
      <c r="P105" s="311"/>
      <c r="Q105" s="311"/>
      <c r="R105" s="311"/>
      <c r="S105" s="311"/>
      <c r="T105" s="311"/>
      <c r="U105" s="311"/>
      <c r="V105" s="311"/>
      <c r="W105" s="311"/>
      <c r="X105" s="311"/>
      <c r="Y105" s="311"/>
      <c r="Z105" s="311"/>
      <c r="AA105" s="310"/>
      <c r="AB105" s="310"/>
      <c r="AC105" s="310"/>
      <c r="AD105" s="310"/>
      <c r="AE105" s="310"/>
      <c r="AF105" s="310"/>
      <c r="AG105" s="310"/>
      <c r="AH105" s="310"/>
      <c r="AI105" s="310"/>
      <c r="AJ105" s="310"/>
      <c r="AK105" s="310"/>
      <c r="AL105" s="310"/>
      <c r="AM105" s="310"/>
      <c r="AN105" s="310"/>
      <c r="AO105" s="310"/>
      <c r="AP105" s="310"/>
      <c r="AQ105" s="310"/>
      <c r="AR105" s="310"/>
      <c r="AS105" s="310"/>
      <c r="AT105" s="310"/>
      <c r="AU105" s="310"/>
      <c r="AV105" s="310"/>
      <c r="AY105" s="230"/>
      <c r="AZ105" s="230"/>
      <c r="BA105" s="230"/>
      <c r="BB105" s="230"/>
      <c r="BC105" s="230"/>
      <c r="BD105" s="230"/>
      <c r="BE105" s="230"/>
      <c r="BF105" s="230"/>
      <c r="BG105" s="230"/>
      <c r="BH105" s="230"/>
      <c r="BI105" s="230"/>
      <c r="BJ105" s="230"/>
    </row>
    <row r="106" spans="2:78" ht="9.75" customHeight="1">
      <c r="B106" s="311"/>
      <c r="C106" s="311"/>
      <c r="D106" s="311"/>
      <c r="E106" s="311"/>
      <c r="F106" s="311"/>
      <c r="G106" s="311"/>
      <c r="H106" s="311"/>
      <c r="I106" s="311"/>
      <c r="J106" s="311"/>
      <c r="K106" s="311"/>
      <c r="L106" s="311"/>
      <c r="M106" s="311"/>
      <c r="N106" s="311"/>
      <c r="O106" s="311"/>
      <c r="P106" s="311"/>
      <c r="Q106" s="311"/>
      <c r="R106" s="311"/>
      <c r="S106" s="311"/>
      <c r="T106" s="311"/>
      <c r="U106" s="311"/>
      <c r="V106" s="311"/>
      <c r="W106" s="311"/>
      <c r="X106" s="311"/>
      <c r="Y106" s="311"/>
      <c r="Z106" s="311"/>
      <c r="AA106" s="310"/>
      <c r="AB106" s="310"/>
      <c r="AC106" s="310"/>
      <c r="AD106" s="310"/>
      <c r="AE106" s="310"/>
      <c r="AF106" s="310"/>
      <c r="AG106" s="310"/>
      <c r="AH106" s="310"/>
      <c r="AI106" s="310"/>
      <c r="AJ106" s="310"/>
      <c r="AY106" s="230"/>
      <c r="AZ106" s="230"/>
      <c r="BA106" s="230"/>
      <c r="BB106" s="230"/>
      <c r="BC106" s="230"/>
      <c r="BD106" s="230"/>
      <c r="BE106" s="230"/>
      <c r="BF106" s="230"/>
      <c r="BG106" s="230"/>
      <c r="BH106" s="230"/>
      <c r="BI106" s="230"/>
      <c r="BJ106" s="230"/>
    </row>
    <row r="107" spans="2:78" ht="9.75" customHeight="1">
      <c r="B107" s="311"/>
      <c r="C107" s="311"/>
      <c r="D107" s="311"/>
      <c r="E107" s="311"/>
      <c r="F107" s="311"/>
      <c r="G107" s="311"/>
      <c r="H107" s="311"/>
      <c r="I107" s="311"/>
      <c r="J107" s="311"/>
      <c r="K107" s="311"/>
      <c r="L107" s="311"/>
      <c r="M107" s="311"/>
      <c r="N107" s="311"/>
      <c r="O107" s="311"/>
      <c r="P107" s="311"/>
      <c r="Q107" s="311"/>
      <c r="R107" s="311"/>
      <c r="S107" s="311"/>
      <c r="T107" s="311"/>
      <c r="U107" s="311"/>
      <c r="V107" s="311"/>
      <c r="W107" s="311"/>
      <c r="X107" s="311"/>
      <c r="Y107" s="311"/>
      <c r="Z107" s="311"/>
      <c r="AA107" s="310"/>
      <c r="AB107" s="310"/>
      <c r="AC107" s="310"/>
      <c r="AD107" s="310"/>
      <c r="AE107" s="310"/>
      <c r="AF107" s="310"/>
      <c r="AG107" s="310"/>
      <c r="AH107" s="310"/>
      <c r="AI107" s="310"/>
      <c r="AJ107" s="310"/>
      <c r="AY107" s="230"/>
      <c r="AZ107" s="230"/>
      <c r="BA107" s="230"/>
      <c r="BB107" s="230"/>
      <c r="BC107" s="230"/>
      <c r="BD107" s="230"/>
      <c r="BE107" s="230"/>
      <c r="BF107" s="230"/>
      <c r="BG107" s="230"/>
      <c r="BH107" s="230"/>
      <c r="BI107" s="230"/>
      <c r="BJ107" s="230"/>
    </row>
    <row r="108" spans="2:78" ht="3.75" customHeight="1">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Y108" s="230"/>
      <c r="AZ108" s="230"/>
      <c r="BA108" s="230"/>
      <c r="BB108" s="230"/>
      <c r="BC108" s="230"/>
      <c r="BD108" s="230"/>
      <c r="BE108" s="230"/>
      <c r="BF108" s="230"/>
      <c r="BG108" s="230"/>
      <c r="BH108" s="230"/>
      <c r="BI108" s="230"/>
      <c r="BJ108" s="230"/>
    </row>
    <row r="109" spans="2:78" ht="6" customHeight="1">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c r="AA109" s="230"/>
      <c r="AB109" s="230"/>
      <c r="AC109" s="230"/>
      <c r="AD109" s="230"/>
      <c r="AE109" s="230"/>
      <c r="AF109" s="230"/>
      <c r="AG109" s="230"/>
      <c r="AH109" s="230"/>
      <c r="AI109" s="230"/>
      <c r="AJ109" s="230"/>
    </row>
    <row r="110" spans="2:78" ht="9.75" customHeight="1">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c r="AA110" s="230"/>
      <c r="AB110" s="230"/>
      <c r="AC110" s="230"/>
      <c r="AD110" s="230"/>
      <c r="AE110" s="230"/>
      <c r="AF110" s="230"/>
      <c r="AG110" s="230"/>
      <c r="AH110" s="230"/>
      <c r="AI110" s="230"/>
      <c r="AJ110" s="230"/>
      <c r="BN110" s="230"/>
      <c r="BO110" s="230"/>
      <c r="BP110" s="230"/>
      <c r="BQ110" s="230"/>
      <c r="BR110" s="230"/>
      <c r="BS110" s="230"/>
      <c r="BT110" s="230"/>
      <c r="BU110" s="230"/>
      <c r="BV110" s="230"/>
      <c r="BW110" s="230"/>
      <c r="BX110" s="230"/>
      <c r="BY110" s="230"/>
      <c r="BZ110" s="230"/>
    </row>
    <row r="111" spans="2:78" ht="9.75" customHeight="1">
      <c r="BN111" s="230"/>
      <c r="BO111" s="230"/>
      <c r="BP111" s="230"/>
      <c r="BQ111" s="230"/>
      <c r="BR111" s="230"/>
      <c r="BS111" s="230"/>
      <c r="BT111" s="230"/>
      <c r="BU111" s="230"/>
      <c r="BV111" s="230"/>
      <c r="BW111" s="230"/>
      <c r="BX111" s="230"/>
      <c r="BY111" s="230"/>
      <c r="BZ111" s="230"/>
    </row>
    <row r="112" spans="2:78" ht="9.75" customHeight="1">
      <c r="BN112" s="230"/>
      <c r="BO112" s="230"/>
      <c r="BP112" s="230"/>
      <c r="BQ112" s="230"/>
      <c r="BR112" s="230"/>
      <c r="BS112" s="230"/>
      <c r="BT112" s="230"/>
      <c r="BU112" s="230"/>
      <c r="BV112" s="230"/>
      <c r="BW112" s="230"/>
      <c r="BX112" s="230"/>
      <c r="BY112" s="230"/>
      <c r="BZ112" s="230"/>
    </row>
    <row r="113" spans="66:78" ht="9.75" customHeight="1">
      <c r="BN113" s="230"/>
      <c r="BO113" s="230"/>
      <c r="BP113" s="230"/>
      <c r="BQ113" s="230"/>
      <c r="BR113" s="230"/>
      <c r="BS113" s="230"/>
      <c r="BT113" s="230"/>
      <c r="BU113" s="230"/>
      <c r="BV113" s="230"/>
      <c r="BW113" s="230"/>
      <c r="BX113" s="230"/>
      <c r="BY113" s="230"/>
      <c r="BZ113" s="230"/>
    </row>
    <row r="114" spans="66:78" ht="9.75" customHeight="1">
      <c r="BN114" s="230"/>
      <c r="BO114" s="230"/>
      <c r="BP114" s="230"/>
      <c r="BQ114" s="230"/>
      <c r="BR114" s="230"/>
      <c r="BS114" s="230"/>
      <c r="BT114" s="230"/>
      <c r="BU114" s="230"/>
      <c r="BV114" s="230"/>
      <c r="BW114" s="230"/>
      <c r="BX114" s="230"/>
      <c r="BY114" s="230"/>
      <c r="BZ114" s="230"/>
    </row>
    <row r="115" spans="66:78" ht="9.75" customHeight="1">
      <c r="BN115" s="230"/>
    </row>
    <row r="116" spans="66:78" ht="9.75" customHeight="1">
      <c r="BN116" s="230"/>
    </row>
    <row r="117" spans="66:78" ht="9.75" customHeight="1">
      <c r="BN117" s="230"/>
    </row>
    <row r="118" spans="66:78" ht="9.75" customHeight="1">
      <c r="BN118" s="230"/>
    </row>
    <row r="119" spans="66:78" ht="9.75" customHeight="1">
      <c r="BN119" s="230"/>
    </row>
    <row r="120" spans="66:78" ht="9.75" customHeight="1">
      <c r="BN120" s="230"/>
      <c r="BO120" s="230"/>
      <c r="BP120" s="230"/>
      <c r="BQ120" s="230"/>
      <c r="BR120" s="230"/>
      <c r="BS120" s="230"/>
      <c r="BT120" s="230"/>
      <c r="BU120" s="230"/>
      <c r="BV120" s="230"/>
      <c r="BW120" s="230"/>
      <c r="BX120" s="230"/>
      <c r="BY120" s="230"/>
      <c r="BZ120" s="230"/>
    </row>
    <row r="121" spans="66:78" ht="9.75" customHeight="1">
      <c r="BN121" s="230"/>
      <c r="BO121" s="230"/>
      <c r="BP121" s="230"/>
      <c r="BQ121" s="230"/>
      <c r="BR121" s="230"/>
      <c r="BS121" s="230"/>
      <c r="BT121" s="230"/>
      <c r="BU121" s="230"/>
      <c r="BV121" s="230"/>
      <c r="BW121" s="230"/>
      <c r="BX121" s="230"/>
      <c r="BY121" s="230"/>
      <c r="BZ121" s="230"/>
    </row>
    <row r="122" spans="66:78" ht="9.75" customHeight="1">
      <c r="BN122" s="230"/>
      <c r="BO122" s="230"/>
      <c r="BP122" s="230"/>
      <c r="BQ122" s="230"/>
      <c r="BR122" s="230"/>
      <c r="BS122" s="230"/>
      <c r="BT122" s="230"/>
      <c r="BU122" s="230"/>
      <c r="BV122" s="230"/>
      <c r="BW122" s="230"/>
      <c r="BX122" s="230"/>
      <c r="BY122" s="230"/>
      <c r="BZ122" s="230"/>
    </row>
    <row r="123" spans="66:78" ht="9.75" customHeight="1"/>
    <row r="124" spans="66:78" ht="9.75" customHeight="1"/>
    <row r="125" spans="66:78" ht="9.75" customHeight="1"/>
    <row r="126" spans="66:78" ht="9.75" customHeight="1"/>
    <row r="127" spans="66:78" ht="9.75" customHeight="1"/>
    <row r="128" spans="66:78"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sheetData>
  <sheetProtection selectLockedCells="1"/>
  <mergeCells count="146">
    <mergeCell ref="B9:C10"/>
    <mergeCell ref="D9:BG10"/>
    <mergeCell ref="B39:AE41"/>
    <mergeCell ref="C2:BH5"/>
    <mergeCell ref="B36:K37"/>
    <mergeCell ref="B13:C14"/>
    <mergeCell ref="D13:BG14"/>
    <mergeCell ref="B15:C16"/>
    <mergeCell ref="D15:BG16"/>
    <mergeCell ref="D17:BG18"/>
    <mergeCell ref="B19:C20"/>
    <mergeCell ref="D19:BG20"/>
    <mergeCell ref="B11:C12"/>
    <mergeCell ref="D11:BG12"/>
    <mergeCell ref="B21:C22"/>
    <mergeCell ref="D21:BG22"/>
    <mergeCell ref="D23:BG24"/>
    <mergeCell ref="D26:BG27"/>
    <mergeCell ref="D28:J29"/>
    <mergeCell ref="K28:Q29"/>
    <mergeCell ref="R28:X29"/>
    <mergeCell ref="Y28:AE29"/>
    <mergeCell ref="AF28:AL29"/>
    <mergeCell ref="AM28:AS29"/>
    <mergeCell ref="AT28:AZ29"/>
    <mergeCell ref="BA28:BG29"/>
    <mergeCell ref="D30:J31"/>
    <mergeCell ref="K30:Q31"/>
    <mergeCell ref="R30:X31"/>
    <mergeCell ref="Y30:AE31"/>
    <mergeCell ref="AF30:AL31"/>
    <mergeCell ref="AM30:AS31"/>
    <mergeCell ref="AT30:AZ31"/>
    <mergeCell ref="BA30:BG31"/>
    <mergeCell ref="D32:BG33"/>
    <mergeCell ref="AL51:AX52"/>
    <mergeCell ref="B53:D61"/>
    <mergeCell ref="E53:K55"/>
    <mergeCell ref="L53:Z55"/>
    <mergeCell ref="AA53:AI55"/>
    <mergeCell ref="AJ53:AK55"/>
    <mergeCell ref="AL53:AM55"/>
    <mergeCell ref="AN53:AV55"/>
    <mergeCell ref="AW53:AX55"/>
    <mergeCell ref="E59:K61"/>
    <mergeCell ref="L59:Z61"/>
    <mergeCell ref="AA59:AK61"/>
    <mergeCell ref="AL59:AM61"/>
    <mergeCell ref="AN59:AV61"/>
    <mergeCell ref="AW59:AX61"/>
    <mergeCell ref="B50:K51"/>
    <mergeCell ref="AY53:BG55"/>
    <mergeCell ref="AY59:BG61"/>
    <mergeCell ref="BH53:BI55"/>
    <mergeCell ref="E56:K58"/>
    <mergeCell ref="L56:Z58"/>
    <mergeCell ref="AA56:AI58"/>
    <mergeCell ref="AJ56:AK58"/>
    <mergeCell ref="AL56:AM58"/>
    <mergeCell ref="AN56:AV58"/>
    <mergeCell ref="AW56:AX58"/>
    <mergeCell ref="AY56:BG58"/>
    <mergeCell ref="BH56:BI58"/>
    <mergeCell ref="BH59:BI61"/>
    <mergeCell ref="B62:Z64"/>
    <mergeCell ref="AA62:AX64"/>
    <mergeCell ref="AY62:BG64"/>
    <mergeCell ref="BH62:BI64"/>
    <mergeCell ref="B65:BI66"/>
    <mergeCell ref="B68:D76"/>
    <mergeCell ref="E68:K70"/>
    <mergeCell ref="L68:Z70"/>
    <mergeCell ref="AA68:AI70"/>
    <mergeCell ref="AJ68:AK70"/>
    <mergeCell ref="AL68:AM70"/>
    <mergeCell ref="AN68:AV70"/>
    <mergeCell ref="AW68:AX70"/>
    <mergeCell ref="AY68:BG70"/>
    <mergeCell ref="BH68:BI70"/>
    <mergeCell ref="E71:K73"/>
    <mergeCell ref="L71:Z73"/>
    <mergeCell ref="AA71:AI73"/>
    <mergeCell ref="AJ71:AK73"/>
    <mergeCell ref="AL71:AM73"/>
    <mergeCell ref="AY74:BG76"/>
    <mergeCell ref="BH74:BI76"/>
    <mergeCell ref="B77:Z79"/>
    <mergeCell ref="AA77:AX79"/>
    <mergeCell ref="AY77:BG79"/>
    <mergeCell ref="BH77:BI79"/>
    <mergeCell ref="AN71:AV73"/>
    <mergeCell ref="AW71:AX73"/>
    <mergeCell ref="AY71:BG73"/>
    <mergeCell ref="BH71:BI73"/>
    <mergeCell ref="E74:K76"/>
    <mergeCell ref="L74:Z76"/>
    <mergeCell ref="AA74:AK76"/>
    <mergeCell ref="AL74:AM76"/>
    <mergeCell ref="AN74:AV76"/>
    <mergeCell ref="AW74:AX76"/>
    <mergeCell ref="AN89:AV91"/>
    <mergeCell ref="AW89:AX91"/>
    <mergeCell ref="B80:BI81"/>
    <mergeCell ref="B83:D91"/>
    <mergeCell ref="E83:K85"/>
    <mergeCell ref="L83:Z85"/>
    <mergeCell ref="AA83:AI85"/>
    <mergeCell ref="AJ83:AK85"/>
    <mergeCell ref="AL83:AM85"/>
    <mergeCell ref="AN83:AV85"/>
    <mergeCell ref="AW83:AX85"/>
    <mergeCell ref="AY83:BG85"/>
    <mergeCell ref="BH83:BI85"/>
    <mergeCell ref="E86:K88"/>
    <mergeCell ref="L86:Z88"/>
    <mergeCell ref="AA86:AI88"/>
    <mergeCell ref="AJ86:AK88"/>
    <mergeCell ref="AL86:AM88"/>
    <mergeCell ref="AN86:AV88"/>
    <mergeCell ref="AW86:AX88"/>
    <mergeCell ref="AY86:BG88"/>
    <mergeCell ref="BH86:BI88"/>
    <mergeCell ref="AJ99:AU103"/>
    <mergeCell ref="AV99:BI103"/>
    <mergeCell ref="V99:AI103"/>
    <mergeCell ref="J99:U103"/>
    <mergeCell ref="AF39:BI41"/>
    <mergeCell ref="B42:P44"/>
    <mergeCell ref="B45:P47"/>
    <mergeCell ref="Q42:AE44"/>
    <mergeCell ref="Q45:AE47"/>
    <mergeCell ref="AF42:AT44"/>
    <mergeCell ref="AU42:BI44"/>
    <mergeCell ref="AF45:AT47"/>
    <mergeCell ref="AU45:BI47"/>
    <mergeCell ref="B95:BI96"/>
    <mergeCell ref="AY89:BG91"/>
    <mergeCell ref="BH89:BI91"/>
    <mergeCell ref="B92:Z94"/>
    <mergeCell ref="AA92:AX94"/>
    <mergeCell ref="AY92:BG94"/>
    <mergeCell ref="BH92:BI94"/>
    <mergeCell ref="E89:K91"/>
    <mergeCell ref="L89:Z91"/>
    <mergeCell ref="AA89:AK91"/>
    <mergeCell ref="AL89:AM91"/>
  </mergeCells>
  <phoneticPr fontId="2"/>
  <pageMargins left="0.59055118110236227" right="0.59055118110236227" top="0.47244094488188981" bottom="0.19685039370078741" header="0.31496062992125984" footer="0.31496062992125984"/>
  <pageSetup paperSize="9" scale="9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N82"/>
  <sheetViews>
    <sheetView view="pageBreakPreview" zoomScale="85" zoomScaleNormal="100" zoomScaleSheetLayoutView="85" workbookViewId="0">
      <selection sqref="A1:B1"/>
    </sheetView>
  </sheetViews>
  <sheetFormatPr defaultColWidth="9" defaultRowHeight="13.2"/>
  <cols>
    <col min="1" max="1" width="15" style="1" customWidth="1"/>
    <col min="2" max="2" width="8.44140625" style="1" customWidth="1"/>
    <col min="3" max="3" width="4" style="1" customWidth="1"/>
    <col min="4" max="4" width="10.33203125" style="1" customWidth="1"/>
    <col min="5" max="5" width="8.44140625" style="1" customWidth="1"/>
    <col min="6" max="6" width="8" style="59" customWidth="1"/>
    <col min="7" max="7" width="8.33203125" style="59" customWidth="1"/>
    <col min="8" max="8" width="5.33203125" style="59" customWidth="1"/>
    <col min="9" max="9" width="3.6640625" style="1" customWidth="1"/>
    <col min="10" max="10" width="12.21875" style="1" customWidth="1"/>
    <col min="11" max="12" width="4.88671875" style="1" customWidth="1"/>
    <col min="13" max="13" width="2.6640625" style="1" customWidth="1"/>
    <col min="14" max="16384" width="9" style="1"/>
  </cols>
  <sheetData>
    <row r="1" spans="1:14" ht="24.75" customHeight="1">
      <c r="A1" s="57" t="s">
        <v>70</v>
      </c>
      <c r="H1" s="1185" t="s">
        <v>47</v>
      </c>
      <c r="I1" s="1185"/>
      <c r="J1" s="1185"/>
      <c r="K1" s="1185"/>
      <c r="L1" s="1185"/>
      <c r="M1" s="1186" t="s">
        <v>50</v>
      </c>
    </row>
    <row r="2" spans="1:14" ht="26.25" customHeight="1">
      <c r="A2" s="29" t="s">
        <v>26</v>
      </c>
      <c r="B2" s="60"/>
      <c r="C2" s="53"/>
      <c r="D2" s="53"/>
      <c r="E2" s="61"/>
      <c r="F2" s="56" t="s">
        <v>54</v>
      </c>
      <c r="G2" s="60"/>
      <c r="H2" s="62"/>
      <c r="I2" s="62"/>
      <c r="J2" s="62"/>
      <c r="K2" s="1187" t="s">
        <v>55</v>
      </c>
      <c r="L2" s="1187" t="s">
        <v>56</v>
      </c>
      <c r="M2" s="1186"/>
    </row>
    <row r="3" spans="1:14" ht="26.25" customHeight="1">
      <c r="A3" s="58" t="s">
        <v>57</v>
      </c>
      <c r="B3" s="60"/>
      <c r="C3" s="53"/>
      <c r="D3" s="53"/>
      <c r="E3" s="53"/>
      <c r="F3" s="63"/>
      <c r="G3" s="64"/>
      <c r="H3" s="64"/>
      <c r="I3" s="64"/>
      <c r="J3" s="64"/>
      <c r="K3" s="1188"/>
      <c r="L3" s="1188"/>
      <c r="M3" s="1186"/>
    </row>
    <row r="4" spans="1:14" ht="26.25" customHeight="1">
      <c r="A4" s="1178" t="s">
        <v>27</v>
      </c>
      <c r="B4" s="60"/>
      <c r="C4" s="53"/>
      <c r="D4" s="53"/>
      <c r="E4" s="53"/>
      <c r="F4" s="29" t="s">
        <v>31</v>
      </c>
      <c r="G4" s="27" t="s">
        <v>48</v>
      </c>
      <c r="H4" s="1179" t="s">
        <v>58</v>
      </c>
      <c r="I4" s="1179"/>
      <c r="J4" s="1179"/>
      <c r="K4" s="58" t="s">
        <v>63</v>
      </c>
      <c r="L4" s="58" t="s">
        <v>64</v>
      </c>
      <c r="M4" s="1186"/>
    </row>
    <row r="5" spans="1:14" ht="26.25" customHeight="1">
      <c r="A5" s="1178"/>
      <c r="B5" s="60"/>
      <c r="C5" s="53"/>
      <c r="D5" s="53"/>
      <c r="E5" s="53"/>
      <c r="F5" s="29" t="s">
        <v>31</v>
      </c>
      <c r="G5" s="27" t="s">
        <v>48</v>
      </c>
      <c r="H5" s="1179" t="s">
        <v>58</v>
      </c>
      <c r="I5" s="1179"/>
      <c r="J5" s="1179"/>
      <c r="K5" s="58" t="s">
        <v>63</v>
      </c>
      <c r="L5" s="58" t="s">
        <v>64</v>
      </c>
      <c r="M5" s="1186"/>
    </row>
    <row r="6" spans="1:14" ht="26.25" customHeight="1">
      <c r="A6" s="1178"/>
      <c r="B6" s="60"/>
      <c r="C6" s="53"/>
      <c r="D6" s="53"/>
      <c r="E6" s="53"/>
      <c r="F6" s="29" t="s">
        <v>31</v>
      </c>
      <c r="G6" s="27" t="s">
        <v>48</v>
      </c>
      <c r="H6" s="1179" t="s">
        <v>58</v>
      </c>
      <c r="I6" s="1179"/>
      <c r="J6" s="1179"/>
      <c r="K6" s="58" t="s">
        <v>63</v>
      </c>
      <c r="L6" s="58" t="s">
        <v>64</v>
      </c>
      <c r="M6" s="1186"/>
    </row>
    <row r="7" spans="1:14" ht="26.25" customHeight="1">
      <c r="A7" s="1178"/>
      <c r="B7" s="60"/>
      <c r="C7" s="53"/>
      <c r="D7" s="53"/>
      <c r="E7" s="53"/>
      <c r="F7" s="29" t="s">
        <v>31</v>
      </c>
      <c r="G7" s="27" t="s">
        <v>48</v>
      </c>
      <c r="H7" s="1179" t="s">
        <v>58</v>
      </c>
      <c r="I7" s="1179"/>
      <c r="J7" s="1179"/>
      <c r="K7" s="58" t="s">
        <v>63</v>
      </c>
      <c r="L7" s="58" t="s">
        <v>64</v>
      </c>
      <c r="M7" s="1186"/>
    </row>
    <row r="8" spans="1:14" ht="26.25" customHeight="1">
      <c r="A8" s="58" t="s">
        <v>11</v>
      </c>
      <c r="B8" s="65" t="s">
        <v>29</v>
      </c>
      <c r="C8" s="1180" t="s">
        <v>60</v>
      </c>
      <c r="D8" s="1181"/>
      <c r="E8" s="66" t="s">
        <v>29</v>
      </c>
      <c r="F8" s="67" t="s">
        <v>52</v>
      </c>
      <c r="G8" s="1182" t="s">
        <v>61</v>
      </c>
      <c r="H8" s="1183"/>
      <c r="I8" s="1183"/>
      <c r="J8" s="1183"/>
      <c r="K8" s="1183"/>
      <c r="L8" s="1184"/>
      <c r="M8" s="1186"/>
      <c r="N8" s="55"/>
    </row>
    <row r="9" spans="1:14" ht="15.75" customHeight="1">
      <c r="A9" s="1" t="s">
        <v>53</v>
      </c>
      <c r="L9" s="55"/>
    </row>
    <row r="10" spans="1:14" ht="24.75" customHeight="1">
      <c r="A10" s="54" t="s">
        <v>62</v>
      </c>
      <c r="B10" s="54"/>
      <c r="C10" s="54"/>
      <c r="D10" s="54"/>
      <c r="E10" s="54"/>
      <c r="F10" s="54"/>
      <c r="G10" s="54"/>
      <c r="H10" s="54"/>
      <c r="I10" s="54"/>
      <c r="J10" s="54"/>
      <c r="K10" s="54"/>
      <c r="L10" s="54"/>
    </row>
    <row r="11" spans="1:14" ht="26.25" customHeight="1">
      <c r="F11" s="1"/>
      <c r="G11" s="1"/>
      <c r="H11" s="1"/>
    </row>
    <row r="12" spans="1:14" ht="26.25" customHeight="1">
      <c r="F12" s="1"/>
      <c r="G12" s="1"/>
      <c r="H12" s="1"/>
    </row>
    <row r="13" spans="1:14" ht="24.75" customHeight="1">
      <c r="A13" s="68" t="str">
        <f>A1</f>
        <v>令和　　　年度国民健康保険料試算</v>
      </c>
      <c r="H13" s="1185" t="s">
        <v>47</v>
      </c>
      <c r="I13" s="1185"/>
      <c r="J13" s="1185"/>
      <c r="K13" s="1185"/>
      <c r="L13" s="1185"/>
      <c r="M13" s="1186" t="s">
        <v>50</v>
      </c>
    </row>
    <row r="14" spans="1:14" ht="26.25" customHeight="1">
      <c r="A14" s="29" t="s">
        <v>26</v>
      </c>
      <c r="B14" s="60"/>
      <c r="C14" s="53"/>
      <c r="D14" s="53"/>
      <c r="E14" s="61"/>
      <c r="F14" s="56" t="s">
        <v>65</v>
      </c>
      <c r="G14" s="60"/>
      <c r="H14" s="62"/>
      <c r="I14" s="62"/>
      <c r="J14" s="62"/>
      <c r="K14" s="1187" t="s">
        <v>55</v>
      </c>
      <c r="L14" s="1187" t="s">
        <v>56</v>
      </c>
      <c r="M14" s="1186"/>
    </row>
    <row r="15" spans="1:14" ht="26.25" customHeight="1">
      <c r="A15" s="58" t="s">
        <v>57</v>
      </c>
      <c r="B15" s="60"/>
      <c r="C15" s="53"/>
      <c r="D15" s="53"/>
      <c r="E15" s="53"/>
      <c r="F15" s="63"/>
      <c r="G15" s="64"/>
      <c r="H15" s="64"/>
      <c r="I15" s="64"/>
      <c r="J15" s="64"/>
      <c r="K15" s="1188"/>
      <c r="L15" s="1188"/>
      <c r="M15" s="1186"/>
    </row>
    <row r="16" spans="1:14" ht="26.25" customHeight="1">
      <c r="A16" s="1178" t="s">
        <v>27</v>
      </c>
      <c r="B16" s="60"/>
      <c r="C16" s="53"/>
      <c r="D16" s="53"/>
      <c r="E16" s="53"/>
      <c r="F16" s="29" t="s">
        <v>31</v>
      </c>
      <c r="G16" s="27" t="s">
        <v>48</v>
      </c>
      <c r="H16" s="1179" t="s">
        <v>58</v>
      </c>
      <c r="I16" s="1179"/>
      <c r="J16" s="1179"/>
      <c r="K16" s="58" t="s">
        <v>59</v>
      </c>
      <c r="L16" s="58" t="s">
        <v>51</v>
      </c>
      <c r="M16" s="1186"/>
    </row>
    <row r="17" spans="1:14" ht="26.25" customHeight="1">
      <c r="A17" s="1178"/>
      <c r="B17" s="60"/>
      <c r="C17" s="53"/>
      <c r="D17" s="53"/>
      <c r="E17" s="53"/>
      <c r="F17" s="29" t="s">
        <v>31</v>
      </c>
      <c r="G17" s="27" t="s">
        <v>48</v>
      </c>
      <c r="H17" s="1179" t="s">
        <v>58</v>
      </c>
      <c r="I17" s="1179"/>
      <c r="J17" s="1179"/>
      <c r="K17" s="58" t="s">
        <v>63</v>
      </c>
      <c r="L17" s="58" t="s">
        <v>51</v>
      </c>
      <c r="M17" s="1186"/>
    </row>
    <row r="18" spans="1:14" ht="26.25" customHeight="1">
      <c r="A18" s="1178"/>
      <c r="B18" s="60"/>
      <c r="C18" s="53"/>
      <c r="D18" s="53"/>
      <c r="E18" s="53"/>
      <c r="F18" s="29" t="s">
        <v>31</v>
      </c>
      <c r="G18" s="27" t="s">
        <v>48</v>
      </c>
      <c r="H18" s="1179" t="s">
        <v>58</v>
      </c>
      <c r="I18" s="1179"/>
      <c r="J18" s="1179"/>
      <c r="K18" s="58" t="s">
        <v>59</v>
      </c>
      <c r="L18" s="58" t="s">
        <v>64</v>
      </c>
      <c r="M18" s="1186"/>
    </row>
    <row r="19" spans="1:14" ht="26.25" customHeight="1">
      <c r="A19" s="1178"/>
      <c r="B19" s="60"/>
      <c r="C19" s="53"/>
      <c r="D19" s="53"/>
      <c r="E19" s="53"/>
      <c r="F19" s="29" t="s">
        <v>31</v>
      </c>
      <c r="G19" s="27" t="s">
        <v>48</v>
      </c>
      <c r="H19" s="1179" t="s">
        <v>58</v>
      </c>
      <c r="I19" s="1179"/>
      <c r="J19" s="1179"/>
      <c r="K19" s="58" t="s">
        <v>63</v>
      </c>
      <c r="L19" s="58" t="s">
        <v>64</v>
      </c>
      <c r="M19" s="1186"/>
    </row>
    <row r="20" spans="1:14" ht="26.25" customHeight="1">
      <c r="A20" s="58" t="s">
        <v>11</v>
      </c>
      <c r="B20" s="65" t="s">
        <v>29</v>
      </c>
      <c r="C20" s="1180" t="s">
        <v>60</v>
      </c>
      <c r="D20" s="1181"/>
      <c r="E20" s="66" t="s">
        <v>29</v>
      </c>
      <c r="F20" s="67" t="s">
        <v>52</v>
      </c>
      <c r="G20" s="1182" t="s">
        <v>61</v>
      </c>
      <c r="H20" s="1183"/>
      <c r="I20" s="1183"/>
      <c r="J20" s="1183"/>
      <c r="K20" s="1183"/>
      <c r="L20" s="1184"/>
      <c r="M20" s="1186"/>
      <c r="N20" s="55"/>
    </row>
    <row r="21" spans="1:14" ht="15.75" customHeight="1">
      <c r="A21" s="1" t="s">
        <v>53</v>
      </c>
      <c r="L21" s="55"/>
    </row>
    <row r="22" spans="1:14" ht="24.75" customHeight="1">
      <c r="A22" s="54" t="s">
        <v>62</v>
      </c>
      <c r="B22" s="54"/>
      <c r="C22" s="54"/>
      <c r="D22" s="54"/>
      <c r="E22" s="54"/>
      <c r="F22" s="54"/>
      <c r="G22" s="54"/>
      <c r="H22" s="54"/>
      <c r="I22" s="54"/>
      <c r="J22" s="54"/>
      <c r="K22" s="54"/>
      <c r="L22" s="54"/>
    </row>
    <row r="23" spans="1:14" ht="26.25" customHeight="1">
      <c r="F23" s="1"/>
      <c r="G23" s="1"/>
      <c r="H23" s="1"/>
    </row>
    <row r="24" spans="1:14" ht="26.25" customHeight="1">
      <c r="F24" s="1"/>
      <c r="G24" s="1"/>
      <c r="H24" s="1"/>
    </row>
    <row r="25" spans="1:14" ht="24.75" customHeight="1">
      <c r="A25" s="68" t="str">
        <f>A1</f>
        <v>令和　　　年度国民健康保険料試算</v>
      </c>
      <c r="H25" s="1185" t="s">
        <v>47</v>
      </c>
      <c r="I25" s="1185"/>
      <c r="J25" s="1185"/>
      <c r="K25" s="1185"/>
      <c r="L25" s="1185"/>
      <c r="M25" s="1186" t="s">
        <v>50</v>
      </c>
    </row>
    <row r="26" spans="1:14" ht="26.25" customHeight="1">
      <c r="A26" s="29" t="s">
        <v>26</v>
      </c>
      <c r="B26" s="60"/>
      <c r="C26" s="53"/>
      <c r="D26" s="53"/>
      <c r="E26" s="61"/>
      <c r="F26" s="56" t="s">
        <v>66</v>
      </c>
      <c r="G26" s="60"/>
      <c r="H26" s="62"/>
      <c r="I26" s="62"/>
      <c r="J26" s="62"/>
      <c r="K26" s="1187" t="s">
        <v>55</v>
      </c>
      <c r="L26" s="1187" t="s">
        <v>56</v>
      </c>
      <c r="M26" s="1186"/>
    </row>
    <row r="27" spans="1:14" ht="26.25" customHeight="1">
      <c r="A27" s="58" t="s">
        <v>57</v>
      </c>
      <c r="B27" s="60"/>
      <c r="C27" s="53"/>
      <c r="D27" s="53"/>
      <c r="E27" s="53"/>
      <c r="F27" s="63"/>
      <c r="G27" s="64"/>
      <c r="H27" s="64"/>
      <c r="I27" s="64"/>
      <c r="J27" s="64"/>
      <c r="K27" s="1188"/>
      <c r="L27" s="1188"/>
      <c r="M27" s="1186"/>
    </row>
    <row r="28" spans="1:14" ht="26.25" customHeight="1">
      <c r="A28" s="1178" t="s">
        <v>27</v>
      </c>
      <c r="B28" s="60"/>
      <c r="C28" s="53"/>
      <c r="D28" s="53"/>
      <c r="E28" s="53"/>
      <c r="F28" s="29" t="s">
        <v>31</v>
      </c>
      <c r="G28" s="27" t="s">
        <v>48</v>
      </c>
      <c r="H28" s="1179" t="s">
        <v>58</v>
      </c>
      <c r="I28" s="1179"/>
      <c r="J28" s="1179"/>
      <c r="K28" s="58" t="s">
        <v>67</v>
      </c>
      <c r="L28" s="58" t="s">
        <v>68</v>
      </c>
      <c r="M28" s="1186"/>
    </row>
    <row r="29" spans="1:14" ht="26.25" customHeight="1">
      <c r="A29" s="1178"/>
      <c r="B29" s="60"/>
      <c r="C29" s="53"/>
      <c r="D29" s="53"/>
      <c r="E29" s="53"/>
      <c r="F29" s="29" t="s">
        <v>31</v>
      </c>
      <c r="G29" s="27" t="s">
        <v>48</v>
      </c>
      <c r="H29" s="1179" t="s">
        <v>58</v>
      </c>
      <c r="I29" s="1179"/>
      <c r="J29" s="1179"/>
      <c r="K29" s="58" t="s">
        <v>67</v>
      </c>
      <c r="L29" s="58" t="s">
        <v>68</v>
      </c>
      <c r="M29" s="1186"/>
    </row>
    <row r="30" spans="1:14" ht="26.25" customHeight="1">
      <c r="A30" s="1178"/>
      <c r="B30" s="60"/>
      <c r="C30" s="53"/>
      <c r="D30" s="53"/>
      <c r="E30" s="53"/>
      <c r="F30" s="29" t="s">
        <v>31</v>
      </c>
      <c r="G30" s="27" t="s">
        <v>48</v>
      </c>
      <c r="H30" s="1179" t="s">
        <v>58</v>
      </c>
      <c r="I30" s="1179"/>
      <c r="J30" s="1179"/>
      <c r="K30" s="58" t="s">
        <v>67</v>
      </c>
      <c r="L30" s="58" t="s">
        <v>69</v>
      </c>
      <c r="M30" s="1186"/>
    </row>
    <row r="31" spans="1:14" ht="26.25" customHeight="1">
      <c r="A31" s="1178"/>
      <c r="B31" s="60"/>
      <c r="C31" s="53"/>
      <c r="D31" s="53"/>
      <c r="E31" s="53"/>
      <c r="F31" s="29" t="s">
        <v>31</v>
      </c>
      <c r="G31" s="27" t="s">
        <v>48</v>
      </c>
      <c r="H31" s="1179" t="s">
        <v>58</v>
      </c>
      <c r="I31" s="1179"/>
      <c r="J31" s="1179"/>
      <c r="K31" s="58" t="s">
        <v>67</v>
      </c>
      <c r="L31" s="58" t="s">
        <v>68</v>
      </c>
      <c r="M31" s="1186"/>
    </row>
    <row r="32" spans="1:14" ht="26.25" customHeight="1">
      <c r="A32" s="58" t="s">
        <v>11</v>
      </c>
      <c r="B32" s="65" t="s">
        <v>29</v>
      </c>
      <c r="C32" s="1180" t="s">
        <v>60</v>
      </c>
      <c r="D32" s="1181"/>
      <c r="E32" s="66" t="s">
        <v>29</v>
      </c>
      <c r="F32" s="67" t="s">
        <v>52</v>
      </c>
      <c r="G32" s="1182" t="s">
        <v>61</v>
      </c>
      <c r="H32" s="1183"/>
      <c r="I32" s="1183"/>
      <c r="J32" s="1183"/>
      <c r="K32" s="1183"/>
      <c r="L32" s="1184"/>
      <c r="M32" s="1186"/>
      <c r="N32" s="55"/>
    </row>
    <row r="33" spans="1:12" ht="15.75" customHeight="1">
      <c r="A33" s="1" t="s">
        <v>53</v>
      </c>
      <c r="L33" s="55"/>
    </row>
    <row r="34" spans="1:12" ht="24.75" customHeight="1">
      <c r="A34" s="54" t="s">
        <v>62</v>
      </c>
      <c r="B34" s="54"/>
      <c r="C34" s="54"/>
      <c r="D34" s="54"/>
      <c r="E34" s="54"/>
      <c r="F34" s="54"/>
      <c r="G34" s="54"/>
      <c r="H34" s="54"/>
      <c r="I34" s="54"/>
      <c r="J34" s="54"/>
      <c r="K34" s="54"/>
      <c r="L34" s="54"/>
    </row>
    <row r="35" spans="1:12" ht="26.25" customHeight="1">
      <c r="F35" s="1"/>
      <c r="G35" s="1"/>
      <c r="H35" s="1"/>
    </row>
    <row r="36" spans="1:12" ht="26.25" customHeight="1">
      <c r="F36" s="1"/>
      <c r="G36" s="1"/>
      <c r="H36" s="1"/>
    </row>
    <row r="37" spans="1:12" ht="26.25" customHeight="1">
      <c r="F37" s="1"/>
      <c r="G37" s="1"/>
      <c r="H37" s="1"/>
    </row>
    <row r="38" spans="1:12" ht="15.75" customHeight="1">
      <c r="F38" s="1"/>
      <c r="G38" s="1"/>
      <c r="H38" s="1"/>
    </row>
    <row r="39" spans="1:12" ht="24.75" customHeight="1">
      <c r="F39" s="1"/>
      <c r="G39" s="1"/>
      <c r="H39" s="1"/>
    </row>
    <row r="40" spans="1:12" ht="26.25" customHeight="1">
      <c r="F40" s="1"/>
      <c r="G40" s="1"/>
      <c r="H40" s="1"/>
    </row>
    <row r="41" spans="1:12" ht="26.25" customHeight="1">
      <c r="F41" s="1"/>
      <c r="G41" s="1"/>
      <c r="H41" s="1"/>
    </row>
    <row r="42" spans="1:12" ht="26.25" customHeight="1">
      <c r="F42" s="1"/>
      <c r="G42" s="1"/>
      <c r="H42" s="1"/>
    </row>
    <row r="43" spans="1:12" ht="26.25" customHeight="1">
      <c r="F43" s="1"/>
      <c r="G43" s="1"/>
      <c r="H43" s="1"/>
    </row>
    <row r="44" spans="1:12" ht="26.25" customHeight="1">
      <c r="F44" s="1"/>
      <c r="G44" s="1"/>
      <c r="H44" s="1"/>
    </row>
    <row r="45" spans="1:12" ht="26.25" customHeight="1">
      <c r="F45" s="1"/>
      <c r="G45" s="1"/>
      <c r="H45" s="1"/>
    </row>
    <row r="46" spans="1:12" ht="26.25" customHeight="1">
      <c r="F46" s="1"/>
      <c r="G46" s="1"/>
      <c r="H46" s="1"/>
    </row>
    <row r="47" spans="1:12" ht="15.75" customHeight="1">
      <c r="F47" s="1"/>
      <c r="G47" s="1"/>
      <c r="H47" s="1"/>
    </row>
    <row r="48" spans="1:12" ht="24.75" customHeight="1">
      <c r="F48" s="1"/>
      <c r="G48" s="1"/>
      <c r="H48" s="1"/>
    </row>
    <row r="49" spans="6:8" ht="26.25" customHeight="1">
      <c r="F49" s="1"/>
      <c r="G49" s="1"/>
      <c r="H49" s="1"/>
    </row>
    <row r="50" spans="6:8" ht="26.25" customHeight="1">
      <c r="F50" s="1"/>
      <c r="G50" s="1"/>
      <c r="H50" s="1"/>
    </row>
    <row r="51" spans="6:8" ht="26.25" customHeight="1">
      <c r="F51" s="1"/>
      <c r="G51" s="1"/>
      <c r="H51" s="1"/>
    </row>
    <row r="52" spans="6:8" ht="26.25" customHeight="1">
      <c r="F52" s="1"/>
      <c r="G52" s="1"/>
      <c r="H52" s="1"/>
    </row>
    <row r="53" spans="6:8" ht="26.25" customHeight="1">
      <c r="F53" s="1"/>
      <c r="G53" s="1"/>
      <c r="H53" s="1"/>
    </row>
    <row r="54" spans="6:8" ht="26.25" customHeight="1">
      <c r="F54" s="1"/>
      <c r="G54" s="1"/>
      <c r="H54" s="1"/>
    </row>
    <row r="55" spans="6:8" ht="26.25" customHeight="1">
      <c r="F55" s="1"/>
      <c r="G55" s="1"/>
      <c r="H55" s="1"/>
    </row>
    <row r="56" spans="6:8">
      <c r="F56" s="1"/>
      <c r="G56" s="1"/>
      <c r="H56" s="1"/>
    </row>
    <row r="57" spans="6:8">
      <c r="F57" s="1"/>
      <c r="G57" s="1"/>
      <c r="H57" s="1"/>
    </row>
    <row r="58" spans="6:8">
      <c r="F58" s="1"/>
      <c r="G58" s="1"/>
      <c r="H58" s="1"/>
    </row>
    <row r="59" spans="6:8">
      <c r="F59" s="1"/>
      <c r="G59" s="1"/>
      <c r="H59" s="1"/>
    </row>
    <row r="60" spans="6:8">
      <c r="F60" s="1"/>
      <c r="G60" s="1"/>
      <c r="H60" s="1"/>
    </row>
    <row r="61" spans="6:8">
      <c r="F61" s="1"/>
      <c r="G61" s="1"/>
      <c r="H61" s="1"/>
    </row>
    <row r="62" spans="6:8">
      <c r="F62" s="1"/>
      <c r="G62" s="1"/>
      <c r="H62" s="1"/>
    </row>
    <row r="63" spans="6:8">
      <c r="F63" s="1"/>
      <c r="G63" s="1"/>
      <c r="H63" s="1"/>
    </row>
    <row r="64" spans="6:8">
      <c r="F64" s="1"/>
      <c r="G64" s="1"/>
      <c r="H64" s="1"/>
    </row>
    <row r="65" spans="6:8">
      <c r="F65" s="1"/>
      <c r="G65" s="1"/>
      <c r="H65" s="1"/>
    </row>
    <row r="66" spans="6:8">
      <c r="F66" s="1"/>
      <c r="G66" s="1"/>
      <c r="H66" s="1"/>
    </row>
    <row r="67" spans="6:8">
      <c r="F67" s="1"/>
      <c r="G67" s="1"/>
      <c r="H67" s="1"/>
    </row>
    <row r="68" spans="6:8">
      <c r="F68" s="1"/>
      <c r="G68" s="1"/>
      <c r="H68" s="1"/>
    </row>
    <row r="69" spans="6:8">
      <c r="F69" s="1"/>
      <c r="G69" s="1"/>
      <c r="H69" s="1"/>
    </row>
    <row r="70" spans="6:8">
      <c r="F70" s="1"/>
      <c r="G70" s="1"/>
      <c r="H70" s="1"/>
    </row>
    <row r="71" spans="6:8">
      <c r="F71" s="1"/>
      <c r="G71" s="1"/>
      <c r="H71" s="1"/>
    </row>
    <row r="72" spans="6:8">
      <c r="F72" s="1"/>
      <c r="G72" s="1"/>
      <c r="H72" s="1"/>
    </row>
    <row r="73" spans="6:8">
      <c r="F73" s="1"/>
      <c r="G73" s="1"/>
      <c r="H73" s="1"/>
    </row>
    <row r="74" spans="6:8">
      <c r="F74" s="1"/>
      <c r="G74" s="1"/>
      <c r="H74" s="1"/>
    </row>
    <row r="75" spans="6:8">
      <c r="F75" s="1"/>
      <c r="G75" s="1"/>
      <c r="H75" s="1"/>
    </row>
    <row r="76" spans="6:8">
      <c r="F76" s="1"/>
      <c r="G76" s="1"/>
      <c r="H76" s="1"/>
    </row>
    <row r="77" spans="6:8">
      <c r="F77" s="1"/>
      <c r="G77" s="1"/>
      <c r="H77" s="1"/>
    </row>
    <row r="78" spans="6:8">
      <c r="F78" s="1"/>
      <c r="G78" s="1"/>
      <c r="H78" s="1"/>
    </row>
    <row r="79" spans="6:8">
      <c r="F79" s="1"/>
      <c r="G79" s="1"/>
      <c r="H79" s="1"/>
    </row>
    <row r="80" spans="6:8">
      <c r="F80" s="1"/>
      <c r="G80" s="1"/>
      <c r="H80" s="1"/>
    </row>
    <row r="81" spans="6:8">
      <c r="F81" s="1"/>
      <c r="G81" s="1"/>
      <c r="H81" s="1"/>
    </row>
    <row r="82" spans="6:8">
      <c r="F82" s="1"/>
      <c r="G82" s="1"/>
      <c r="H82" s="1"/>
    </row>
  </sheetData>
  <sheetProtection algorithmName="SHA-512" hashValue="g51HC2qzrZ5azGgs/oQUh4RwRKvoiFW8xtYC1JiG4m77tffMaaeLyhh6s/FIDpt7kMWMg+UT4xE/Hm15rUXjFQ==" saltValue="t2prvoTlYkGGchVipOnpqw==" spinCount="100000" sheet="1" objects="1" scenarios="1" selectLockedCells="1" selectUnlockedCells="1"/>
  <mergeCells count="33">
    <mergeCell ref="H1:L1"/>
    <mergeCell ref="M1:M8"/>
    <mergeCell ref="K2:K3"/>
    <mergeCell ref="L2:L3"/>
    <mergeCell ref="A4:A7"/>
    <mergeCell ref="H4:J4"/>
    <mergeCell ref="H5:J5"/>
    <mergeCell ref="H6:J6"/>
    <mergeCell ref="H7:J7"/>
    <mergeCell ref="C8:D8"/>
    <mergeCell ref="A16:A19"/>
    <mergeCell ref="H16:J16"/>
    <mergeCell ref="H17:J17"/>
    <mergeCell ref="H18:J18"/>
    <mergeCell ref="H19:J19"/>
    <mergeCell ref="M25:M32"/>
    <mergeCell ref="K26:K27"/>
    <mergeCell ref="L26:L27"/>
    <mergeCell ref="G8:L8"/>
    <mergeCell ref="H13:L13"/>
    <mergeCell ref="M13:M20"/>
    <mergeCell ref="K14:K15"/>
    <mergeCell ref="L14:L15"/>
    <mergeCell ref="C32:D32"/>
    <mergeCell ref="G32:L32"/>
    <mergeCell ref="C20:D20"/>
    <mergeCell ref="G20:L20"/>
    <mergeCell ref="H25:L25"/>
    <mergeCell ref="A28:A31"/>
    <mergeCell ref="H28:J28"/>
    <mergeCell ref="H29:J29"/>
    <mergeCell ref="H30:J30"/>
    <mergeCell ref="H31:J31"/>
  </mergeCells>
  <phoneticPr fontId="2"/>
  <printOptions horizontalCentered="1"/>
  <pageMargins left="0.47244094488188981" right="0.35433070866141736" top="0.55118110236220474" bottom="0.15748031496062992" header="0.15748031496062992" footer="0.1574803149606299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I20"/>
  <sheetViews>
    <sheetView zoomScaleNormal="100" workbookViewId="0">
      <selection activeCell="E10" sqref="E10"/>
    </sheetView>
  </sheetViews>
  <sheetFormatPr defaultRowHeight="13.2"/>
  <cols>
    <col min="1" max="1" width="23.21875" style="42" bestFit="1" customWidth="1"/>
    <col min="2" max="2" width="23.21875" customWidth="1"/>
    <col min="3" max="3" width="48.6640625" customWidth="1"/>
    <col min="4" max="5" width="11.21875" customWidth="1"/>
    <col min="6" max="6" width="12.44140625" customWidth="1"/>
    <col min="7" max="9" width="11.21875" customWidth="1"/>
    <col min="10" max="10" width="12.44140625" bestFit="1" customWidth="1"/>
  </cols>
  <sheetData>
    <row r="1" spans="1:9" ht="30.75" customHeight="1">
      <c r="A1" s="41"/>
      <c r="B1" s="40"/>
      <c r="D1" s="71" t="s">
        <v>74</v>
      </c>
      <c r="H1" s="93" t="s">
        <v>92</v>
      </c>
      <c r="I1" s="94"/>
    </row>
    <row r="2" spans="1:9" ht="24" thickBot="1">
      <c r="A2" s="43" t="s">
        <v>42</v>
      </c>
      <c r="B2" s="46">
        <v>2000000</v>
      </c>
      <c r="C2" s="79" t="s">
        <v>97</v>
      </c>
      <c r="D2" s="72" t="s">
        <v>77</v>
      </c>
      <c r="E2" s="71"/>
      <c r="F2" s="71"/>
      <c r="G2" s="71"/>
      <c r="H2" s="95" t="s">
        <v>93</v>
      </c>
      <c r="I2" s="96" t="b">
        <v>0</v>
      </c>
    </row>
    <row r="3" spans="1:9" ht="24" thickBot="1">
      <c r="A3" s="43" t="s">
        <v>43</v>
      </c>
      <c r="B3" s="47">
        <f>IF(B2="","",D10-G10)</f>
        <v>1320000</v>
      </c>
      <c r="C3" s="75" t="str">
        <f>IF(G10&gt;0,"　※所得金額調整控除が"&amp;TEXT(G10,"#,##0")&amp;"円適用されています。","")</f>
        <v/>
      </c>
      <c r="D3" s="71">
        <f>IF(B2&lt;551000,0,IF(B2&lt;1619000,B2-550000,IF(B2&lt;1620000,1069000,IF(B2&lt;1622000,1070000,IF(B2&lt;1624000,1072000,IF(B2&lt;1628000,1074000,0))))))</f>
        <v>0</v>
      </c>
      <c r="E3" s="90" t="s">
        <v>40</v>
      </c>
      <c r="F3" s="91" t="s">
        <v>75</v>
      </c>
      <c r="G3" s="91">
        <f>IF(B6&lt;0,"-",IF(B6&lt;600001,0,IF(B6&lt;1300000,B6-600000,IF(B6&lt;4100000,ROUNDDOWN(B6*0.75-275000,0),IF(B6&lt;7700000,ROUNDDOWN(B6*0.85-685000,0),IF(B6&lt;10000000,ROUNDDOWN(B6*0.95-1455000,0),B6-1955000))))))</f>
        <v>0</v>
      </c>
      <c r="H3" s="95" t="s">
        <v>94</v>
      </c>
      <c r="I3" s="97">
        <f>D7</f>
        <v>1320000</v>
      </c>
    </row>
    <row r="4" spans="1:9" s="45" customFormat="1" ht="23.4">
      <c r="A4" s="44"/>
      <c r="B4" s="48"/>
      <c r="D4" s="71" t="s">
        <v>78</v>
      </c>
      <c r="E4" s="73"/>
      <c r="F4" s="74"/>
      <c r="G4" s="74"/>
      <c r="H4" s="98" t="s">
        <v>95</v>
      </c>
      <c r="I4" s="99">
        <f>ROUNDDOWN(D7*0.3,0)</f>
        <v>396000</v>
      </c>
    </row>
    <row r="5" spans="1:9" ht="23.4">
      <c r="A5" s="43" t="s">
        <v>31</v>
      </c>
      <c r="B5" s="51"/>
      <c r="C5" s="80" t="s">
        <v>98</v>
      </c>
      <c r="D5" s="71">
        <f>IF(B2&lt;1628000,0,IF(B2&lt;1800000,ROUNDDOWN(B2/4,-3)*2.4+100000,IF(B2&lt;3600000,ROUNDDOWN(B2/4,-3)*2.8-80000,IF(B2&lt;6600000,ROUNDDOWN(B2/4,-3)*3.2-440000,IF(B2&lt;8500000,ROUNDDOWN(B2*0.9-1100000,0),B2-1950000)))))</f>
        <v>1320000</v>
      </c>
      <c r="E5" s="90" t="s">
        <v>41</v>
      </c>
      <c r="F5" s="91" t="s">
        <v>76</v>
      </c>
      <c r="G5" s="92">
        <f>IF(B6&lt;0,"-",IF(B6&lt;1100001,0,IF(B6&lt;3300000,B6-1100000,IF(B6&lt;4100000,ROUNDDOWN(B6*0.75-275000,0),IF(B6&lt;7700000,ROUNDDOWN(B6*0.85-685000,0),IF(B6&lt;10000000,ROUNDDOWN(B6*0.95-1455000,0),B6-1955000))))))</f>
        <v>0</v>
      </c>
      <c r="H5" s="50"/>
      <c r="I5" s="45"/>
    </row>
    <row r="6" spans="1:9" ht="24" thickBot="1">
      <c r="A6" s="43" t="s">
        <v>44</v>
      </c>
      <c r="B6" s="46"/>
      <c r="D6" s="81" t="s">
        <v>43</v>
      </c>
      <c r="E6" s="69"/>
      <c r="F6" s="70" t="str">
        <f>"令和"&amp;パラメーター!D1&amp;"年1月1日現在の年齢"</f>
        <v>令和7年1月1日現在の年齢</v>
      </c>
      <c r="G6" s="69">
        <f>DATEDIF(所得換算!B5,所得換算!G7,"Y")</f>
        <v>125</v>
      </c>
    </row>
    <row r="7" spans="1:9" ht="24" thickBot="1">
      <c r="A7" s="43" t="s">
        <v>45</v>
      </c>
      <c r="B7" s="47" t="str">
        <f>IF(B6="","",IF(B6&gt;0,IF(G6&gt;64,G5,IF(G6&lt;65,G3,"年齢区分ｴﾗｰ")),0))</f>
        <v/>
      </c>
      <c r="D7" s="82">
        <f>IF(IF(B2&lt;1628000,D3,D5)=0,0,IF(B2&lt;1628000,D3,D5))</f>
        <v>1320000</v>
      </c>
      <c r="F7" s="69" t="s">
        <v>79</v>
      </c>
      <c r="G7" s="69" t="str">
        <f>"R"&amp;パラメーター!D1&amp;"/1/1"</f>
        <v>R7/1/1</v>
      </c>
    </row>
    <row r="8" spans="1:9" ht="24.75" customHeight="1">
      <c r="D8" s="85" t="s">
        <v>80</v>
      </c>
      <c r="E8" s="86"/>
      <c r="F8" s="86"/>
      <c r="G8" s="87"/>
    </row>
    <row r="9" spans="1:9" ht="24.75" customHeight="1">
      <c r="A9" s="43" t="s">
        <v>85</v>
      </c>
      <c r="B9" s="76"/>
      <c r="C9" s="1189" t="s">
        <v>96</v>
      </c>
      <c r="D9" s="88" t="s">
        <v>81</v>
      </c>
      <c r="E9" s="88" t="s">
        <v>82</v>
      </c>
      <c r="F9" s="88" t="s">
        <v>83</v>
      </c>
      <c r="G9" s="83" t="s">
        <v>84</v>
      </c>
    </row>
    <row r="10" spans="1:9" ht="24.75" customHeight="1">
      <c r="A10" s="43" t="s">
        <v>86</v>
      </c>
      <c r="B10" s="76"/>
      <c r="C10" s="1189"/>
      <c r="D10" s="89">
        <f>IF(I2=FALSE,I3,IF(I2=TRUE,I4,""))</f>
        <v>1320000</v>
      </c>
      <c r="E10" s="89">
        <f>IF(B6&gt;0,IF(G6&gt;64,G5,IF(G6&lt;65,G3,"年齢区分ｴﾗｰ")),0)</f>
        <v>0</v>
      </c>
      <c r="F10" s="89">
        <f>IF(D10&gt;100000,100000,D10)+IF(E10&gt;100000,100000,E10)-100000</f>
        <v>0</v>
      </c>
      <c r="G10" s="84">
        <f>IF(F10&lt;0,0,F10)</f>
        <v>0</v>
      </c>
    </row>
    <row r="11" spans="1:9" ht="24.75" customHeight="1">
      <c r="A11" s="43" t="s">
        <v>87</v>
      </c>
      <c r="B11" s="76"/>
      <c r="C11" s="1189"/>
    </row>
    <row r="12" spans="1:9" ht="24.75" customHeight="1" thickBot="1">
      <c r="C12" s="78"/>
    </row>
    <row r="13" spans="1:9" ht="24.75" customHeight="1" thickBot="1">
      <c r="A13" s="43" t="s">
        <v>88</v>
      </c>
      <c r="B13" s="47">
        <f>IF(AND(B2="",B6="",B9="",B10="",B11="")=TRUE,"",SUM(B3,B7,B9,B10,B11))</f>
        <v>1320000</v>
      </c>
      <c r="C13" s="78" t="s">
        <v>99</v>
      </c>
    </row>
    <row r="14" spans="1:9" ht="24.75" customHeight="1" thickBot="1">
      <c r="A14" s="43" t="s">
        <v>89</v>
      </c>
      <c r="B14" s="76"/>
      <c r="C14" s="78"/>
    </row>
    <row r="15" spans="1:9" ht="24.75" customHeight="1" thickBot="1">
      <c r="A15" s="43" t="s">
        <v>90</v>
      </c>
      <c r="B15" s="47">
        <f>IF(B13="","",IF(B13-B14&lt;0,0,B13-B14))</f>
        <v>1320000</v>
      </c>
      <c r="C15" s="78" t="s">
        <v>100</v>
      </c>
    </row>
    <row r="16" spans="1:9" ht="24.75" customHeight="1" thickBot="1">
      <c r="A16" s="43"/>
    </row>
    <row r="17" spans="1:2" ht="24.75" customHeight="1" thickBot="1">
      <c r="A17" s="43" t="s">
        <v>91</v>
      </c>
      <c r="B17" s="77">
        <f>IF(B15="","",IF(B15-430000&lt;0,0,B15-430000))</f>
        <v>890000</v>
      </c>
    </row>
    <row r="18" spans="1:2" ht="24.75" customHeight="1"/>
    <row r="19" spans="1:2" ht="24.75" customHeight="1"/>
    <row r="20" spans="1:2" ht="24.75" customHeight="1"/>
  </sheetData>
  <sheetProtection selectLockedCells="1"/>
  <mergeCells count="1">
    <mergeCell ref="C9:C11"/>
  </mergeCells>
  <phoneticPr fontId="2"/>
  <dataValidations count="1">
    <dataValidation allowBlank="1" showInputMessage="1" showErrorMessage="1" errorTitle="入力ｴﾗｰ" error="65歳未満か65歳以上から選択してください。" sqref="B5" xr:uid="{00000000-0002-0000-0100-000000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83820</xdr:colOff>
                    <xdr:row>1</xdr:row>
                    <xdr:rowOff>22860</xdr:rowOff>
                  </from>
                  <to>
                    <xdr:col>2</xdr:col>
                    <xdr:colOff>2247900</xdr:colOff>
                    <xdr:row>1</xdr:row>
                    <xdr:rowOff>304800</xdr:rowOff>
                  </to>
                </anchor>
              </controlPr>
            </control>
          </mc:Choice>
        </mc:AlternateContent>
        <mc:AlternateContent xmlns:mc="http://schemas.openxmlformats.org/markup-compatibility/2006">
          <mc:Choice Requires="x14">
            <control shapeId="3074" r:id="rId5" name="Button 2">
              <controlPr defaultSize="0" print="0" autoFill="0" autoPict="0" macro="[0]!旧ただコピー">
                <anchor moveWithCells="1" sizeWithCells="1">
                  <from>
                    <xdr:col>2</xdr:col>
                    <xdr:colOff>144780</xdr:colOff>
                    <xdr:row>15</xdr:row>
                    <xdr:rowOff>198120</xdr:rowOff>
                  </from>
                  <to>
                    <xdr:col>2</xdr:col>
                    <xdr:colOff>1219200</xdr:colOff>
                    <xdr:row>17</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2A40-867E-41C1-8CF4-47FAB4978E26}">
  <sheetPr codeName="Sheet18">
    <pageSetUpPr fitToPage="1"/>
  </sheetPr>
  <dimension ref="A1:LZ120"/>
  <sheetViews>
    <sheetView showGridLines="0" showRowColHeaders="0" tabSelected="1" zoomScale="80" zoomScaleNormal="80" zoomScaleSheetLayoutView="90" workbookViewId="0">
      <selection activeCell="F46" sqref="F46:M49"/>
    </sheetView>
  </sheetViews>
  <sheetFormatPr defaultColWidth="9" defaultRowHeight="16.2"/>
  <cols>
    <col min="1" max="129" width="1.6640625" style="411" customWidth="1"/>
    <col min="130" max="286" width="1.6640625" style="411" hidden="1" customWidth="1"/>
    <col min="287" max="301" width="1.44140625" style="411" hidden="1" customWidth="1"/>
    <col min="302" max="312" width="1.44140625" style="411" customWidth="1"/>
    <col min="313" max="16384" width="9" style="411"/>
  </cols>
  <sheetData>
    <row r="1" spans="1:338" ht="9" customHeight="1">
      <c r="A1" s="816" t="str">
        <f>"令和"&amp;DBCS(パラメーター!$D$2)&amp;"年度　国民健康保険料試算"</f>
        <v>令和７年度　国民健康保険料試算</v>
      </c>
      <c r="B1" s="816"/>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c r="AG1" s="816"/>
      <c r="AH1" s="816"/>
      <c r="AI1" s="816"/>
      <c r="AJ1" s="816"/>
      <c r="AK1" s="816"/>
      <c r="AL1" s="816"/>
      <c r="AM1" s="816"/>
      <c r="AN1" s="816"/>
      <c r="AO1" s="816"/>
      <c r="AP1" s="816"/>
      <c r="AQ1" s="816"/>
      <c r="AR1" s="816"/>
      <c r="AS1" s="816"/>
      <c r="AT1" s="816"/>
      <c r="AU1" s="816"/>
      <c r="AV1" s="816"/>
      <c r="AW1" s="816"/>
      <c r="AX1" s="816"/>
      <c r="AY1" s="816"/>
      <c r="AZ1" s="816"/>
      <c r="BA1" s="816"/>
      <c r="BB1" s="816"/>
      <c r="BC1" s="816"/>
      <c r="BD1" s="816"/>
      <c r="BE1" s="816"/>
      <c r="BF1" s="816"/>
      <c r="BG1" s="816"/>
      <c r="BH1" s="816"/>
      <c r="BI1" s="816"/>
      <c r="BJ1" s="816"/>
      <c r="BK1" s="816"/>
      <c r="BL1" s="816"/>
      <c r="BM1" s="816"/>
      <c r="BN1" s="816"/>
      <c r="BO1" s="816"/>
      <c r="BP1" s="816"/>
      <c r="BQ1" s="816"/>
      <c r="BR1" s="816"/>
      <c r="BS1" s="816"/>
      <c r="BT1" s="816"/>
      <c r="BU1" s="816"/>
      <c r="BV1" s="816"/>
      <c r="BW1" s="816"/>
      <c r="BX1" s="816"/>
      <c r="BY1" s="816"/>
      <c r="BZ1" s="816"/>
      <c r="CA1" s="816"/>
      <c r="CB1" s="816"/>
      <c r="CC1" s="816"/>
      <c r="CD1" s="816"/>
      <c r="CE1" s="816"/>
      <c r="CF1" s="816"/>
      <c r="CG1" s="816"/>
      <c r="CH1" s="816"/>
      <c r="CI1" s="816"/>
      <c r="CJ1" s="816"/>
      <c r="CK1" s="816"/>
      <c r="CL1" s="816"/>
      <c r="CM1" s="816"/>
      <c r="CN1" s="816"/>
      <c r="CO1" s="816"/>
      <c r="CP1" s="816"/>
      <c r="CQ1" s="816"/>
      <c r="CR1" s="816"/>
      <c r="CS1" s="816"/>
      <c r="CT1" s="816"/>
      <c r="CU1" s="816"/>
      <c r="CV1" s="816"/>
      <c r="CW1" s="816"/>
      <c r="CX1" s="816"/>
      <c r="CY1" s="816"/>
      <c r="CZ1" s="816"/>
      <c r="DA1" s="816"/>
      <c r="DB1" s="816"/>
      <c r="DC1" s="816"/>
      <c r="DD1" s="816"/>
      <c r="DE1" s="816"/>
      <c r="DF1" s="816"/>
      <c r="DG1" s="816"/>
      <c r="DH1" s="816"/>
      <c r="DI1" s="816"/>
      <c r="DJ1" s="816"/>
      <c r="DK1" s="816"/>
      <c r="DL1" s="816"/>
      <c r="DM1" s="816"/>
      <c r="DN1" s="816"/>
      <c r="DO1" s="816"/>
      <c r="DP1" s="816"/>
      <c r="DQ1" s="816"/>
      <c r="DR1" s="816"/>
      <c r="DS1" s="816"/>
      <c r="DT1" s="816"/>
      <c r="DU1" s="816"/>
      <c r="DV1" s="429"/>
      <c r="DW1" s="429"/>
      <c r="DX1" s="429"/>
      <c r="DY1" s="429"/>
      <c r="DZ1" s="429"/>
      <c r="EA1" s="429"/>
      <c r="EB1" s="429"/>
      <c r="EC1" s="429"/>
      <c r="ED1" s="429"/>
      <c r="EE1" s="429"/>
      <c r="EF1" s="429"/>
      <c r="EG1" s="429"/>
      <c r="EH1" s="429"/>
      <c r="EI1" s="429"/>
      <c r="EJ1" s="429"/>
      <c r="EK1" s="429"/>
      <c r="EL1" s="429"/>
      <c r="EM1" s="429"/>
      <c r="EN1" s="429"/>
      <c r="EO1" s="429"/>
      <c r="EP1" s="429"/>
      <c r="EQ1" s="429"/>
      <c r="ER1" s="429"/>
      <c r="ES1" s="429"/>
      <c r="ET1" s="429"/>
      <c r="EU1" s="429"/>
      <c r="EV1" s="429"/>
      <c r="EW1" s="429"/>
      <c r="EX1" s="429"/>
      <c r="EY1" s="429"/>
      <c r="EZ1" s="429"/>
      <c r="FA1" s="429"/>
      <c r="FB1" s="429"/>
      <c r="FC1" s="429"/>
      <c r="FD1" s="429"/>
      <c r="FE1" s="429"/>
      <c r="FF1" s="429"/>
      <c r="FG1" s="429"/>
      <c r="FH1" s="429"/>
      <c r="FI1" s="429"/>
      <c r="FJ1" s="429"/>
      <c r="FK1" s="429"/>
      <c r="FL1" s="429"/>
      <c r="FM1" s="429"/>
      <c r="FN1" s="429"/>
      <c r="FO1" s="429"/>
      <c r="FP1" s="429"/>
      <c r="FQ1" s="429"/>
      <c r="FR1" s="429"/>
      <c r="FS1" s="429"/>
      <c r="FT1" s="429"/>
      <c r="FU1" s="429"/>
      <c r="FV1" s="429"/>
      <c r="FW1" s="429"/>
      <c r="FX1" s="429"/>
      <c r="FY1" s="429"/>
      <c r="FZ1" s="429"/>
      <c r="GA1" s="429"/>
      <c r="GB1" s="429"/>
      <c r="GC1" s="429"/>
      <c r="GD1" s="429"/>
      <c r="GE1" s="429"/>
      <c r="GF1" s="429"/>
      <c r="GG1" s="429"/>
      <c r="GH1" s="429"/>
      <c r="GI1" s="429"/>
      <c r="GJ1" s="429"/>
      <c r="GK1" s="429"/>
      <c r="GL1" s="429"/>
      <c r="GM1" s="429"/>
      <c r="GN1" s="429"/>
      <c r="GO1" s="429"/>
      <c r="GP1" s="429"/>
      <c r="GQ1" s="429"/>
      <c r="GR1" s="429"/>
      <c r="GS1" s="429"/>
      <c r="GT1" s="429"/>
      <c r="GU1" s="429"/>
      <c r="GV1" s="429"/>
      <c r="GW1" s="429"/>
      <c r="GX1" s="429"/>
      <c r="GY1" s="429"/>
      <c r="GZ1" s="429"/>
      <c r="HA1" s="429"/>
      <c r="HB1" s="429"/>
      <c r="HC1" s="429"/>
      <c r="HD1" s="429"/>
      <c r="HE1" s="429"/>
      <c r="HF1" s="429"/>
      <c r="HG1" s="429"/>
      <c r="HH1" s="429"/>
      <c r="HI1" s="429"/>
      <c r="HJ1" s="429"/>
      <c r="HK1" s="429"/>
      <c r="HL1" s="429"/>
      <c r="HM1" s="429"/>
      <c r="HN1" s="429"/>
      <c r="HO1" s="429"/>
      <c r="HP1" s="429"/>
      <c r="HQ1" s="429"/>
      <c r="HR1" s="429"/>
      <c r="HS1" s="429"/>
      <c r="HT1" s="429"/>
      <c r="HU1" s="429"/>
      <c r="HV1" s="429"/>
      <c r="HW1" s="429"/>
      <c r="HX1" s="429"/>
      <c r="HY1" s="429"/>
      <c r="HZ1" s="429"/>
      <c r="IA1" s="429"/>
      <c r="IB1" s="429"/>
      <c r="IC1" s="429"/>
      <c r="ID1" s="429"/>
      <c r="IE1" s="429"/>
      <c r="IF1" s="429"/>
      <c r="IG1" s="429"/>
      <c r="IH1" s="429"/>
      <c r="II1" s="429"/>
      <c r="IJ1" s="429"/>
      <c r="IK1" s="429"/>
      <c r="IL1" s="429"/>
      <c r="IM1" s="429"/>
      <c r="IN1" s="429"/>
      <c r="IO1" s="429"/>
      <c r="IP1" s="429"/>
      <c r="IQ1" s="429"/>
      <c r="IR1" s="429"/>
      <c r="IS1" s="429"/>
      <c r="IT1" s="429"/>
      <c r="IU1" s="429"/>
      <c r="IV1" s="429"/>
      <c r="IW1" s="429"/>
      <c r="IX1" s="429"/>
      <c r="IY1" s="429"/>
      <c r="IZ1" s="429"/>
      <c r="JA1" s="429"/>
      <c r="JB1" s="429"/>
      <c r="JC1" s="429"/>
      <c r="JD1" s="429"/>
      <c r="JE1" s="429"/>
      <c r="JF1" s="429"/>
      <c r="JG1" s="429"/>
      <c r="JH1" s="429"/>
      <c r="JI1" s="429"/>
      <c r="JJ1" s="429"/>
      <c r="JK1" s="429"/>
      <c r="JL1" s="429"/>
      <c r="JM1" s="429"/>
      <c r="JN1" s="429"/>
      <c r="JO1" s="429"/>
      <c r="JP1" s="429"/>
      <c r="JQ1" s="429"/>
      <c r="JR1" s="429"/>
      <c r="JS1" s="429"/>
      <c r="JT1" s="429"/>
      <c r="JU1" s="429"/>
      <c r="JV1" s="429"/>
      <c r="JW1" s="429"/>
      <c r="JX1" s="429"/>
      <c r="JY1" s="429"/>
      <c r="JZ1" s="429"/>
      <c r="KA1" s="429"/>
      <c r="KB1" s="429"/>
      <c r="KC1" s="429"/>
      <c r="KD1" s="429"/>
      <c r="KE1" s="429"/>
      <c r="KF1" s="429"/>
      <c r="KG1" s="429"/>
      <c r="KH1" s="429"/>
      <c r="KI1" s="429"/>
      <c r="KJ1" s="429"/>
      <c r="KK1" s="429"/>
      <c r="KL1" s="429"/>
      <c r="KM1" s="429"/>
      <c r="KN1" s="429"/>
      <c r="KO1" s="429"/>
      <c r="KP1" s="429"/>
      <c r="KQ1" s="429"/>
      <c r="KR1" s="429"/>
      <c r="KS1" s="429"/>
      <c r="KT1" s="429"/>
      <c r="KU1" s="429"/>
      <c r="KV1" s="429"/>
      <c r="KW1" s="429"/>
      <c r="KX1" s="429"/>
      <c r="KY1" s="429"/>
      <c r="KZ1" s="429"/>
      <c r="LA1" s="429"/>
      <c r="LB1" s="429"/>
      <c r="LC1" s="429"/>
      <c r="LD1" s="429"/>
      <c r="LE1" s="429"/>
      <c r="LF1" s="429"/>
      <c r="LG1" s="429"/>
      <c r="LH1" s="429"/>
      <c r="LI1" s="429"/>
      <c r="LJ1" s="429"/>
      <c r="LK1" s="429"/>
      <c r="LL1" s="429"/>
      <c r="LM1" s="429"/>
      <c r="LN1" s="429"/>
      <c r="LO1" s="429"/>
      <c r="LP1" s="429"/>
      <c r="LQ1" s="429"/>
      <c r="LR1" s="429"/>
      <c r="LS1" s="429"/>
      <c r="LT1" s="429"/>
      <c r="LU1" s="429"/>
      <c r="LV1" s="429"/>
      <c r="LW1" s="429"/>
      <c r="LX1" s="429"/>
      <c r="LY1" s="429"/>
      <c r="LZ1" s="429"/>
    </row>
    <row r="2" spans="1:338" ht="9" customHeight="1">
      <c r="A2" s="816"/>
      <c r="B2" s="816"/>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E2" s="816"/>
      <c r="BF2" s="816"/>
      <c r="BG2" s="816"/>
      <c r="BH2" s="816"/>
      <c r="BI2" s="816"/>
      <c r="BJ2" s="816"/>
      <c r="BK2" s="816"/>
      <c r="BL2" s="816"/>
      <c r="BM2" s="816"/>
      <c r="BN2" s="816"/>
      <c r="BO2" s="816"/>
      <c r="BP2" s="816"/>
      <c r="BQ2" s="816"/>
      <c r="BR2" s="816"/>
      <c r="BS2" s="816"/>
      <c r="BT2" s="816"/>
      <c r="BU2" s="816"/>
      <c r="BV2" s="816"/>
      <c r="BW2" s="816"/>
      <c r="BX2" s="816"/>
      <c r="BY2" s="816"/>
      <c r="BZ2" s="816"/>
      <c r="CA2" s="816"/>
      <c r="CB2" s="816"/>
      <c r="CC2" s="816"/>
      <c r="CD2" s="816"/>
      <c r="CE2" s="816"/>
      <c r="CF2" s="816"/>
      <c r="CG2" s="816"/>
      <c r="CH2" s="816"/>
      <c r="CI2" s="816"/>
      <c r="CJ2" s="816"/>
      <c r="CK2" s="816"/>
      <c r="CL2" s="816"/>
      <c r="CM2" s="816"/>
      <c r="CN2" s="816"/>
      <c r="CO2" s="816"/>
      <c r="CP2" s="816"/>
      <c r="CQ2" s="816"/>
      <c r="CR2" s="816"/>
      <c r="CS2" s="816"/>
      <c r="CT2" s="816"/>
      <c r="CU2" s="816"/>
      <c r="CV2" s="816"/>
      <c r="CW2" s="816"/>
      <c r="CX2" s="816"/>
      <c r="CY2" s="816"/>
      <c r="CZ2" s="816"/>
      <c r="DA2" s="816"/>
      <c r="DB2" s="816"/>
      <c r="DC2" s="816"/>
      <c r="DD2" s="816"/>
      <c r="DE2" s="816"/>
      <c r="DF2" s="816"/>
      <c r="DG2" s="816"/>
      <c r="DH2" s="816"/>
      <c r="DI2" s="816"/>
      <c r="DJ2" s="816"/>
      <c r="DK2" s="816"/>
      <c r="DL2" s="816"/>
      <c r="DM2" s="816"/>
      <c r="DN2" s="816"/>
      <c r="DO2" s="816"/>
      <c r="DP2" s="816"/>
      <c r="DQ2" s="816"/>
      <c r="DR2" s="816"/>
      <c r="DS2" s="816"/>
      <c r="DT2" s="816"/>
      <c r="DU2" s="816"/>
      <c r="DV2" s="429"/>
      <c r="DW2" s="429"/>
      <c r="DX2" s="429"/>
      <c r="DY2" s="429"/>
      <c r="DZ2" s="429"/>
      <c r="EA2" s="429"/>
      <c r="EB2" s="429"/>
      <c r="EC2" s="429"/>
      <c r="ED2" s="429"/>
      <c r="EE2" s="429"/>
      <c r="EF2" s="429"/>
      <c r="EG2" s="429"/>
      <c r="EH2" s="429"/>
      <c r="EI2" s="429"/>
      <c r="EJ2" s="429"/>
      <c r="EK2" s="429"/>
      <c r="EL2" s="429"/>
      <c r="EM2" s="429"/>
      <c r="EN2" s="429"/>
      <c r="EO2" s="429"/>
      <c r="EP2" s="429"/>
      <c r="EQ2" s="429"/>
      <c r="ER2" s="429"/>
      <c r="ES2" s="429"/>
      <c r="ET2" s="429"/>
      <c r="EU2" s="429"/>
      <c r="EV2" s="429"/>
      <c r="EW2" s="429"/>
      <c r="EX2" s="429"/>
      <c r="EY2" s="429"/>
      <c r="EZ2" s="429"/>
      <c r="FA2" s="429"/>
      <c r="FB2" s="429"/>
      <c r="FC2" s="429"/>
      <c r="FD2" s="429"/>
      <c r="FE2" s="429"/>
      <c r="FF2" s="429"/>
      <c r="FG2" s="429"/>
      <c r="FH2" s="429"/>
      <c r="FI2" s="429"/>
      <c r="FJ2" s="429"/>
      <c r="FK2" s="429"/>
      <c r="FL2" s="429"/>
      <c r="FM2" s="429"/>
      <c r="FN2" s="429"/>
      <c r="FO2" s="429"/>
      <c r="FP2" s="429"/>
      <c r="FQ2" s="429"/>
      <c r="FR2" s="429"/>
      <c r="FS2" s="429"/>
      <c r="FT2" s="429"/>
      <c r="FU2" s="429"/>
      <c r="FV2" s="429"/>
      <c r="FW2" s="429"/>
      <c r="FX2" s="429"/>
      <c r="FY2" s="429"/>
      <c r="FZ2" s="429"/>
      <c r="GA2" s="429"/>
      <c r="GB2" s="429"/>
      <c r="GC2" s="429"/>
      <c r="GD2" s="429"/>
      <c r="GE2" s="429"/>
      <c r="GF2" s="429"/>
      <c r="GG2" s="429"/>
      <c r="GH2" s="429"/>
      <c r="GI2" s="429"/>
      <c r="GJ2" s="429"/>
      <c r="GK2" s="429"/>
      <c r="GL2" s="429"/>
      <c r="GM2" s="429"/>
      <c r="GN2" s="429"/>
      <c r="GO2" s="429"/>
      <c r="GP2" s="429"/>
      <c r="GQ2" s="429"/>
      <c r="GR2" s="429"/>
      <c r="GS2" s="429"/>
      <c r="GT2" s="429"/>
      <c r="GU2" s="429"/>
      <c r="GV2" s="429"/>
      <c r="GW2" s="429"/>
      <c r="GX2" s="429"/>
      <c r="GY2" s="429"/>
      <c r="GZ2" s="429"/>
      <c r="HA2" s="429"/>
      <c r="HB2" s="429"/>
      <c r="HC2" s="429"/>
      <c r="HD2" s="429"/>
      <c r="HE2" s="429"/>
      <c r="HF2" s="429"/>
      <c r="HG2" s="429"/>
      <c r="HH2" s="429"/>
      <c r="HI2" s="429"/>
      <c r="HJ2" s="429"/>
      <c r="HK2" s="429"/>
      <c r="HL2" s="429"/>
      <c r="HM2" s="429"/>
      <c r="HN2" s="429"/>
      <c r="HO2" s="429"/>
      <c r="HP2" s="429"/>
      <c r="HQ2" s="429"/>
      <c r="HR2" s="429"/>
      <c r="HS2" s="429"/>
      <c r="HT2" s="429"/>
      <c r="HU2" s="429"/>
      <c r="HV2" s="429"/>
      <c r="HW2" s="429"/>
      <c r="HX2" s="429"/>
      <c r="HY2" s="429"/>
      <c r="HZ2" s="429"/>
      <c r="IA2" s="429"/>
      <c r="IB2" s="429"/>
      <c r="IC2" s="429"/>
      <c r="ID2" s="429"/>
      <c r="IE2" s="429"/>
      <c r="IF2" s="429"/>
      <c r="IG2" s="429"/>
      <c r="IH2" s="429"/>
      <c r="II2" s="429"/>
      <c r="IJ2" s="429"/>
      <c r="IK2" s="429"/>
      <c r="IL2" s="429"/>
      <c r="IM2" s="429"/>
      <c r="IN2" s="429"/>
      <c r="IO2" s="429"/>
      <c r="IP2" s="429"/>
      <c r="IQ2" s="429"/>
      <c r="IR2" s="429"/>
      <c r="IS2" s="429"/>
      <c r="IT2" s="429"/>
      <c r="IU2" s="429"/>
      <c r="IV2" s="429"/>
      <c r="IW2" s="429"/>
      <c r="IX2" s="429"/>
      <c r="IY2" s="429"/>
      <c r="IZ2" s="429"/>
      <c r="JA2" s="429"/>
      <c r="JB2" s="429"/>
      <c r="JC2" s="429"/>
      <c r="JD2" s="429"/>
      <c r="JE2" s="429"/>
      <c r="JF2" s="429"/>
      <c r="JG2" s="429"/>
      <c r="JH2" s="429"/>
      <c r="JI2" s="429"/>
      <c r="JJ2" s="429"/>
      <c r="JK2" s="429"/>
      <c r="JL2" s="429"/>
      <c r="JM2" s="429"/>
      <c r="JN2" s="429"/>
      <c r="JO2" s="429"/>
      <c r="JP2" s="429"/>
      <c r="JQ2" s="429"/>
      <c r="JR2" s="429"/>
      <c r="JS2" s="429"/>
      <c r="JT2" s="429"/>
      <c r="JU2" s="429"/>
      <c r="JV2" s="429"/>
      <c r="JW2" s="429"/>
      <c r="JX2" s="429"/>
      <c r="JY2" s="429"/>
      <c r="JZ2" s="429"/>
      <c r="KA2" s="429"/>
      <c r="KB2" s="429"/>
      <c r="KC2" s="429"/>
      <c r="KD2" s="429"/>
      <c r="KE2" s="429"/>
      <c r="KF2" s="429"/>
      <c r="KG2" s="429"/>
      <c r="KH2" s="429"/>
      <c r="KI2" s="429"/>
      <c r="KJ2" s="429"/>
      <c r="KK2" s="429"/>
      <c r="KL2" s="429"/>
      <c r="KM2" s="429"/>
      <c r="KN2" s="429"/>
      <c r="KO2" s="429"/>
      <c r="KP2" s="429"/>
      <c r="KQ2" s="429"/>
      <c r="KR2" s="429"/>
      <c r="KS2" s="429"/>
      <c r="KT2" s="429"/>
      <c r="KU2" s="429"/>
      <c r="KV2" s="429"/>
      <c r="KW2" s="429"/>
      <c r="KX2" s="429"/>
      <c r="KY2" s="429"/>
      <c r="KZ2" s="429"/>
      <c r="LA2" s="429"/>
      <c r="LB2" s="429"/>
      <c r="LC2" s="429"/>
      <c r="LD2" s="429"/>
      <c r="LE2" s="429"/>
      <c r="LF2" s="429"/>
      <c r="LG2" s="429"/>
      <c r="LH2" s="429"/>
      <c r="LI2" s="429"/>
      <c r="LJ2" s="429"/>
      <c r="LK2" s="429"/>
      <c r="LL2" s="429"/>
      <c r="LM2" s="429"/>
      <c r="LN2" s="429"/>
      <c r="LO2" s="429"/>
      <c r="LP2" s="429"/>
      <c r="LQ2" s="429"/>
      <c r="LR2" s="429"/>
      <c r="LS2" s="429"/>
      <c r="LT2" s="429"/>
      <c r="LU2" s="429"/>
      <c r="LV2" s="429"/>
      <c r="LW2" s="429"/>
      <c r="LX2" s="429"/>
      <c r="LY2" s="429"/>
      <c r="LZ2" s="429"/>
    </row>
    <row r="3" spans="1:338" ht="9" customHeight="1">
      <c r="A3" s="816"/>
      <c r="B3" s="816"/>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c r="AU3" s="816"/>
      <c r="AV3" s="816"/>
      <c r="AW3" s="816"/>
      <c r="AX3" s="816"/>
      <c r="AY3" s="816"/>
      <c r="AZ3" s="816"/>
      <c r="BA3" s="816"/>
      <c r="BB3" s="816"/>
      <c r="BC3" s="816"/>
      <c r="BD3" s="816"/>
      <c r="BE3" s="816"/>
      <c r="BF3" s="816"/>
      <c r="BG3" s="816"/>
      <c r="BH3" s="816"/>
      <c r="BI3" s="816"/>
      <c r="BJ3" s="816"/>
      <c r="BK3" s="816"/>
      <c r="BL3" s="816"/>
      <c r="BM3" s="816"/>
      <c r="BN3" s="816"/>
      <c r="BO3" s="816"/>
      <c r="BP3" s="816"/>
      <c r="BQ3" s="816"/>
      <c r="BR3" s="816"/>
      <c r="BS3" s="816"/>
      <c r="BT3" s="816"/>
      <c r="BU3" s="816"/>
      <c r="BV3" s="816"/>
      <c r="BW3" s="816"/>
      <c r="BX3" s="816"/>
      <c r="BY3" s="816"/>
      <c r="BZ3" s="816"/>
      <c r="CA3" s="816"/>
      <c r="CB3" s="816"/>
      <c r="CC3" s="816"/>
      <c r="CD3" s="816"/>
      <c r="CE3" s="816"/>
      <c r="CF3" s="816"/>
      <c r="CG3" s="816"/>
      <c r="CH3" s="816"/>
      <c r="CI3" s="816"/>
      <c r="CJ3" s="816"/>
      <c r="CK3" s="816"/>
      <c r="CL3" s="816"/>
      <c r="CM3" s="816"/>
      <c r="CN3" s="816"/>
      <c r="CO3" s="816"/>
      <c r="CP3" s="816"/>
      <c r="CQ3" s="816"/>
      <c r="CR3" s="816"/>
      <c r="CS3" s="816"/>
      <c r="CT3" s="816"/>
      <c r="CU3" s="816"/>
      <c r="CV3" s="816"/>
      <c r="CW3" s="816"/>
      <c r="CX3" s="816"/>
      <c r="CY3" s="816"/>
      <c r="CZ3" s="816"/>
      <c r="DA3" s="816"/>
      <c r="DB3" s="816"/>
      <c r="DC3" s="816"/>
      <c r="DD3" s="816"/>
      <c r="DE3" s="816"/>
      <c r="DF3" s="816"/>
      <c r="DG3" s="816"/>
      <c r="DH3" s="816"/>
      <c r="DI3" s="816"/>
      <c r="DJ3" s="816"/>
      <c r="DK3" s="816"/>
      <c r="DL3" s="816"/>
      <c r="DM3" s="816"/>
      <c r="DN3" s="816"/>
      <c r="DO3" s="816"/>
      <c r="DP3" s="816"/>
      <c r="DQ3" s="816"/>
      <c r="DR3" s="816"/>
      <c r="DS3" s="816"/>
      <c r="DT3" s="816"/>
      <c r="DU3" s="816"/>
      <c r="DV3" s="429"/>
      <c r="DW3" s="429"/>
      <c r="DX3" s="429"/>
      <c r="DY3" s="429"/>
      <c r="DZ3" s="429"/>
      <c r="EA3" s="429"/>
      <c r="EB3" s="429"/>
      <c r="EC3" s="430"/>
      <c r="ED3" s="429"/>
      <c r="EE3" s="429"/>
      <c r="EF3" s="429"/>
      <c r="EG3" s="429"/>
      <c r="EH3" s="429"/>
      <c r="EI3" s="429"/>
      <c r="EJ3" s="429"/>
      <c r="EK3" s="429"/>
      <c r="EL3" s="429"/>
      <c r="EM3" s="429"/>
      <c r="EN3" s="429"/>
      <c r="EO3" s="429"/>
      <c r="EP3" s="429"/>
      <c r="EQ3" s="429"/>
      <c r="ER3" s="429"/>
      <c r="ES3" s="429"/>
      <c r="ET3" s="429"/>
      <c r="EU3" s="429"/>
      <c r="EV3" s="429"/>
      <c r="EW3" s="429"/>
      <c r="EX3" s="429"/>
      <c r="EY3" s="429"/>
      <c r="EZ3" s="429"/>
      <c r="FA3" s="429"/>
      <c r="FB3" s="429"/>
      <c r="FC3" s="429"/>
      <c r="FD3" s="429"/>
      <c r="FE3" s="429"/>
      <c r="FF3" s="429"/>
      <c r="FG3" s="429"/>
      <c r="FH3" s="429"/>
      <c r="FI3" s="429"/>
      <c r="FJ3" s="429"/>
      <c r="FK3" s="429"/>
      <c r="FL3" s="429"/>
      <c r="FM3" s="429"/>
      <c r="FN3" s="429"/>
      <c r="FO3" s="429"/>
      <c r="FP3" s="429"/>
      <c r="FQ3" s="429"/>
      <c r="FR3" s="429"/>
      <c r="FS3" s="429"/>
      <c r="FT3" s="429"/>
      <c r="FU3" s="429"/>
      <c r="FV3" s="429"/>
      <c r="FW3" s="429"/>
      <c r="FX3" s="429"/>
      <c r="FY3" s="429"/>
      <c r="FZ3" s="429"/>
      <c r="GA3" s="429"/>
      <c r="GB3" s="429"/>
      <c r="GC3" s="429"/>
      <c r="GD3" s="429"/>
      <c r="GE3" s="429"/>
      <c r="GF3" s="429"/>
      <c r="GG3" s="429"/>
      <c r="GH3" s="429"/>
      <c r="GI3" s="429"/>
      <c r="GJ3" s="429"/>
      <c r="GK3" s="429"/>
      <c r="GL3" s="429"/>
      <c r="GM3" s="429"/>
      <c r="GN3" s="429"/>
      <c r="GO3" s="429"/>
      <c r="GP3" s="429"/>
      <c r="GQ3" s="429"/>
      <c r="GR3" s="429"/>
      <c r="GS3" s="429"/>
      <c r="GT3" s="429"/>
      <c r="GU3" s="429"/>
      <c r="GV3" s="429"/>
      <c r="GW3" s="429"/>
      <c r="GX3" s="429"/>
      <c r="GY3" s="429"/>
      <c r="GZ3" s="429"/>
      <c r="HA3" s="429"/>
      <c r="HB3" s="429"/>
      <c r="HC3" s="429"/>
      <c r="HD3" s="429"/>
      <c r="HE3" s="429"/>
      <c r="HF3" s="429"/>
      <c r="HG3" s="429"/>
      <c r="HH3" s="429"/>
      <c r="HI3" s="429"/>
      <c r="HJ3" s="429"/>
      <c r="HK3" s="429"/>
      <c r="HL3" s="429"/>
      <c r="HM3" s="429"/>
      <c r="HN3" s="429"/>
      <c r="HO3" s="429"/>
      <c r="HP3" s="429"/>
      <c r="HQ3" s="429"/>
      <c r="HR3" s="429"/>
      <c r="HS3" s="429"/>
      <c r="HT3" s="429"/>
      <c r="HU3" s="429"/>
      <c r="HV3" s="429"/>
      <c r="HW3" s="429"/>
      <c r="HX3" s="429"/>
      <c r="HY3" s="429"/>
      <c r="HZ3" s="429"/>
      <c r="IA3" s="429"/>
      <c r="IB3" s="429"/>
      <c r="IC3" s="429"/>
      <c r="ID3" s="429"/>
      <c r="IE3" s="429"/>
      <c r="IF3" s="429"/>
      <c r="IG3" s="429"/>
      <c r="IH3" s="429"/>
      <c r="II3" s="429"/>
      <c r="IJ3" s="429"/>
      <c r="IK3" s="429"/>
      <c r="IL3" s="429"/>
      <c r="IM3" s="429"/>
      <c r="IN3" s="429"/>
      <c r="IO3" s="429"/>
      <c r="IP3" s="429"/>
      <c r="IQ3" s="429"/>
      <c r="IR3" s="429"/>
      <c r="IS3" s="429"/>
      <c r="IT3" s="429"/>
      <c r="IU3" s="429"/>
      <c r="IV3" s="429"/>
      <c r="IW3" s="429"/>
      <c r="IX3" s="429"/>
      <c r="IY3" s="429"/>
      <c r="IZ3" s="429"/>
      <c r="JA3" s="429"/>
      <c r="JB3" s="429"/>
      <c r="JC3" s="429"/>
      <c r="JD3" s="429"/>
      <c r="JE3" s="429"/>
      <c r="JF3" s="429"/>
      <c r="JG3" s="429"/>
      <c r="JH3" s="429"/>
      <c r="JI3" s="429"/>
      <c r="JJ3" s="429"/>
      <c r="JK3" s="429"/>
      <c r="JL3" s="429"/>
      <c r="JM3" s="429"/>
      <c r="JN3" s="429"/>
      <c r="JO3" s="429"/>
      <c r="JP3" s="429"/>
      <c r="JQ3" s="429"/>
      <c r="JR3" s="429"/>
      <c r="JS3" s="429"/>
      <c r="JT3" s="429"/>
      <c r="JU3" s="429"/>
      <c r="JV3" s="429"/>
      <c r="JW3" s="429"/>
      <c r="JX3" s="429"/>
      <c r="JY3" s="429"/>
      <c r="JZ3" s="429"/>
      <c r="KA3" s="429"/>
      <c r="KB3" s="429"/>
      <c r="KC3" s="429"/>
      <c r="KD3" s="429"/>
      <c r="KE3" s="429"/>
      <c r="KF3" s="429"/>
      <c r="KG3" s="429"/>
      <c r="KH3" s="429"/>
      <c r="KI3" s="429"/>
      <c r="KJ3" s="429"/>
      <c r="KK3" s="429"/>
      <c r="KL3" s="429"/>
      <c r="KM3" s="429"/>
      <c r="KN3" s="429"/>
      <c r="KO3" s="429"/>
      <c r="KP3" s="429"/>
      <c r="KQ3" s="429"/>
      <c r="KR3" s="429"/>
      <c r="KS3" s="429"/>
      <c r="KT3" s="429"/>
      <c r="KU3" s="429"/>
      <c r="KV3" s="429"/>
      <c r="KW3" s="429"/>
      <c r="KX3" s="429"/>
      <c r="KY3" s="429"/>
      <c r="KZ3" s="429"/>
      <c r="LA3" s="429"/>
      <c r="LB3" s="429"/>
      <c r="LC3" s="429"/>
      <c r="LD3" s="429"/>
      <c r="LE3" s="429"/>
      <c r="LF3" s="429"/>
      <c r="LG3" s="429"/>
      <c r="LH3" s="429"/>
      <c r="LI3" s="429"/>
      <c r="LJ3" s="429"/>
      <c r="LK3" s="429"/>
      <c r="LL3" s="429"/>
      <c r="LM3" s="429"/>
      <c r="LN3" s="429"/>
      <c r="LO3" s="429"/>
      <c r="LP3" s="429"/>
      <c r="LQ3" s="429"/>
      <c r="LR3" s="429"/>
      <c r="LS3" s="429"/>
      <c r="LT3" s="429"/>
      <c r="LU3" s="429"/>
      <c r="LV3" s="429"/>
      <c r="LW3" s="429"/>
      <c r="LX3" s="429"/>
      <c r="LY3" s="429"/>
      <c r="LZ3" s="429"/>
    </row>
    <row r="4" spans="1:338" ht="9" customHeight="1">
      <c r="A4" s="816"/>
      <c r="B4" s="816"/>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6"/>
      <c r="AQ4" s="816"/>
      <c r="AR4" s="816"/>
      <c r="AS4" s="816"/>
      <c r="AT4" s="816"/>
      <c r="AU4" s="816"/>
      <c r="AV4" s="816"/>
      <c r="AW4" s="816"/>
      <c r="AX4" s="816"/>
      <c r="AY4" s="816"/>
      <c r="AZ4" s="816"/>
      <c r="BA4" s="816"/>
      <c r="BB4" s="816"/>
      <c r="BC4" s="816"/>
      <c r="BD4" s="816"/>
      <c r="BE4" s="816"/>
      <c r="BF4" s="816"/>
      <c r="BG4" s="816"/>
      <c r="BH4" s="816"/>
      <c r="BI4" s="816"/>
      <c r="BJ4" s="816"/>
      <c r="BK4" s="816"/>
      <c r="BL4" s="816"/>
      <c r="BM4" s="816"/>
      <c r="BN4" s="816"/>
      <c r="BO4" s="816"/>
      <c r="BP4" s="816"/>
      <c r="BQ4" s="816"/>
      <c r="BR4" s="816"/>
      <c r="BS4" s="816"/>
      <c r="BT4" s="816"/>
      <c r="BU4" s="816"/>
      <c r="BV4" s="816"/>
      <c r="BW4" s="816"/>
      <c r="BX4" s="816"/>
      <c r="BY4" s="816"/>
      <c r="BZ4" s="816"/>
      <c r="CA4" s="816"/>
      <c r="CB4" s="816"/>
      <c r="CC4" s="816"/>
      <c r="CD4" s="816"/>
      <c r="CE4" s="816"/>
      <c r="CF4" s="816"/>
      <c r="CG4" s="816"/>
      <c r="CH4" s="816"/>
      <c r="CI4" s="816"/>
      <c r="CJ4" s="816"/>
      <c r="CK4" s="816"/>
      <c r="CL4" s="816"/>
      <c r="CM4" s="816"/>
      <c r="CN4" s="816"/>
      <c r="CO4" s="816"/>
      <c r="CP4" s="816"/>
      <c r="CQ4" s="816"/>
      <c r="CR4" s="816"/>
      <c r="CS4" s="816"/>
      <c r="CT4" s="816"/>
      <c r="CU4" s="816"/>
      <c r="CV4" s="816"/>
      <c r="CW4" s="816"/>
      <c r="CX4" s="816"/>
      <c r="CY4" s="816"/>
      <c r="CZ4" s="816"/>
      <c r="DA4" s="816"/>
      <c r="DB4" s="816"/>
      <c r="DC4" s="816"/>
      <c r="DD4" s="816"/>
      <c r="DE4" s="816"/>
      <c r="DF4" s="816"/>
      <c r="DG4" s="816"/>
      <c r="DH4" s="816"/>
      <c r="DI4" s="816"/>
      <c r="DJ4" s="816"/>
      <c r="DK4" s="816"/>
      <c r="DL4" s="816"/>
      <c r="DM4" s="816"/>
      <c r="DN4" s="816"/>
      <c r="DO4" s="816"/>
      <c r="DP4" s="816"/>
      <c r="DQ4" s="816"/>
      <c r="DR4" s="816"/>
      <c r="DS4" s="816"/>
      <c r="DT4" s="816"/>
      <c r="DU4" s="816"/>
      <c r="DV4" s="429"/>
      <c r="DW4" s="429"/>
      <c r="DX4" s="429"/>
      <c r="DY4" s="429"/>
      <c r="DZ4" s="429"/>
      <c r="EA4" s="429"/>
      <c r="EB4" s="429"/>
      <c r="EC4" s="430"/>
      <c r="ED4" s="429"/>
      <c r="EE4" s="429"/>
      <c r="EF4" s="429"/>
      <c r="EG4" s="429"/>
      <c r="EH4" s="429"/>
      <c r="EI4" s="429"/>
      <c r="EJ4" s="429"/>
      <c r="EK4" s="429"/>
      <c r="EL4" s="429"/>
      <c r="EM4" s="429"/>
      <c r="EN4" s="429"/>
      <c r="EO4" s="429"/>
      <c r="EP4" s="429"/>
      <c r="EQ4" s="429"/>
      <c r="ER4" s="429"/>
      <c r="ES4" s="429"/>
      <c r="ET4" s="429"/>
      <c r="EU4" s="429"/>
      <c r="EV4" s="429"/>
      <c r="EW4" s="429"/>
      <c r="EX4" s="429"/>
      <c r="EY4" s="429"/>
      <c r="EZ4" s="429"/>
      <c r="FA4" s="429"/>
      <c r="FB4" s="429"/>
      <c r="FC4" s="429"/>
      <c r="FD4" s="429"/>
      <c r="FE4" s="429"/>
      <c r="FF4" s="429"/>
      <c r="FG4" s="429"/>
      <c r="FH4" s="429"/>
      <c r="FI4" s="429"/>
      <c r="FJ4" s="429"/>
      <c r="FK4" s="429"/>
      <c r="FL4" s="429"/>
      <c r="FM4" s="429"/>
      <c r="FN4" s="429"/>
      <c r="FO4" s="429"/>
      <c r="FP4" s="429"/>
      <c r="FQ4" s="429"/>
      <c r="FR4" s="429"/>
      <c r="FS4" s="429"/>
      <c r="FT4" s="429"/>
      <c r="FU4" s="429"/>
      <c r="FV4" s="429"/>
      <c r="FW4" s="429"/>
      <c r="FX4" s="429"/>
      <c r="FY4" s="429"/>
      <c r="FZ4" s="429"/>
      <c r="GA4" s="429"/>
      <c r="GB4" s="429"/>
      <c r="GC4" s="429"/>
      <c r="GD4" s="429"/>
      <c r="GE4" s="429"/>
      <c r="GF4" s="429"/>
      <c r="GG4" s="429"/>
      <c r="GH4" s="429"/>
      <c r="GI4" s="429"/>
      <c r="GJ4" s="429"/>
      <c r="GK4" s="429"/>
      <c r="GL4" s="429"/>
      <c r="GM4" s="429"/>
      <c r="GN4" s="429"/>
      <c r="GO4" s="429"/>
      <c r="GP4" s="429"/>
      <c r="GQ4" s="429"/>
      <c r="GR4" s="429"/>
      <c r="GS4" s="429"/>
      <c r="GT4" s="429"/>
      <c r="GU4" s="429"/>
      <c r="GV4" s="429"/>
      <c r="GW4" s="429"/>
      <c r="GX4" s="429"/>
      <c r="GY4" s="429"/>
      <c r="GZ4" s="429"/>
      <c r="HA4" s="429"/>
      <c r="HB4" s="429"/>
      <c r="HC4" s="429"/>
      <c r="HD4" s="429"/>
      <c r="HE4" s="429"/>
      <c r="HF4" s="429"/>
      <c r="HG4" s="429"/>
      <c r="HH4" s="429"/>
      <c r="HI4" s="429"/>
      <c r="HJ4" s="429"/>
      <c r="HK4" s="429"/>
      <c r="HL4" s="429"/>
      <c r="HM4" s="429"/>
      <c r="HN4" s="429"/>
      <c r="HO4" s="429"/>
      <c r="HP4" s="429"/>
      <c r="HQ4" s="429"/>
      <c r="HR4" s="429"/>
      <c r="HS4" s="429"/>
      <c r="HT4" s="429"/>
      <c r="HU4" s="429"/>
      <c r="HV4" s="429"/>
      <c r="HW4" s="429"/>
      <c r="HX4" s="429"/>
      <c r="HY4" s="429"/>
      <c r="HZ4" s="429"/>
      <c r="IA4" s="429"/>
      <c r="IB4" s="429"/>
      <c r="IC4" s="429"/>
      <c r="ID4" s="429"/>
      <c r="IE4" s="429"/>
      <c r="IF4" s="429"/>
      <c r="IG4" s="429"/>
      <c r="IH4" s="429"/>
      <c r="II4" s="429"/>
      <c r="IJ4" s="429"/>
      <c r="IK4" s="429"/>
      <c r="IL4" s="429"/>
      <c r="IM4" s="429"/>
      <c r="IN4" s="429"/>
      <c r="IO4" s="429"/>
      <c r="IP4" s="429"/>
      <c r="IQ4" s="429"/>
      <c r="IR4" s="429"/>
      <c r="IS4" s="429"/>
      <c r="IT4" s="429"/>
      <c r="IU4" s="429"/>
      <c r="IV4" s="429"/>
      <c r="IW4" s="429"/>
      <c r="IX4" s="429"/>
      <c r="IY4" s="429"/>
      <c r="IZ4" s="429"/>
      <c r="JA4" s="429"/>
      <c r="JB4" s="429"/>
      <c r="JC4" s="429"/>
      <c r="JD4" s="429"/>
      <c r="JE4" s="429"/>
      <c r="JF4" s="429"/>
      <c r="JG4" s="429"/>
      <c r="JH4" s="429"/>
      <c r="JI4" s="429"/>
      <c r="JJ4" s="429"/>
      <c r="JK4" s="429"/>
      <c r="JL4" s="429"/>
      <c r="JM4" s="429"/>
      <c r="JN4" s="429"/>
      <c r="JO4" s="429"/>
      <c r="JP4" s="429"/>
      <c r="JQ4" s="429"/>
      <c r="JR4" s="429"/>
      <c r="JS4" s="429"/>
      <c r="JT4" s="429"/>
      <c r="JU4" s="429"/>
      <c r="JV4" s="429"/>
      <c r="JW4" s="429"/>
      <c r="JX4" s="429"/>
      <c r="JY4" s="429"/>
      <c r="JZ4" s="429"/>
      <c r="KA4" s="429"/>
      <c r="KB4" s="429"/>
      <c r="KC4" s="429"/>
      <c r="KD4" s="429"/>
      <c r="KE4" s="429"/>
      <c r="KF4" s="429"/>
      <c r="KG4" s="429"/>
      <c r="KH4" s="429"/>
      <c r="KI4" s="429"/>
      <c r="KJ4" s="429"/>
      <c r="KK4" s="429"/>
      <c r="KL4" s="429"/>
      <c r="KM4" s="429"/>
      <c r="KN4" s="429"/>
      <c r="KO4" s="429"/>
      <c r="KP4" s="429"/>
      <c r="KQ4" s="429"/>
      <c r="KR4" s="429"/>
      <c r="KS4" s="429"/>
      <c r="KT4" s="429"/>
      <c r="KU4" s="429"/>
      <c r="KV4" s="429"/>
      <c r="KW4" s="429"/>
      <c r="KX4" s="429"/>
      <c r="KY4" s="429"/>
      <c r="KZ4" s="429"/>
      <c r="LA4" s="429"/>
      <c r="LB4" s="429"/>
      <c r="LC4" s="429"/>
      <c r="LD4" s="429"/>
      <c r="LE4" s="429"/>
      <c r="LF4" s="429"/>
      <c r="LG4" s="429"/>
      <c r="LH4" s="429"/>
      <c r="LI4" s="429"/>
      <c r="LJ4" s="429"/>
      <c r="LK4" s="429"/>
      <c r="LL4" s="429"/>
      <c r="LM4" s="429"/>
      <c r="LN4" s="429"/>
      <c r="LO4" s="429"/>
      <c r="LP4" s="429"/>
      <c r="LQ4" s="429"/>
      <c r="LR4" s="429"/>
      <c r="LS4" s="429"/>
      <c r="LT4" s="429"/>
      <c r="LU4" s="429"/>
      <c r="LV4" s="429"/>
      <c r="LW4" s="429"/>
      <c r="LX4" s="429"/>
      <c r="LY4" s="429"/>
      <c r="LZ4" s="429"/>
    </row>
    <row r="5" spans="1:338" ht="9" customHeight="1">
      <c r="DV5" s="429"/>
      <c r="DW5" s="429"/>
      <c r="DX5" s="429"/>
      <c r="DY5" s="429"/>
      <c r="DZ5" s="429"/>
      <c r="EA5" s="429"/>
      <c r="EB5" s="429"/>
      <c r="EC5" s="430"/>
      <c r="ED5" s="429"/>
      <c r="EE5" s="429"/>
      <c r="EF5" s="429"/>
      <c r="EG5" s="429"/>
      <c r="EH5" s="429"/>
      <c r="EI5" s="429"/>
      <c r="EJ5" s="429"/>
      <c r="EK5" s="429"/>
      <c r="EL5" s="429"/>
      <c r="EM5" s="429"/>
      <c r="EN5" s="429"/>
      <c r="EO5" s="429"/>
      <c r="EP5" s="429"/>
      <c r="EQ5" s="429"/>
      <c r="ER5" s="429"/>
      <c r="ES5" s="429"/>
      <c r="ET5" s="429"/>
      <c r="EU5" s="429"/>
      <c r="EV5" s="429"/>
      <c r="EW5" s="429"/>
      <c r="EX5" s="429"/>
      <c r="EY5" s="429"/>
      <c r="EZ5" s="429"/>
      <c r="FA5" s="429"/>
      <c r="FB5" s="429"/>
      <c r="FC5" s="429"/>
      <c r="FD5" s="429"/>
      <c r="FE5" s="429"/>
      <c r="FF5" s="429"/>
      <c r="FG5" s="429"/>
      <c r="FH5" s="429"/>
      <c r="FI5" s="429"/>
      <c r="FJ5" s="429"/>
      <c r="FK5" s="429"/>
      <c r="FL5" s="429"/>
      <c r="FM5" s="429"/>
      <c r="FN5" s="429"/>
      <c r="FO5" s="429"/>
      <c r="FP5" s="429"/>
      <c r="FQ5" s="429"/>
      <c r="FR5" s="429"/>
      <c r="FS5" s="429"/>
      <c r="FT5" s="429"/>
      <c r="FU5" s="429"/>
      <c r="FV5" s="429"/>
      <c r="FW5" s="429"/>
      <c r="FX5" s="429"/>
      <c r="FY5" s="429"/>
      <c r="FZ5" s="429"/>
      <c r="GA5" s="429"/>
      <c r="GB5" s="429"/>
      <c r="GC5" s="429"/>
      <c r="GD5" s="429"/>
      <c r="GE5" s="429"/>
      <c r="GF5" s="429"/>
      <c r="GG5" s="429"/>
      <c r="GH5" s="429"/>
      <c r="GI5" s="429"/>
      <c r="GJ5" s="429"/>
      <c r="GK5" s="429"/>
      <c r="GL5" s="429"/>
      <c r="GM5" s="429"/>
      <c r="GN5" s="429"/>
      <c r="GO5" s="429"/>
      <c r="GP5" s="429"/>
      <c r="GQ5" s="429"/>
      <c r="GR5" s="429"/>
      <c r="GS5" s="429"/>
      <c r="GT5" s="429"/>
      <c r="GU5" s="429"/>
      <c r="GV5" s="429"/>
      <c r="GW5" s="429"/>
      <c r="GX5" s="429"/>
      <c r="GY5" s="429"/>
      <c r="GZ5" s="429"/>
      <c r="HA5" s="429"/>
      <c r="HB5" s="429"/>
      <c r="HC5" s="429"/>
      <c r="HD5" s="429"/>
      <c r="HE5" s="429"/>
      <c r="HF5" s="429"/>
      <c r="HG5" s="429"/>
      <c r="HH5" s="429"/>
      <c r="HI5" s="429"/>
      <c r="HJ5" s="429"/>
      <c r="HK5" s="429"/>
      <c r="HL5" s="429"/>
      <c r="HM5" s="429"/>
      <c r="HN5" s="429"/>
      <c r="HO5" s="429"/>
      <c r="HP5" s="429"/>
      <c r="HQ5" s="429"/>
      <c r="HR5" s="429"/>
      <c r="HS5" s="429"/>
      <c r="HT5" s="429"/>
      <c r="HU5" s="429"/>
      <c r="HV5" s="429"/>
      <c r="HW5" s="429"/>
      <c r="HX5" s="429"/>
      <c r="HY5" s="429"/>
      <c r="HZ5" s="429"/>
      <c r="IA5" s="429"/>
      <c r="IB5" s="429"/>
      <c r="IC5" s="429"/>
      <c r="ID5" s="429"/>
      <c r="IE5" s="429"/>
      <c r="IF5" s="429"/>
      <c r="IG5" s="429"/>
      <c r="IH5" s="429"/>
      <c r="II5" s="429"/>
      <c r="IJ5" s="429"/>
      <c r="IK5" s="429"/>
      <c r="IL5" s="429"/>
      <c r="IM5" s="429"/>
      <c r="IN5" s="429"/>
      <c r="IO5" s="429"/>
      <c r="IP5" s="429"/>
      <c r="IQ5" s="429"/>
      <c r="IR5" s="429"/>
      <c r="IS5" s="429"/>
      <c r="IT5" s="429"/>
      <c r="IU5" s="429"/>
      <c r="IV5" s="429"/>
      <c r="IW5" s="429"/>
      <c r="IX5" s="429"/>
      <c r="IY5" s="429"/>
      <c r="IZ5" s="429"/>
      <c r="JA5" s="429"/>
      <c r="JB5" s="429"/>
      <c r="JC5" s="429"/>
      <c r="JD5" s="429"/>
      <c r="JE5" s="429"/>
      <c r="JF5" s="429"/>
      <c r="JG5" s="429"/>
      <c r="JH5" s="429"/>
      <c r="JI5" s="429"/>
      <c r="JJ5" s="429"/>
      <c r="JK5" s="429"/>
      <c r="JL5" s="429"/>
      <c r="JM5" s="429"/>
      <c r="JN5" s="429"/>
      <c r="JO5" s="429"/>
      <c r="JP5" s="429"/>
      <c r="JQ5" s="429"/>
      <c r="JR5" s="429"/>
      <c r="JS5" s="429"/>
      <c r="JT5" s="429"/>
      <c r="JU5" s="429"/>
      <c r="JV5" s="429"/>
      <c r="JW5" s="429"/>
      <c r="JX5" s="429"/>
      <c r="JY5" s="429"/>
      <c r="JZ5" s="429"/>
      <c r="KA5" s="429"/>
      <c r="KB5" s="429"/>
      <c r="KC5" s="429"/>
      <c r="KD5" s="429"/>
      <c r="KE5" s="429"/>
      <c r="KF5" s="429"/>
      <c r="KG5" s="429"/>
      <c r="KH5" s="429"/>
      <c r="KI5" s="429"/>
      <c r="KJ5" s="429"/>
      <c r="KK5" s="429"/>
      <c r="KL5" s="429"/>
      <c r="KM5" s="429"/>
      <c r="KN5" s="429"/>
      <c r="KO5" s="429"/>
      <c r="KP5" s="429"/>
      <c r="KQ5" s="429"/>
      <c r="KR5" s="429"/>
      <c r="KS5" s="429"/>
      <c r="KT5" s="429"/>
      <c r="KU5" s="429"/>
      <c r="KV5" s="429"/>
      <c r="KW5" s="429"/>
      <c r="KX5" s="429"/>
      <c r="KY5" s="429"/>
      <c r="KZ5" s="429"/>
      <c r="LA5" s="429"/>
      <c r="LB5" s="429"/>
      <c r="LC5" s="429"/>
      <c r="LD5" s="429"/>
      <c r="LE5" s="429"/>
      <c r="LF5" s="429"/>
      <c r="LG5" s="429"/>
      <c r="LH5" s="429"/>
      <c r="LI5" s="429"/>
      <c r="LJ5" s="429"/>
      <c r="LK5" s="429"/>
      <c r="LL5" s="429"/>
      <c r="LM5" s="429"/>
      <c r="LN5" s="429"/>
      <c r="LO5" s="429"/>
      <c r="LP5" s="429"/>
      <c r="LQ5" s="429"/>
      <c r="LR5" s="429"/>
      <c r="LS5" s="429"/>
      <c r="LT5" s="429"/>
      <c r="LU5" s="429"/>
      <c r="LV5" s="429"/>
      <c r="LW5" s="429"/>
      <c r="LX5" s="429"/>
      <c r="LY5" s="429"/>
      <c r="LZ5" s="429"/>
    </row>
    <row r="6" spans="1:338" ht="9" customHeight="1">
      <c r="DV6" s="429"/>
      <c r="DW6" s="429"/>
      <c r="DX6" s="429"/>
      <c r="DY6" s="429"/>
      <c r="DZ6" s="429"/>
      <c r="EA6" s="429"/>
      <c r="EB6" s="429"/>
      <c r="EC6" s="430"/>
      <c r="ED6" s="429"/>
      <c r="EE6" s="429"/>
      <c r="EF6" s="429"/>
      <c r="EG6" s="429"/>
      <c r="EH6" s="429"/>
      <c r="EI6" s="429"/>
      <c r="EJ6" s="429"/>
      <c r="EK6" s="429"/>
      <c r="EL6" s="429"/>
      <c r="EM6" s="429"/>
      <c r="EN6" s="429"/>
      <c r="EO6" s="429"/>
      <c r="EP6" s="429"/>
      <c r="EQ6" s="429"/>
      <c r="ER6" s="429"/>
      <c r="ES6" s="429"/>
      <c r="ET6" s="429"/>
      <c r="EU6" s="429"/>
      <c r="EV6" s="429"/>
      <c r="EW6" s="429"/>
      <c r="EX6" s="429"/>
      <c r="EY6" s="429"/>
      <c r="EZ6" s="429"/>
      <c r="FA6" s="429"/>
      <c r="FB6" s="429"/>
      <c r="FC6" s="429"/>
      <c r="FD6" s="429"/>
      <c r="FE6" s="429"/>
      <c r="FF6" s="429"/>
      <c r="FG6" s="429"/>
      <c r="FH6" s="429"/>
      <c r="FI6" s="429"/>
      <c r="FJ6" s="429"/>
      <c r="FK6" s="429"/>
      <c r="FL6" s="429"/>
      <c r="FM6" s="429"/>
      <c r="FN6" s="429"/>
      <c r="FO6" s="429"/>
      <c r="FP6" s="429"/>
      <c r="FQ6" s="429"/>
      <c r="FR6" s="429"/>
      <c r="FS6" s="429"/>
      <c r="FT6" s="429"/>
      <c r="FU6" s="429"/>
      <c r="FV6" s="429"/>
      <c r="FW6" s="429"/>
      <c r="FX6" s="429"/>
      <c r="FY6" s="429"/>
      <c r="FZ6" s="429"/>
      <c r="GA6" s="429"/>
      <c r="GB6" s="429"/>
      <c r="GC6" s="429"/>
      <c r="GD6" s="429"/>
      <c r="GE6" s="429"/>
      <c r="GF6" s="429"/>
      <c r="GG6" s="429"/>
      <c r="GH6" s="429"/>
      <c r="GI6" s="429"/>
      <c r="GJ6" s="429"/>
      <c r="GK6" s="429"/>
      <c r="GL6" s="429"/>
      <c r="GM6" s="429"/>
      <c r="GN6" s="429"/>
      <c r="GO6" s="429"/>
      <c r="GP6" s="429"/>
      <c r="GQ6" s="429"/>
      <c r="GR6" s="429"/>
      <c r="GS6" s="429"/>
      <c r="GT6" s="429"/>
      <c r="GU6" s="429"/>
      <c r="GV6" s="429"/>
      <c r="GW6" s="429"/>
      <c r="GX6" s="429"/>
      <c r="GY6" s="429"/>
      <c r="GZ6" s="429"/>
      <c r="HA6" s="429"/>
      <c r="HB6" s="429"/>
      <c r="HC6" s="429"/>
      <c r="HD6" s="429"/>
      <c r="HE6" s="429"/>
      <c r="HF6" s="429"/>
      <c r="HG6" s="429"/>
      <c r="HH6" s="429"/>
      <c r="HI6" s="429"/>
      <c r="HJ6" s="429"/>
      <c r="HK6" s="429"/>
      <c r="HL6" s="429"/>
      <c r="HM6" s="429"/>
      <c r="HN6" s="429"/>
      <c r="HO6" s="429"/>
      <c r="HP6" s="429"/>
      <c r="HQ6" s="429"/>
      <c r="HR6" s="429"/>
      <c r="HS6" s="429"/>
      <c r="HT6" s="429"/>
      <c r="HU6" s="429"/>
      <c r="HV6" s="429"/>
      <c r="HW6" s="429"/>
      <c r="HX6" s="429"/>
      <c r="HY6" s="429"/>
      <c r="HZ6" s="429"/>
      <c r="IA6" s="429"/>
      <c r="IB6" s="429"/>
      <c r="IC6" s="429"/>
      <c r="ID6" s="429"/>
      <c r="IE6" s="429"/>
      <c r="IF6" s="429"/>
      <c r="IG6" s="429"/>
      <c r="IH6" s="429"/>
      <c r="II6" s="429"/>
      <c r="IJ6" s="429"/>
      <c r="IK6" s="429"/>
      <c r="IL6" s="429"/>
      <c r="IM6" s="429"/>
      <c r="IN6" s="429"/>
      <c r="IO6" s="429"/>
      <c r="IP6" s="429"/>
      <c r="IQ6" s="429"/>
      <c r="IR6" s="429"/>
      <c r="IS6" s="429"/>
      <c r="IT6" s="429"/>
      <c r="IU6" s="429"/>
      <c r="IV6" s="429"/>
      <c r="IW6" s="429"/>
      <c r="IX6" s="429"/>
      <c r="IY6" s="429"/>
      <c r="IZ6" s="429"/>
      <c r="JA6" s="429"/>
      <c r="JB6" s="429"/>
      <c r="JC6" s="429"/>
      <c r="JD6" s="429"/>
      <c r="JE6" s="429"/>
      <c r="JF6" s="429"/>
      <c r="JG6" s="429"/>
      <c r="JH6" s="429"/>
      <c r="JI6" s="429"/>
      <c r="JJ6" s="429"/>
      <c r="JK6" s="429"/>
      <c r="JL6" s="429"/>
      <c r="JM6" s="429"/>
      <c r="JN6" s="429"/>
      <c r="JO6" s="429"/>
      <c r="JP6" s="429"/>
      <c r="JQ6" s="429"/>
      <c r="JR6" s="429"/>
      <c r="JS6" s="429"/>
      <c r="JT6" s="429"/>
      <c r="JU6" s="429"/>
      <c r="JV6" s="429"/>
      <c r="JW6" s="429"/>
      <c r="JX6" s="429"/>
      <c r="JY6" s="429"/>
      <c r="JZ6" s="429"/>
      <c r="KA6" s="429"/>
      <c r="KB6" s="429"/>
      <c r="KC6" s="429"/>
      <c r="KD6" s="429"/>
      <c r="KE6" s="429"/>
      <c r="KF6" s="429"/>
      <c r="KG6" s="429"/>
      <c r="KH6" s="429"/>
      <c r="KI6" s="429"/>
      <c r="KJ6" s="429"/>
      <c r="KK6" s="429"/>
      <c r="KL6" s="429"/>
      <c r="KM6" s="429"/>
      <c r="KN6" s="429"/>
      <c r="KO6" s="429"/>
      <c r="KP6" s="429"/>
      <c r="KQ6" s="429"/>
      <c r="KR6" s="429"/>
      <c r="KS6" s="429"/>
      <c r="KT6" s="429"/>
      <c r="KU6" s="429"/>
      <c r="KV6" s="429"/>
      <c r="KW6" s="429"/>
      <c r="KX6" s="429"/>
      <c r="KY6" s="429"/>
      <c r="KZ6" s="429"/>
      <c r="LA6" s="429"/>
      <c r="LB6" s="429"/>
      <c r="LC6" s="429"/>
      <c r="LD6" s="429"/>
      <c r="LE6" s="429"/>
      <c r="LF6" s="429"/>
      <c r="LG6" s="429"/>
      <c r="LH6" s="429"/>
      <c r="LI6" s="429"/>
      <c r="LJ6" s="429"/>
      <c r="LK6" s="429"/>
      <c r="LL6" s="429"/>
      <c r="LM6" s="429"/>
      <c r="LN6" s="429"/>
      <c r="LO6" s="429"/>
      <c r="LP6" s="429"/>
      <c r="LQ6" s="429"/>
      <c r="LR6" s="429"/>
      <c r="LS6" s="429"/>
      <c r="LT6" s="429"/>
      <c r="LU6" s="429"/>
      <c r="LV6" s="429"/>
      <c r="LW6" s="429"/>
      <c r="LX6" s="429"/>
      <c r="LY6" s="429"/>
      <c r="LZ6" s="429"/>
    </row>
    <row r="7" spans="1:338" ht="9" customHeight="1">
      <c r="DV7" s="429"/>
      <c r="DW7" s="429"/>
      <c r="DX7" s="429"/>
      <c r="DY7" s="429"/>
      <c r="DZ7" s="429"/>
      <c r="EA7" s="429"/>
      <c r="EB7" s="429"/>
      <c r="EC7" s="430"/>
      <c r="ED7" s="432"/>
      <c r="EE7" s="432"/>
      <c r="EF7" s="432"/>
      <c r="EG7" s="432"/>
      <c r="EH7" s="432"/>
      <c r="EI7" s="432"/>
      <c r="EJ7" s="432"/>
      <c r="EK7" s="432"/>
      <c r="EL7" s="432"/>
      <c r="EM7" s="432"/>
      <c r="EN7" s="432"/>
      <c r="EO7" s="432"/>
      <c r="EP7" s="432"/>
      <c r="EQ7" s="432"/>
      <c r="ER7" s="432"/>
      <c r="ES7" s="432"/>
      <c r="ET7" s="432"/>
      <c r="EU7" s="432"/>
      <c r="EV7" s="432"/>
      <c r="EW7" s="432"/>
      <c r="EX7" s="432"/>
      <c r="EY7" s="432"/>
      <c r="EZ7" s="432"/>
      <c r="FA7" s="429"/>
      <c r="FB7" s="429"/>
      <c r="FC7" s="429"/>
      <c r="FD7" s="429"/>
      <c r="FE7" s="429"/>
      <c r="FF7" s="429"/>
      <c r="FG7" s="429"/>
      <c r="FH7" s="429"/>
      <c r="FI7" s="429"/>
      <c r="FJ7" s="429"/>
      <c r="FK7" s="429"/>
      <c r="FL7" s="429"/>
      <c r="FM7" s="429"/>
      <c r="FN7" s="429"/>
      <c r="FO7" s="429"/>
      <c r="FP7" s="432"/>
      <c r="FQ7" s="432"/>
      <c r="FR7" s="432"/>
      <c r="FS7" s="432"/>
      <c r="FT7" s="432"/>
      <c r="FU7" s="432"/>
      <c r="FV7" s="432"/>
      <c r="FW7" s="432"/>
      <c r="FX7" s="432"/>
      <c r="FY7" s="432"/>
      <c r="FZ7" s="432"/>
      <c r="GA7" s="432"/>
      <c r="GB7" s="432"/>
      <c r="GC7" s="432"/>
      <c r="GD7" s="432"/>
      <c r="GE7" s="432"/>
      <c r="GF7" s="432"/>
      <c r="GG7" s="432"/>
      <c r="GH7" s="432"/>
      <c r="GI7" s="432"/>
      <c r="GJ7" s="429"/>
      <c r="GK7" s="429"/>
      <c r="GL7" s="429"/>
      <c r="GM7" s="429"/>
      <c r="GN7" s="429"/>
      <c r="GO7" s="429"/>
      <c r="GP7" s="429"/>
      <c r="GQ7" s="429"/>
      <c r="GR7" s="429"/>
      <c r="GS7" s="429"/>
      <c r="GT7" s="429"/>
      <c r="GU7" s="429"/>
      <c r="GV7" s="429"/>
      <c r="GW7" s="429"/>
      <c r="GX7" s="429"/>
      <c r="GY7" s="429"/>
      <c r="GZ7" s="429"/>
      <c r="HA7" s="429"/>
      <c r="HB7" s="429"/>
      <c r="HC7" s="429"/>
      <c r="HD7" s="429"/>
      <c r="HE7" s="429"/>
      <c r="HF7" s="429"/>
      <c r="HG7" s="429"/>
      <c r="HH7" s="429"/>
      <c r="HI7" s="429"/>
      <c r="HJ7" s="429"/>
      <c r="HK7" s="429"/>
      <c r="HL7" s="429"/>
      <c r="HM7" s="429"/>
      <c r="HN7" s="429"/>
      <c r="HO7" s="429"/>
      <c r="HP7" s="429"/>
      <c r="HQ7" s="429"/>
      <c r="HR7" s="429"/>
      <c r="HS7" s="429"/>
      <c r="HT7" s="429"/>
      <c r="HU7" s="429"/>
      <c r="HV7" s="429"/>
      <c r="HW7" s="429"/>
      <c r="HX7" s="429"/>
      <c r="HY7" s="429"/>
      <c r="HZ7" s="429"/>
      <c r="IA7" s="429"/>
      <c r="IB7" s="429"/>
      <c r="IC7" s="429"/>
      <c r="ID7" s="429"/>
      <c r="IE7" s="429"/>
      <c r="IF7" s="429"/>
      <c r="IG7" s="429"/>
      <c r="IH7" s="429"/>
      <c r="II7" s="429"/>
      <c r="IJ7" s="429"/>
      <c r="IK7" s="429"/>
      <c r="IL7" s="429"/>
      <c r="IM7" s="429"/>
      <c r="IN7" s="429"/>
      <c r="IO7" s="429"/>
      <c r="IP7" s="429"/>
      <c r="IQ7" s="429"/>
      <c r="IR7" s="429"/>
      <c r="IS7" s="429"/>
      <c r="IT7" s="429"/>
      <c r="IU7" s="429"/>
      <c r="IV7" s="429"/>
      <c r="IW7" s="429"/>
      <c r="IX7" s="429"/>
      <c r="IY7" s="429"/>
      <c r="IZ7" s="429"/>
      <c r="JA7" s="429"/>
      <c r="JB7" s="429"/>
      <c r="JC7" s="429"/>
      <c r="JD7" s="429"/>
      <c r="JE7" s="429"/>
      <c r="JF7" s="429"/>
      <c r="JG7" s="429"/>
      <c r="JH7" s="429"/>
      <c r="JI7" s="429"/>
      <c r="JJ7" s="429"/>
      <c r="JK7" s="429"/>
      <c r="JL7" s="429"/>
      <c r="JM7" s="429"/>
      <c r="JN7" s="429"/>
      <c r="JO7" s="429"/>
      <c r="JP7" s="429"/>
      <c r="JQ7" s="429"/>
      <c r="JR7" s="429"/>
      <c r="JS7" s="429"/>
      <c r="JT7" s="429"/>
      <c r="JU7" s="429"/>
      <c r="JV7" s="429"/>
      <c r="JW7" s="429"/>
      <c r="JX7" s="429"/>
      <c r="JY7" s="429"/>
      <c r="JZ7" s="429"/>
      <c r="KA7" s="429"/>
      <c r="KB7" s="429"/>
      <c r="KC7" s="429"/>
      <c r="KD7" s="429"/>
      <c r="KE7" s="429"/>
      <c r="KF7" s="429"/>
      <c r="KG7" s="429"/>
      <c r="KH7" s="429"/>
      <c r="KI7" s="429"/>
      <c r="KJ7" s="429"/>
      <c r="KK7" s="429"/>
      <c r="KL7" s="429"/>
      <c r="KM7" s="429"/>
      <c r="KN7" s="429"/>
      <c r="KO7" s="429"/>
      <c r="KP7" s="429"/>
      <c r="KQ7" s="429"/>
      <c r="KR7" s="429"/>
      <c r="KS7" s="429"/>
      <c r="KT7" s="429"/>
      <c r="KU7" s="429"/>
      <c r="KV7" s="429"/>
      <c r="KW7" s="429"/>
      <c r="KX7" s="429"/>
      <c r="KY7" s="429"/>
      <c r="KZ7" s="429"/>
      <c r="LA7" s="429"/>
      <c r="LB7" s="429"/>
      <c r="LC7" s="429"/>
      <c r="LD7" s="429"/>
      <c r="LE7" s="429"/>
      <c r="LF7" s="429"/>
      <c r="LG7" s="429"/>
      <c r="LH7" s="429"/>
      <c r="LI7" s="429"/>
      <c r="LJ7" s="429"/>
      <c r="LK7" s="429"/>
      <c r="LL7" s="429"/>
      <c r="LM7" s="429"/>
      <c r="LN7" s="429"/>
      <c r="LO7" s="429"/>
      <c r="LP7" s="429"/>
      <c r="LQ7" s="429"/>
      <c r="LR7" s="429"/>
      <c r="LS7" s="429"/>
      <c r="LT7" s="429"/>
      <c r="LU7" s="429"/>
      <c r="LV7" s="429"/>
      <c r="LW7" s="429"/>
      <c r="LX7" s="429"/>
      <c r="LY7" s="429"/>
      <c r="LZ7" s="429"/>
    </row>
    <row r="8" spans="1:338" ht="9" customHeight="1">
      <c r="BN8" s="731" t="s">
        <v>264</v>
      </c>
      <c r="BO8" s="731"/>
      <c r="BP8" s="732" t="s">
        <v>327</v>
      </c>
      <c r="BQ8" s="732"/>
      <c r="BR8" s="732"/>
      <c r="BS8" s="732"/>
      <c r="BT8" s="732"/>
      <c r="BU8" s="732"/>
      <c r="BV8" s="732"/>
      <c r="BW8" s="732"/>
      <c r="BX8" s="732"/>
      <c r="BY8" s="732"/>
      <c r="BZ8" s="732"/>
      <c r="CA8" s="732"/>
      <c r="CB8" s="732"/>
      <c r="CC8" s="732"/>
      <c r="CD8" s="732"/>
      <c r="CE8" s="732"/>
      <c r="CF8" s="732"/>
      <c r="CG8" s="732"/>
      <c r="CH8" s="732"/>
      <c r="CI8" s="732"/>
      <c r="CJ8" s="732"/>
      <c r="CK8" s="732"/>
      <c r="CL8" s="732"/>
      <c r="CM8" s="732"/>
      <c r="CN8" s="732"/>
      <c r="CO8" s="732"/>
      <c r="CP8" s="732"/>
      <c r="CQ8" s="732"/>
      <c r="CR8" s="732"/>
      <c r="CS8" s="732"/>
      <c r="CT8" s="732"/>
      <c r="CU8" s="732"/>
      <c r="CV8" s="732"/>
      <c r="CW8" s="732"/>
      <c r="CX8" s="732"/>
      <c r="CY8" s="732"/>
      <c r="CZ8" s="732"/>
      <c r="DA8" s="732"/>
      <c r="DB8" s="732"/>
      <c r="DC8" s="732"/>
      <c r="DD8" s="732"/>
      <c r="DE8" s="732"/>
      <c r="DF8" s="732"/>
      <c r="DG8" s="732"/>
      <c r="DH8" s="732"/>
      <c r="DI8" s="732"/>
      <c r="DJ8" s="732"/>
      <c r="DK8" s="732"/>
      <c r="DL8" s="732"/>
      <c r="DM8" s="732"/>
      <c r="DN8" s="732"/>
      <c r="DO8" s="732"/>
      <c r="DP8" s="732"/>
      <c r="DQ8" s="732"/>
      <c r="DR8" s="732"/>
      <c r="DS8" s="732"/>
      <c r="DV8" s="429"/>
      <c r="DW8" s="429"/>
      <c r="DX8" s="429"/>
      <c r="DY8" s="429"/>
      <c r="DZ8" s="429"/>
      <c r="EA8" s="429"/>
      <c r="EB8" s="429"/>
      <c r="EC8" s="429"/>
      <c r="ED8" s="429"/>
      <c r="EE8" s="429"/>
      <c r="EF8" s="429"/>
      <c r="EG8" s="429"/>
      <c r="EH8" s="429"/>
      <c r="EI8" s="429"/>
      <c r="EJ8" s="429"/>
      <c r="EK8" s="429"/>
      <c r="EL8" s="429"/>
      <c r="EM8" s="429"/>
      <c r="EN8" s="429"/>
      <c r="EO8" s="429"/>
      <c r="EP8" s="429"/>
      <c r="EQ8" s="429"/>
      <c r="ER8" s="429"/>
      <c r="ES8" s="429"/>
      <c r="ET8" s="429"/>
      <c r="EU8" s="429"/>
      <c r="EV8" s="429"/>
      <c r="EW8" s="429"/>
      <c r="EX8" s="429"/>
      <c r="EY8" s="429"/>
      <c r="EZ8" s="429"/>
      <c r="FA8" s="429"/>
      <c r="FB8" s="429"/>
      <c r="FC8" s="429"/>
      <c r="FD8" s="429"/>
      <c r="FE8" s="429"/>
      <c r="FF8" s="429"/>
      <c r="FG8" s="429"/>
      <c r="FH8" s="429"/>
      <c r="FI8" s="429"/>
      <c r="FJ8" s="429"/>
      <c r="FK8" s="429"/>
      <c r="FL8" s="429"/>
      <c r="FM8" s="429"/>
      <c r="FN8" s="429"/>
      <c r="FO8" s="429"/>
      <c r="FP8" s="429"/>
      <c r="FQ8" s="429"/>
      <c r="FR8" s="429"/>
      <c r="FS8" s="429"/>
      <c r="FT8" s="429"/>
      <c r="FU8" s="429"/>
      <c r="FV8" s="429"/>
      <c r="FW8" s="429"/>
      <c r="FX8" s="429"/>
      <c r="FY8" s="429"/>
      <c r="FZ8" s="429"/>
      <c r="GA8" s="429"/>
      <c r="GB8" s="429"/>
      <c r="GC8" s="429"/>
      <c r="GD8" s="429"/>
      <c r="GE8" s="429"/>
      <c r="GF8" s="429"/>
      <c r="GG8" s="429"/>
      <c r="GH8" s="429"/>
      <c r="GI8" s="429"/>
      <c r="GJ8" s="429"/>
      <c r="GK8" s="429"/>
      <c r="GL8" s="429"/>
      <c r="GM8" s="429"/>
      <c r="GN8" s="429"/>
      <c r="GO8" s="429"/>
      <c r="GP8" s="429"/>
      <c r="GQ8" s="429"/>
      <c r="GR8" s="429"/>
      <c r="GS8" s="429"/>
      <c r="GT8" s="429"/>
      <c r="GU8" s="429"/>
      <c r="GV8" s="429"/>
      <c r="GW8" s="429"/>
      <c r="GX8" s="429"/>
      <c r="GY8" s="429"/>
      <c r="GZ8" s="429"/>
      <c r="HA8" s="429"/>
      <c r="HB8" s="429"/>
      <c r="HC8" s="429"/>
      <c r="HD8" s="429"/>
      <c r="HE8" s="429"/>
      <c r="HF8" s="429"/>
      <c r="HG8" s="429"/>
      <c r="HH8" s="429"/>
      <c r="HI8" s="429"/>
      <c r="HJ8" s="429"/>
      <c r="HK8" s="429"/>
      <c r="HL8" s="429"/>
      <c r="HM8" s="429"/>
      <c r="HN8" s="429"/>
      <c r="HO8" s="429"/>
      <c r="HP8" s="429"/>
      <c r="HQ8" s="429"/>
      <c r="HR8" s="429"/>
      <c r="HS8" s="429"/>
      <c r="HT8" s="429"/>
      <c r="HU8" s="429"/>
      <c r="HV8" s="429"/>
      <c r="HW8" s="429"/>
      <c r="HX8" s="429"/>
      <c r="HY8" s="429"/>
      <c r="HZ8" s="429"/>
      <c r="IA8" s="429"/>
      <c r="IB8" s="429"/>
      <c r="IC8" s="429"/>
      <c r="ID8" s="429"/>
      <c r="IE8" s="429"/>
      <c r="IF8" s="429"/>
      <c r="IG8" s="429"/>
      <c r="IH8" s="429"/>
      <c r="II8" s="429"/>
      <c r="IJ8" s="429"/>
      <c r="IK8" s="429"/>
      <c r="IL8" s="429"/>
      <c r="IM8" s="429"/>
      <c r="IN8" s="429"/>
      <c r="IO8" s="429"/>
      <c r="IP8" s="429"/>
      <c r="IQ8" s="429"/>
      <c r="IR8" s="429"/>
      <c r="IS8" s="429"/>
      <c r="IT8" s="429"/>
      <c r="IU8" s="429"/>
      <c r="IV8" s="429"/>
      <c r="IW8" s="429"/>
      <c r="IX8" s="429"/>
      <c r="IY8" s="429"/>
      <c r="IZ8" s="429"/>
      <c r="JA8" s="429"/>
      <c r="JB8" s="429"/>
      <c r="JC8" s="429"/>
      <c r="JD8" s="429"/>
      <c r="JE8" s="429"/>
      <c r="JF8" s="429"/>
      <c r="JG8" s="429"/>
      <c r="JH8" s="429"/>
      <c r="JI8" s="429"/>
      <c r="JJ8" s="429"/>
      <c r="JK8" s="429"/>
      <c r="JL8" s="429"/>
      <c r="JM8" s="429"/>
      <c r="JN8" s="429"/>
      <c r="JO8" s="429"/>
      <c r="JP8" s="429"/>
      <c r="JQ8" s="429"/>
      <c r="JR8" s="429"/>
      <c r="JS8" s="429"/>
      <c r="JT8" s="429"/>
      <c r="JU8" s="429"/>
      <c r="JV8" s="429"/>
      <c r="JW8" s="429"/>
      <c r="JX8" s="429"/>
      <c r="JY8" s="429"/>
      <c r="JZ8" s="429"/>
      <c r="KA8" s="429"/>
      <c r="KB8" s="429"/>
      <c r="KC8" s="429"/>
      <c r="KD8" s="429"/>
      <c r="KE8" s="429"/>
      <c r="KF8" s="429"/>
      <c r="KG8" s="429"/>
      <c r="KH8" s="429"/>
      <c r="KI8" s="429"/>
      <c r="KJ8" s="429"/>
      <c r="KK8" s="429"/>
      <c r="KL8" s="429"/>
      <c r="KM8" s="429"/>
      <c r="KN8" s="429"/>
      <c r="KO8" s="429"/>
      <c r="KP8" s="429"/>
      <c r="KQ8" s="429"/>
      <c r="KR8" s="429"/>
      <c r="KS8" s="429"/>
      <c r="KT8" s="429"/>
      <c r="KU8" s="429"/>
      <c r="KV8" s="429"/>
      <c r="KW8" s="429"/>
      <c r="KX8" s="429"/>
      <c r="KY8" s="429"/>
      <c r="KZ8" s="429"/>
      <c r="LA8" s="429"/>
      <c r="LB8" s="429"/>
      <c r="LC8" s="429"/>
      <c r="LD8" s="429"/>
      <c r="LE8" s="429"/>
      <c r="LF8" s="429"/>
      <c r="LG8" s="429"/>
      <c r="LH8" s="429"/>
      <c r="LI8" s="429"/>
      <c r="LJ8" s="429"/>
      <c r="LK8" s="429"/>
      <c r="LL8" s="429"/>
      <c r="LM8" s="429"/>
      <c r="LN8" s="429"/>
      <c r="LO8" s="429"/>
      <c r="LP8" s="429"/>
      <c r="LQ8" s="429"/>
      <c r="LR8" s="429"/>
      <c r="LS8" s="429"/>
      <c r="LT8" s="429"/>
      <c r="LU8" s="429"/>
      <c r="LV8" s="429"/>
      <c r="LW8" s="429"/>
      <c r="LX8" s="429"/>
      <c r="LY8" s="429"/>
      <c r="LZ8" s="429"/>
    </row>
    <row r="9" spans="1:338" ht="9" customHeight="1">
      <c r="B9" s="817" t="s">
        <v>469</v>
      </c>
      <c r="C9" s="817"/>
      <c r="D9" s="817"/>
      <c r="E9" s="817"/>
      <c r="F9" s="817"/>
      <c r="G9" s="817"/>
      <c r="H9" s="817"/>
      <c r="I9" s="817"/>
      <c r="J9" s="817"/>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817"/>
      <c r="AJ9" s="817"/>
      <c r="AK9" s="817"/>
      <c r="AL9" s="817"/>
      <c r="AM9" s="817"/>
      <c r="AN9" s="817"/>
      <c r="AO9" s="817"/>
      <c r="AP9" s="817"/>
      <c r="AQ9" s="817"/>
      <c r="AR9" s="817"/>
      <c r="AS9" s="817"/>
      <c r="AT9" s="817"/>
      <c r="AU9" s="817"/>
      <c r="AV9" s="817"/>
      <c r="AW9" s="817"/>
      <c r="AX9" s="817"/>
      <c r="AY9" s="817"/>
      <c r="AZ9" s="817"/>
      <c r="BA9" s="817"/>
      <c r="BB9" s="817"/>
      <c r="BC9" s="817"/>
      <c r="BD9" s="817"/>
      <c r="BE9" s="817"/>
      <c r="BF9" s="817"/>
      <c r="BG9" s="817"/>
      <c r="BH9" s="817"/>
      <c r="BI9" s="817"/>
      <c r="BJ9" s="817"/>
      <c r="BN9" s="731"/>
      <c r="BO9" s="731"/>
      <c r="BP9" s="732"/>
      <c r="BQ9" s="732"/>
      <c r="BR9" s="732"/>
      <c r="BS9" s="732"/>
      <c r="BT9" s="732"/>
      <c r="BU9" s="732"/>
      <c r="BV9" s="732"/>
      <c r="BW9" s="732"/>
      <c r="BX9" s="732"/>
      <c r="BY9" s="732"/>
      <c r="BZ9" s="732"/>
      <c r="CA9" s="732"/>
      <c r="CB9" s="732"/>
      <c r="CC9" s="732"/>
      <c r="CD9" s="732"/>
      <c r="CE9" s="732"/>
      <c r="CF9" s="732"/>
      <c r="CG9" s="732"/>
      <c r="CH9" s="732"/>
      <c r="CI9" s="732"/>
      <c r="CJ9" s="732"/>
      <c r="CK9" s="732"/>
      <c r="CL9" s="732"/>
      <c r="CM9" s="732"/>
      <c r="CN9" s="732"/>
      <c r="CO9" s="732"/>
      <c r="CP9" s="732"/>
      <c r="CQ9" s="732"/>
      <c r="CR9" s="732"/>
      <c r="CS9" s="732"/>
      <c r="CT9" s="732"/>
      <c r="CU9" s="732"/>
      <c r="CV9" s="732"/>
      <c r="CW9" s="732"/>
      <c r="CX9" s="732"/>
      <c r="CY9" s="732"/>
      <c r="CZ9" s="732"/>
      <c r="DA9" s="732"/>
      <c r="DB9" s="732"/>
      <c r="DC9" s="732"/>
      <c r="DD9" s="732"/>
      <c r="DE9" s="732"/>
      <c r="DF9" s="732"/>
      <c r="DG9" s="732"/>
      <c r="DH9" s="732"/>
      <c r="DI9" s="732"/>
      <c r="DJ9" s="732"/>
      <c r="DK9" s="732"/>
      <c r="DL9" s="732"/>
      <c r="DM9" s="732"/>
      <c r="DN9" s="732"/>
      <c r="DO9" s="732"/>
      <c r="DP9" s="732"/>
      <c r="DQ9" s="732"/>
      <c r="DR9" s="732"/>
      <c r="DS9" s="732"/>
      <c r="DV9" s="429"/>
      <c r="DW9" s="429"/>
      <c r="DX9" s="429"/>
      <c r="DY9" s="429"/>
      <c r="DZ9" s="429"/>
      <c r="EA9" s="429"/>
      <c r="EB9" s="429"/>
      <c r="EC9" s="429"/>
      <c r="ED9" s="429"/>
      <c r="EE9" s="429"/>
      <c r="EF9" s="429"/>
      <c r="EG9" s="429"/>
      <c r="EH9" s="429"/>
      <c r="EI9" s="429"/>
      <c r="EJ9" s="429"/>
      <c r="EK9" s="429"/>
      <c r="EL9" s="429"/>
      <c r="EM9" s="429"/>
      <c r="EN9" s="429"/>
      <c r="EO9" s="429"/>
      <c r="EP9" s="429"/>
      <c r="EQ9" s="429"/>
      <c r="ER9" s="429"/>
      <c r="ES9" s="429"/>
      <c r="ET9" s="429"/>
      <c r="EU9" s="429"/>
      <c r="EV9" s="429"/>
      <c r="EW9" s="429"/>
      <c r="EX9" s="429"/>
      <c r="EY9" s="429"/>
      <c r="EZ9" s="429"/>
      <c r="FA9" s="429"/>
      <c r="FB9" s="429"/>
      <c r="FC9" s="429"/>
      <c r="FD9" s="429"/>
      <c r="FE9" s="429"/>
      <c r="FF9" s="429"/>
      <c r="FG9" s="429"/>
      <c r="FH9" s="429"/>
      <c r="FI9" s="429"/>
      <c r="FJ9" s="429"/>
      <c r="FK9" s="429"/>
      <c r="FL9" s="429"/>
      <c r="FM9" s="429"/>
      <c r="FN9" s="429"/>
      <c r="FO9" s="429"/>
      <c r="FP9" s="429"/>
      <c r="FQ9" s="429"/>
      <c r="FR9" s="429"/>
      <c r="FS9" s="429"/>
      <c r="FT9" s="429"/>
      <c r="FU9" s="429"/>
      <c r="FV9" s="429"/>
      <c r="FW9" s="429"/>
      <c r="FX9" s="429"/>
      <c r="FY9" s="429"/>
      <c r="FZ9" s="429"/>
      <c r="GA9" s="429"/>
      <c r="GB9" s="429"/>
      <c r="GC9" s="429"/>
      <c r="GD9" s="429"/>
      <c r="GE9" s="429"/>
      <c r="GF9" s="429"/>
      <c r="GG9" s="429"/>
      <c r="GH9" s="429"/>
      <c r="GI9" s="429"/>
      <c r="GJ9" s="429"/>
      <c r="GK9" s="429"/>
      <c r="GL9" s="429"/>
      <c r="GM9" s="429"/>
      <c r="GN9" s="429"/>
      <c r="GO9" s="429"/>
      <c r="GP9" s="429"/>
      <c r="GQ9" s="429"/>
      <c r="GR9" s="429"/>
      <c r="GS9" s="429"/>
      <c r="GT9" s="429"/>
      <c r="GU9" s="429"/>
      <c r="GV9" s="429"/>
      <c r="GW9" s="429"/>
      <c r="GX9" s="429"/>
      <c r="GY9" s="429"/>
      <c r="GZ9" s="429"/>
      <c r="HA9" s="429"/>
      <c r="HB9" s="429"/>
      <c r="HC9" s="429"/>
      <c r="HD9" s="429"/>
      <c r="HE9" s="429"/>
      <c r="HF9" s="429"/>
      <c r="HG9" s="429"/>
      <c r="HH9" s="429"/>
      <c r="HI9" s="429"/>
      <c r="HJ9" s="429"/>
      <c r="HK9" s="429"/>
      <c r="HL9" s="429"/>
      <c r="HM9" s="429"/>
      <c r="HN9" s="429"/>
      <c r="HO9" s="429"/>
      <c r="HP9" s="429"/>
      <c r="HQ9" s="429"/>
      <c r="HR9" s="429"/>
      <c r="HS9" s="429"/>
      <c r="HT9" s="429"/>
      <c r="HU9" s="429"/>
      <c r="HV9" s="429"/>
      <c r="HW9" s="429"/>
      <c r="HX9" s="429"/>
      <c r="HY9" s="429"/>
      <c r="HZ9" s="429"/>
      <c r="IA9" s="429"/>
      <c r="IB9" s="429"/>
      <c r="IC9" s="429"/>
      <c r="ID9" s="429"/>
      <c r="IE9" s="429"/>
      <c r="IF9" s="429"/>
      <c r="IG9" s="429"/>
      <c r="IH9" s="429"/>
      <c r="II9" s="429"/>
      <c r="IJ9" s="429"/>
      <c r="IK9" s="429"/>
      <c r="IL9" s="429"/>
      <c r="IM9" s="429"/>
      <c r="IN9" s="429"/>
      <c r="IO9" s="429"/>
      <c r="IP9" s="429"/>
      <c r="IQ9" s="429"/>
      <c r="IR9" s="429"/>
      <c r="IS9" s="429"/>
      <c r="IT9" s="429"/>
      <c r="IU9" s="429"/>
      <c r="IV9" s="429"/>
      <c r="IW9" s="429"/>
      <c r="IX9" s="429"/>
      <c r="IY9" s="429"/>
      <c r="IZ9" s="429"/>
      <c r="JA9" s="429"/>
      <c r="JB9" s="429"/>
      <c r="JC9" s="429"/>
      <c r="JD9" s="429"/>
      <c r="JE9" s="429"/>
      <c r="JF9" s="429"/>
      <c r="JG9" s="429"/>
      <c r="JH9" s="429"/>
      <c r="JI9" s="429"/>
      <c r="JJ9" s="429"/>
      <c r="JK9" s="429"/>
      <c r="JL9" s="429"/>
      <c r="JM9" s="429"/>
      <c r="JN9" s="429"/>
      <c r="JO9" s="429"/>
      <c r="JP9" s="429"/>
      <c r="JQ9" s="429"/>
      <c r="JR9" s="429"/>
      <c r="JS9" s="429"/>
      <c r="JT9" s="429"/>
      <c r="JU9" s="429"/>
      <c r="JV9" s="429"/>
      <c r="JW9" s="429"/>
      <c r="JX9" s="429"/>
      <c r="JY9" s="429"/>
      <c r="JZ9" s="429"/>
      <c r="KA9" s="429"/>
      <c r="KB9" s="429"/>
      <c r="KC9" s="429"/>
      <c r="KD9" s="429"/>
      <c r="KE9" s="429"/>
      <c r="KF9" s="429"/>
      <c r="KG9" s="429"/>
      <c r="KH9" s="429"/>
      <c r="KI9" s="429"/>
      <c r="KJ9" s="429"/>
      <c r="KK9" s="429"/>
      <c r="KL9" s="429"/>
      <c r="KM9" s="429"/>
      <c r="KN9" s="429"/>
      <c r="KO9" s="429"/>
      <c r="KP9" s="429"/>
      <c r="KQ9" s="429"/>
      <c r="KR9" s="429"/>
      <c r="KS9" s="429"/>
      <c r="KT9" s="429"/>
      <c r="KU9" s="429"/>
      <c r="KV9" s="429"/>
      <c r="KW9" s="429"/>
      <c r="KX9" s="429"/>
      <c r="KY9" s="429"/>
      <c r="KZ9" s="429"/>
      <c r="LA9" s="429"/>
      <c r="LB9" s="429"/>
      <c r="LC9" s="429"/>
      <c r="LD9" s="429"/>
      <c r="LE9" s="429"/>
      <c r="LF9" s="429"/>
      <c r="LG9" s="429"/>
      <c r="LH9" s="429"/>
      <c r="LI9" s="429"/>
      <c r="LJ9" s="429"/>
      <c r="LK9" s="429"/>
      <c r="LL9" s="429"/>
      <c r="LM9" s="429"/>
      <c r="LN9" s="429"/>
      <c r="LO9" s="429"/>
      <c r="LP9" s="429"/>
      <c r="LQ9" s="429"/>
      <c r="LR9" s="429"/>
      <c r="LS9" s="429"/>
      <c r="LT9" s="429"/>
      <c r="LU9" s="429"/>
      <c r="LV9" s="429"/>
      <c r="LW9" s="429"/>
      <c r="LX9" s="429"/>
      <c r="LY9" s="429"/>
      <c r="LZ9" s="429"/>
    </row>
    <row r="10" spans="1:338" ht="9" customHeight="1">
      <c r="B10" s="817"/>
      <c r="C10" s="817"/>
      <c r="D10" s="817"/>
      <c r="E10" s="817"/>
      <c r="F10" s="817"/>
      <c r="G10" s="817"/>
      <c r="H10" s="817"/>
      <c r="I10" s="817"/>
      <c r="J10" s="817"/>
      <c r="K10" s="817"/>
      <c r="L10" s="817"/>
      <c r="M10" s="817"/>
      <c r="N10" s="817"/>
      <c r="O10" s="817"/>
      <c r="P10" s="817"/>
      <c r="Q10" s="817"/>
      <c r="R10" s="817"/>
      <c r="S10" s="817"/>
      <c r="T10" s="817"/>
      <c r="U10" s="817"/>
      <c r="V10" s="817"/>
      <c r="W10" s="817"/>
      <c r="X10" s="817"/>
      <c r="Y10" s="817"/>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7"/>
      <c r="AV10" s="817"/>
      <c r="AW10" s="817"/>
      <c r="AX10" s="817"/>
      <c r="AY10" s="817"/>
      <c r="AZ10" s="817"/>
      <c r="BA10" s="817"/>
      <c r="BB10" s="817"/>
      <c r="BC10" s="817"/>
      <c r="BD10" s="817"/>
      <c r="BE10" s="817"/>
      <c r="BF10" s="817"/>
      <c r="BG10" s="817"/>
      <c r="BH10" s="817"/>
      <c r="BI10" s="817"/>
      <c r="BJ10" s="817"/>
      <c r="BN10" s="733" t="s">
        <v>244</v>
      </c>
      <c r="BO10" s="733"/>
      <c r="BP10" s="734" t="s">
        <v>247</v>
      </c>
      <c r="BQ10" s="734"/>
      <c r="BR10" s="734"/>
      <c r="BS10" s="734"/>
      <c r="BT10" s="734"/>
      <c r="BU10" s="734"/>
      <c r="BV10" s="734"/>
      <c r="BW10" s="734"/>
      <c r="BX10" s="734"/>
      <c r="BY10" s="734"/>
      <c r="BZ10" s="734"/>
      <c r="CA10" s="734"/>
      <c r="CB10" s="734"/>
      <c r="CC10" s="734"/>
      <c r="CD10" s="734"/>
      <c r="CE10" s="734"/>
      <c r="CF10" s="734"/>
      <c r="CG10" s="734"/>
      <c r="CH10" s="734"/>
      <c r="CI10" s="734"/>
      <c r="CJ10" s="734"/>
      <c r="CK10" s="734"/>
      <c r="CL10" s="734"/>
      <c r="CM10" s="734"/>
      <c r="CN10" s="734"/>
      <c r="CO10" s="734"/>
      <c r="CP10" s="734"/>
      <c r="CQ10" s="734"/>
      <c r="CR10" s="734"/>
      <c r="CS10" s="734"/>
      <c r="CT10" s="734"/>
      <c r="CU10" s="734"/>
      <c r="CV10" s="734"/>
      <c r="CW10" s="734"/>
      <c r="CX10" s="734"/>
      <c r="CY10" s="734"/>
      <c r="CZ10" s="734"/>
      <c r="DA10" s="734"/>
      <c r="DB10" s="734"/>
      <c r="DC10" s="734"/>
      <c r="DD10" s="734"/>
      <c r="DE10" s="734"/>
      <c r="DF10" s="734"/>
      <c r="DG10" s="734"/>
      <c r="DH10" s="734"/>
      <c r="DI10" s="734"/>
      <c r="DJ10" s="734"/>
      <c r="DK10" s="734"/>
      <c r="DL10" s="734"/>
      <c r="DM10" s="734"/>
      <c r="DN10" s="734"/>
      <c r="DO10" s="734"/>
      <c r="DP10" s="734"/>
      <c r="DQ10" s="734"/>
      <c r="DR10" s="734"/>
      <c r="DS10" s="734"/>
      <c r="DV10" s="429"/>
      <c r="DW10" s="429"/>
      <c r="DX10" s="429"/>
      <c r="DY10" s="429"/>
      <c r="DZ10" s="429"/>
      <c r="EA10" s="429"/>
      <c r="EB10" s="429"/>
      <c r="EC10" s="429"/>
      <c r="ED10" s="429"/>
      <c r="EE10" s="429"/>
      <c r="EF10" s="429"/>
      <c r="EG10" s="429"/>
      <c r="EH10" s="429"/>
      <c r="EI10" s="429"/>
      <c r="EJ10" s="429"/>
      <c r="EK10" s="429"/>
      <c r="EL10" s="429"/>
      <c r="EM10" s="429"/>
      <c r="EN10" s="429"/>
      <c r="EO10" s="429"/>
      <c r="EP10" s="429"/>
      <c r="EQ10" s="429"/>
      <c r="ER10" s="429"/>
      <c r="ES10" s="429"/>
      <c r="ET10" s="429"/>
      <c r="EU10" s="429"/>
      <c r="EV10" s="429"/>
      <c r="EW10" s="429"/>
      <c r="EX10" s="429"/>
      <c r="EY10" s="429"/>
      <c r="EZ10" s="429"/>
      <c r="FA10" s="429"/>
      <c r="FB10" s="429"/>
      <c r="FC10" s="429"/>
      <c r="FD10" s="429"/>
      <c r="FE10" s="429"/>
      <c r="FF10" s="429"/>
      <c r="FG10" s="429"/>
      <c r="FH10" s="429"/>
      <c r="FI10" s="429"/>
      <c r="FJ10" s="429"/>
      <c r="FK10" s="429"/>
      <c r="FL10" s="429"/>
      <c r="FM10" s="429"/>
      <c r="FN10" s="429"/>
      <c r="FO10" s="429"/>
      <c r="FP10" s="429"/>
      <c r="FQ10" s="429"/>
      <c r="FR10" s="429"/>
      <c r="FS10" s="429"/>
      <c r="FT10" s="429"/>
      <c r="FU10" s="429"/>
      <c r="FV10" s="429"/>
      <c r="FW10" s="429"/>
      <c r="FX10" s="429"/>
      <c r="FY10" s="429"/>
      <c r="FZ10" s="429"/>
      <c r="GA10" s="429"/>
      <c r="GB10" s="429"/>
      <c r="GC10" s="429"/>
      <c r="GD10" s="429"/>
      <c r="GE10" s="429"/>
      <c r="GF10" s="429"/>
      <c r="GG10" s="429"/>
      <c r="GH10" s="429"/>
      <c r="GI10" s="429"/>
      <c r="GJ10" s="429"/>
      <c r="GK10" s="429"/>
      <c r="GL10" s="429"/>
      <c r="GM10" s="429"/>
      <c r="GN10" s="429"/>
      <c r="GO10" s="429"/>
      <c r="GP10" s="429"/>
      <c r="GQ10" s="429"/>
      <c r="GR10" s="429"/>
      <c r="GS10" s="429"/>
      <c r="GT10" s="429"/>
      <c r="GU10" s="429"/>
      <c r="GV10" s="429"/>
      <c r="GW10" s="429"/>
      <c r="GX10" s="429"/>
      <c r="GY10" s="429"/>
      <c r="GZ10" s="429"/>
      <c r="HA10" s="429"/>
      <c r="HB10" s="429"/>
      <c r="HC10" s="429"/>
      <c r="HD10" s="429"/>
      <c r="HE10" s="429"/>
      <c r="HF10" s="429"/>
      <c r="HG10" s="429"/>
      <c r="HH10" s="429"/>
      <c r="HI10" s="429"/>
      <c r="HJ10" s="429"/>
      <c r="HK10" s="429"/>
      <c r="HL10" s="429"/>
      <c r="HM10" s="429"/>
      <c r="HN10" s="429"/>
      <c r="HO10" s="429"/>
      <c r="HP10" s="429"/>
      <c r="HQ10" s="429"/>
      <c r="HR10" s="429"/>
      <c r="HS10" s="429"/>
      <c r="HT10" s="429"/>
      <c r="HU10" s="429"/>
      <c r="HV10" s="429"/>
      <c r="HW10" s="429"/>
      <c r="HX10" s="429"/>
      <c r="HY10" s="429"/>
      <c r="HZ10" s="429"/>
      <c r="IA10" s="429"/>
      <c r="IB10" s="429"/>
      <c r="IC10" s="429"/>
      <c r="ID10" s="429"/>
      <c r="IE10" s="429"/>
      <c r="IF10" s="429"/>
      <c r="IG10" s="429"/>
      <c r="IH10" s="429"/>
      <c r="II10" s="429"/>
      <c r="IJ10" s="429"/>
      <c r="IK10" s="429"/>
      <c r="IL10" s="429"/>
      <c r="IM10" s="429"/>
      <c r="IN10" s="429"/>
      <c r="IO10" s="429"/>
      <c r="IP10" s="429"/>
      <c r="IQ10" s="429"/>
      <c r="IR10" s="429"/>
      <c r="IS10" s="429"/>
      <c r="IT10" s="429"/>
      <c r="IU10" s="429"/>
      <c r="IV10" s="429"/>
      <c r="IW10" s="429"/>
      <c r="IX10" s="429"/>
      <c r="IY10" s="429"/>
      <c r="IZ10" s="429"/>
      <c r="JA10" s="429"/>
      <c r="JB10" s="429"/>
      <c r="JC10" s="429"/>
      <c r="JD10" s="429"/>
      <c r="JE10" s="429"/>
      <c r="JF10" s="429"/>
      <c r="JG10" s="429"/>
      <c r="JH10" s="429"/>
      <c r="JI10" s="429"/>
      <c r="JJ10" s="429"/>
      <c r="JK10" s="429"/>
      <c r="JL10" s="429"/>
      <c r="JM10" s="429"/>
      <c r="JN10" s="429"/>
      <c r="JO10" s="429"/>
      <c r="JP10" s="429"/>
      <c r="JQ10" s="429"/>
      <c r="JR10" s="429"/>
      <c r="JS10" s="429"/>
      <c r="JT10" s="429"/>
      <c r="JU10" s="429"/>
      <c r="JV10" s="429"/>
      <c r="JW10" s="429"/>
      <c r="JX10" s="429"/>
      <c r="JY10" s="429"/>
      <c r="JZ10" s="429"/>
      <c r="KA10" s="429"/>
      <c r="KB10" s="429"/>
      <c r="KC10" s="429"/>
      <c r="KD10" s="429"/>
      <c r="KE10" s="429"/>
      <c r="KF10" s="429"/>
      <c r="KG10" s="429"/>
      <c r="KH10" s="429"/>
      <c r="KI10" s="429"/>
      <c r="KJ10" s="429"/>
      <c r="KK10" s="429"/>
      <c r="KL10" s="429"/>
      <c r="KM10" s="429"/>
      <c r="KN10" s="429"/>
      <c r="KO10" s="429"/>
      <c r="KP10" s="429"/>
      <c r="KQ10" s="429"/>
      <c r="KR10" s="429"/>
      <c r="KS10" s="429"/>
      <c r="KT10" s="429"/>
      <c r="KU10" s="429"/>
      <c r="KV10" s="429"/>
      <c r="KW10" s="429"/>
      <c r="KX10" s="429"/>
      <c r="KY10" s="429"/>
      <c r="KZ10" s="429"/>
      <c r="LA10" s="429"/>
      <c r="LB10" s="429"/>
      <c r="LC10" s="429"/>
      <c r="LD10" s="429"/>
      <c r="LE10" s="429"/>
      <c r="LF10" s="429"/>
      <c r="LG10" s="429"/>
      <c r="LH10" s="429"/>
      <c r="LI10" s="429"/>
      <c r="LJ10" s="429"/>
      <c r="LK10" s="429"/>
      <c r="LL10" s="429"/>
      <c r="LM10" s="429"/>
      <c r="LN10" s="429"/>
      <c r="LO10" s="429"/>
      <c r="LP10" s="429"/>
      <c r="LQ10" s="429"/>
      <c r="LR10" s="429"/>
      <c r="LS10" s="429"/>
      <c r="LT10" s="429"/>
      <c r="LU10" s="429"/>
      <c r="LV10" s="429"/>
      <c r="LW10" s="429"/>
      <c r="LX10" s="429"/>
      <c r="LY10" s="429"/>
      <c r="LZ10" s="429"/>
    </row>
    <row r="11" spans="1:338" ht="9" customHeight="1">
      <c r="B11" s="817"/>
      <c r="C11" s="817"/>
      <c r="D11" s="817"/>
      <c r="E11" s="817"/>
      <c r="F11" s="817"/>
      <c r="G11" s="817"/>
      <c r="H11" s="817"/>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7"/>
      <c r="AL11" s="817"/>
      <c r="AM11" s="817"/>
      <c r="AN11" s="817"/>
      <c r="AO11" s="817"/>
      <c r="AP11" s="817"/>
      <c r="AQ11" s="817"/>
      <c r="AR11" s="817"/>
      <c r="AS11" s="817"/>
      <c r="AT11" s="817"/>
      <c r="AU11" s="817"/>
      <c r="AV11" s="817"/>
      <c r="AW11" s="817"/>
      <c r="AX11" s="817"/>
      <c r="AY11" s="817"/>
      <c r="AZ11" s="817"/>
      <c r="BA11" s="817"/>
      <c r="BB11" s="817"/>
      <c r="BC11" s="817"/>
      <c r="BD11" s="817"/>
      <c r="BE11" s="817"/>
      <c r="BF11" s="817"/>
      <c r="BG11" s="817"/>
      <c r="BH11" s="817"/>
      <c r="BI11" s="817"/>
      <c r="BJ11" s="817"/>
      <c r="BN11" s="733"/>
      <c r="BO11" s="733"/>
      <c r="BP11" s="734"/>
      <c r="BQ11" s="734"/>
      <c r="BR11" s="734"/>
      <c r="BS11" s="734"/>
      <c r="BT11" s="734"/>
      <c r="BU11" s="734"/>
      <c r="BV11" s="734"/>
      <c r="BW11" s="734"/>
      <c r="BX11" s="734"/>
      <c r="BY11" s="734"/>
      <c r="BZ11" s="734"/>
      <c r="CA11" s="734"/>
      <c r="CB11" s="734"/>
      <c r="CC11" s="734"/>
      <c r="CD11" s="734"/>
      <c r="CE11" s="734"/>
      <c r="CF11" s="734"/>
      <c r="CG11" s="734"/>
      <c r="CH11" s="734"/>
      <c r="CI11" s="734"/>
      <c r="CJ11" s="734"/>
      <c r="CK11" s="734"/>
      <c r="CL11" s="734"/>
      <c r="CM11" s="734"/>
      <c r="CN11" s="734"/>
      <c r="CO11" s="734"/>
      <c r="CP11" s="734"/>
      <c r="CQ11" s="734"/>
      <c r="CR11" s="734"/>
      <c r="CS11" s="734"/>
      <c r="CT11" s="734"/>
      <c r="CU11" s="734"/>
      <c r="CV11" s="734"/>
      <c r="CW11" s="734"/>
      <c r="CX11" s="734"/>
      <c r="CY11" s="734"/>
      <c r="CZ11" s="734"/>
      <c r="DA11" s="734"/>
      <c r="DB11" s="734"/>
      <c r="DC11" s="734"/>
      <c r="DD11" s="734"/>
      <c r="DE11" s="734"/>
      <c r="DF11" s="734"/>
      <c r="DG11" s="734"/>
      <c r="DH11" s="734"/>
      <c r="DI11" s="734"/>
      <c r="DJ11" s="734"/>
      <c r="DK11" s="734"/>
      <c r="DL11" s="734"/>
      <c r="DM11" s="734"/>
      <c r="DN11" s="734"/>
      <c r="DO11" s="734"/>
      <c r="DP11" s="734"/>
      <c r="DQ11" s="734"/>
      <c r="DR11" s="734"/>
      <c r="DS11" s="734"/>
      <c r="DV11" s="429"/>
      <c r="DW11" s="429"/>
      <c r="DX11" s="429"/>
      <c r="DY11" s="429"/>
      <c r="DZ11" s="429"/>
      <c r="EA11" s="429"/>
      <c r="EB11" s="429"/>
      <c r="EC11" s="429"/>
      <c r="ED11" s="429"/>
      <c r="EE11" s="429"/>
      <c r="EF11" s="429"/>
      <c r="EG11" s="429"/>
      <c r="EH11" s="429"/>
      <c r="EI11" s="429"/>
      <c r="EJ11" s="429"/>
      <c r="EK11" s="429"/>
      <c r="EL11" s="429"/>
      <c r="EM11" s="429"/>
      <c r="EN11" s="429"/>
      <c r="EO11" s="429"/>
      <c r="EP11" s="429"/>
      <c r="EQ11" s="429"/>
      <c r="ER11" s="429"/>
      <c r="ES11" s="429"/>
      <c r="ET11" s="429"/>
      <c r="EU11" s="429"/>
      <c r="EV11" s="429"/>
      <c r="EW11" s="429"/>
      <c r="EX11" s="429"/>
      <c r="EY11" s="429"/>
      <c r="EZ11" s="429"/>
      <c r="FA11" s="429"/>
      <c r="FB11" s="429"/>
      <c r="FC11" s="429"/>
      <c r="FD11" s="429"/>
      <c r="FE11" s="429"/>
      <c r="FF11" s="429"/>
      <c r="FG11" s="429"/>
      <c r="FH11" s="429"/>
      <c r="FI11" s="429"/>
      <c r="FJ11" s="429"/>
      <c r="FK11" s="429"/>
      <c r="FL11" s="429"/>
      <c r="FM11" s="429"/>
      <c r="FN11" s="429"/>
      <c r="FO11" s="429"/>
      <c r="FP11" s="429"/>
      <c r="FQ11" s="429"/>
      <c r="FR11" s="429"/>
      <c r="FS11" s="429"/>
      <c r="FT11" s="429"/>
      <c r="FU11" s="429"/>
      <c r="FV11" s="429"/>
      <c r="FW11" s="429"/>
      <c r="FX11" s="429"/>
      <c r="FY11" s="429"/>
      <c r="FZ11" s="429"/>
      <c r="GA11" s="429"/>
      <c r="GB11" s="429"/>
      <c r="GC11" s="429"/>
      <c r="GD11" s="429"/>
      <c r="GE11" s="429"/>
      <c r="GF11" s="429"/>
      <c r="GG11" s="429"/>
      <c r="GH11" s="429"/>
      <c r="GI11" s="429"/>
      <c r="GJ11" s="429"/>
      <c r="GK11" s="429"/>
      <c r="GL11" s="429"/>
      <c r="GM11" s="429"/>
      <c r="GN11" s="429"/>
      <c r="GO11" s="429"/>
      <c r="GP11" s="429"/>
      <c r="GQ11" s="429"/>
      <c r="GR11" s="429"/>
      <c r="GS11" s="429"/>
      <c r="GT11" s="429"/>
      <c r="GU11" s="429"/>
      <c r="GV11" s="429"/>
      <c r="GW11" s="429"/>
      <c r="GX11" s="429"/>
      <c r="GY11" s="429"/>
      <c r="GZ11" s="429"/>
      <c r="HA11" s="429"/>
      <c r="HB11" s="429"/>
      <c r="HC11" s="429"/>
      <c r="HD11" s="429"/>
      <c r="HE11" s="429"/>
      <c r="HF11" s="429"/>
      <c r="HG11" s="429"/>
      <c r="HH11" s="429"/>
      <c r="HI11" s="429"/>
      <c r="HJ11" s="429"/>
      <c r="HK11" s="429"/>
      <c r="HL11" s="429"/>
      <c r="HM11" s="429"/>
      <c r="HN11" s="429"/>
      <c r="HO11" s="429"/>
      <c r="HP11" s="429"/>
      <c r="HQ11" s="429"/>
      <c r="HR11" s="429"/>
      <c r="HS11" s="429"/>
      <c r="HT11" s="429"/>
      <c r="HU11" s="429"/>
      <c r="HV11" s="429"/>
      <c r="HW11" s="429"/>
      <c r="HX11" s="429"/>
      <c r="HY11" s="429"/>
      <c r="HZ11" s="429"/>
      <c r="IA11" s="429"/>
      <c r="IB11" s="429"/>
      <c r="IC11" s="429"/>
      <c r="ID11" s="429"/>
      <c r="IE11" s="429"/>
      <c r="IF11" s="429"/>
      <c r="IG11" s="429"/>
      <c r="IH11" s="429"/>
      <c r="II11" s="429"/>
      <c r="IJ11" s="429"/>
      <c r="IK11" s="429"/>
      <c r="IL11" s="429"/>
      <c r="IM11" s="429"/>
      <c r="IN11" s="429"/>
      <c r="IO11" s="429"/>
      <c r="IP11" s="429"/>
      <c r="IQ11" s="429"/>
      <c r="IR11" s="429"/>
      <c r="IS11" s="429"/>
      <c r="IT11" s="429"/>
      <c r="IU11" s="429"/>
      <c r="IV11" s="429"/>
      <c r="IW11" s="429"/>
      <c r="IX11" s="429"/>
      <c r="IY11" s="429"/>
      <c r="IZ11" s="429"/>
      <c r="JA11" s="429"/>
      <c r="JB11" s="429"/>
      <c r="JC11" s="429"/>
      <c r="JD11" s="429"/>
      <c r="JE11" s="429"/>
      <c r="JF11" s="429"/>
      <c r="JG11" s="429"/>
      <c r="JH11" s="429"/>
      <c r="JI11" s="429"/>
      <c r="JJ11" s="429"/>
      <c r="JK11" s="429"/>
      <c r="JL11" s="429"/>
      <c r="JM11" s="429"/>
      <c r="JN11" s="429"/>
      <c r="JO11" s="429"/>
      <c r="JP11" s="429"/>
      <c r="JQ11" s="429"/>
      <c r="JR11" s="429"/>
      <c r="JS11" s="429"/>
      <c r="JT11" s="429"/>
      <c r="JU11" s="429"/>
      <c r="JV11" s="429"/>
      <c r="JW11" s="429"/>
      <c r="JX11" s="429"/>
      <c r="JY11" s="429"/>
      <c r="JZ11" s="429"/>
      <c r="KA11" s="429"/>
      <c r="KB11" s="429"/>
      <c r="KC11" s="429"/>
      <c r="KD11" s="429"/>
      <c r="KE11" s="429"/>
      <c r="KF11" s="429"/>
      <c r="KG11" s="429"/>
      <c r="KH11" s="429"/>
      <c r="KI11" s="429"/>
      <c r="KJ11" s="429"/>
      <c r="KK11" s="429"/>
      <c r="KL11" s="429"/>
      <c r="KM11" s="429"/>
      <c r="KN11" s="429"/>
      <c r="KO11" s="429"/>
      <c r="KP11" s="429"/>
      <c r="KQ11" s="429"/>
      <c r="KR11" s="429"/>
      <c r="KS11" s="429"/>
      <c r="KT11" s="429"/>
      <c r="KU11" s="429"/>
      <c r="KV11" s="429"/>
      <c r="KW11" s="429"/>
      <c r="KX11" s="429"/>
      <c r="KY11" s="429"/>
      <c r="KZ11" s="429"/>
      <c r="LA11" s="429"/>
      <c r="LB11" s="429"/>
      <c r="LC11" s="429"/>
      <c r="LD11" s="429"/>
      <c r="LE11" s="429"/>
      <c r="LF11" s="429"/>
      <c r="LG11" s="429"/>
      <c r="LH11" s="429"/>
      <c r="LI11" s="429"/>
      <c r="LJ11" s="429"/>
      <c r="LK11" s="429"/>
      <c r="LL11" s="429"/>
      <c r="LM11" s="429"/>
      <c r="LN11" s="429"/>
      <c r="LO11" s="429"/>
      <c r="LP11" s="429"/>
      <c r="LQ11" s="429"/>
      <c r="LR11" s="429"/>
      <c r="LS11" s="429"/>
      <c r="LT11" s="429"/>
      <c r="LU11" s="429"/>
      <c r="LV11" s="429"/>
      <c r="LW11" s="429"/>
      <c r="LX11" s="429"/>
      <c r="LY11" s="429"/>
      <c r="LZ11" s="429"/>
    </row>
    <row r="12" spans="1:338" ht="9" customHeight="1">
      <c r="B12" s="818" t="s">
        <v>476</v>
      </c>
      <c r="C12" s="818"/>
      <c r="D12" s="818"/>
      <c r="E12" s="818"/>
      <c r="F12" s="818"/>
      <c r="G12" s="818"/>
      <c r="H12" s="818"/>
      <c r="I12" s="818"/>
      <c r="J12" s="818"/>
      <c r="K12" s="818"/>
      <c r="L12" s="818"/>
      <c r="M12" s="818"/>
      <c r="N12" s="818"/>
      <c r="O12" s="818"/>
      <c r="P12" s="818"/>
      <c r="Q12" s="818"/>
      <c r="R12" s="818"/>
      <c r="S12" s="818"/>
      <c r="T12" s="818"/>
      <c r="U12" s="818"/>
      <c r="V12" s="818"/>
      <c r="W12" s="818"/>
      <c r="X12" s="818"/>
      <c r="Y12" s="818"/>
      <c r="Z12" s="818"/>
      <c r="AA12" s="818"/>
      <c r="AB12" s="818"/>
      <c r="AC12" s="818"/>
      <c r="AD12" s="818"/>
      <c r="AE12" s="818"/>
      <c r="AF12" s="818"/>
      <c r="AG12" s="818"/>
      <c r="AH12" s="818"/>
      <c r="AI12" s="818"/>
      <c r="AJ12" s="818"/>
      <c r="AK12" s="818"/>
      <c r="AL12" s="818"/>
      <c r="AM12" s="818"/>
      <c r="AN12" s="818"/>
      <c r="AO12" s="818"/>
      <c r="AP12" s="818"/>
      <c r="AQ12" s="818"/>
      <c r="AR12" s="818"/>
      <c r="AS12" s="818"/>
      <c r="AT12" s="818"/>
      <c r="AU12" s="818"/>
      <c r="AV12" s="818"/>
      <c r="AW12" s="818"/>
      <c r="AX12" s="818"/>
      <c r="AY12" s="818"/>
      <c r="AZ12" s="818"/>
      <c r="BA12" s="818"/>
      <c r="BB12" s="818"/>
      <c r="BC12" s="818"/>
      <c r="BD12" s="818"/>
      <c r="BE12" s="818"/>
      <c r="BF12" s="818"/>
      <c r="BG12" s="818"/>
      <c r="BH12" s="818"/>
      <c r="BI12" s="818"/>
      <c r="BJ12" s="818"/>
      <c r="BN12" s="733" t="s">
        <v>244</v>
      </c>
      <c r="BO12" s="733"/>
      <c r="BP12" s="734" t="s">
        <v>289</v>
      </c>
      <c r="BQ12" s="734"/>
      <c r="BR12" s="734"/>
      <c r="BS12" s="734"/>
      <c r="BT12" s="734"/>
      <c r="BU12" s="734"/>
      <c r="BV12" s="734"/>
      <c r="BW12" s="734"/>
      <c r="BX12" s="734"/>
      <c r="BY12" s="734"/>
      <c r="BZ12" s="734"/>
      <c r="CA12" s="734"/>
      <c r="CB12" s="734"/>
      <c r="CC12" s="734"/>
      <c r="CD12" s="734"/>
      <c r="CE12" s="734"/>
      <c r="CF12" s="734"/>
      <c r="CG12" s="734"/>
      <c r="CH12" s="734"/>
      <c r="CI12" s="734"/>
      <c r="CJ12" s="734"/>
      <c r="CK12" s="734"/>
      <c r="CL12" s="734"/>
      <c r="CM12" s="734"/>
      <c r="CN12" s="734"/>
      <c r="CO12" s="734"/>
      <c r="CP12" s="734"/>
      <c r="CQ12" s="734"/>
      <c r="CR12" s="734"/>
      <c r="CS12" s="734"/>
      <c r="CT12" s="734"/>
      <c r="CU12" s="734"/>
      <c r="CV12" s="734"/>
      <c r="CW12" s="734"/>
      <c r="CX12" s="734"/>
      <c r="CY12" s="734"/>
      <c r="CZ12" s="734"/>
      <c r="DA12" s="734"/>
      <c r="DB12" s="734"/>
      <c r="DC12" s="734"/>
      <c r="DD12" s="734"/>
      <c r="DE12" s="734"/>
      <c r="DF12" s="734"/>
      <c r="DG12" s="734"/>
      <c r="DH12" s="734"/>
      <c r="DI12" s="734"/>
      <c r="DJ12" s="734"/>
      <c r="DK12" s="734"/>
      <c r="DL12" s="734"/>
      <c r="DM12" s="734"/>
      <c r="DN12" s="734"/>
      <c r="DO12" s="734"/>
      <c r="DP12" s="734"/>
      <c r="DQ12" s="734"/>
      <c r="DR12" s="734"/>
      <c r="DS12" s="734"/>
      <c r="DV12" s="429"/>
      <c r="DW12" s="429"/>
      <c r="DX12" s="429"/>
      <c r="DY12" s="429"/>
      <c r="DZ12" s="429"/>
      <c r="EA12" s="429"/>
      <c r="EB12" s="429"/>
      <c r="EC12" s="429"/>
      <c r="ED12" s="429"/>
      <c r="EE12" s="429"/>
      <c r="EF12" s="429"/>
      <c r="EG12" s="429"/>
      <c r="EH12" s="429"/>
      <c r="EI12" s="429"/>
      <c r="EJ12" s="429"/>
      <c r="EK12" s="429"/>
      <c r="EL12" s="429"/>
      <c r="EM12" s="429"/>
      <c r="EN12" s="429"/>
      <c r="EO12" s="429"/>
      <c r="EP12" s="429"/>
      <c r="EQ12" s="429"/>
      <c r="ER12" s="429"/>
      <c r="ES12" s="429"/>
      <c r="ET12" s="429"/>
      <c r="EU12" s="429"/>
      <c r="EV12" s="429"/>
      <c r="EW12" s="429"/>
      <c r="EX12" s="429"/>
      <c r="EY12" s="429"/>
      <c r="EZ12" s="429"/>
      <c r="FA12" s="429"/>
      <c r="FB12" s="429"/>
      <c r="FC12" s="429"/>
      <c r="FD12" s="429"/>
      <c r="FE12" s="429"/>
      <c r="FF12" s="429"/>
      <c r="FG12" s="429"/>
      <c r="FH12" s="429"/>
      <c r="FI12" s="429"/>
      <c r="FJ12" s="429"/>
      <c r="FK12" s="429"/>
      <c r="FL12" s="429"/>
      <c r="FM12" s="429"/>
      <c r="FN12" s="429"/>
      <c r="FO12" s="429"/>
      <c r="FP12" s="429"/>
      <c r="FQ12" s="429"/>
      <c r="FR12" s="429"/>
      <c r="FS12" s="429"/>
      <c r="FT12" s="429"/>
      <c r="FU12" s="429"/>
      <c r="FV12" s="429"/>
      <c r="FW12" s="429"/>
      <c r="FX12" s="429"/>
      <c r="FY12" s="429"/>
      <c r="FZ12" s="429"/>
      <c r="GA12" s="429"/>
      <c r="GB12" s="429"/>
      <c r="GC12" s="429"/>
      <c r="GD12" s="429"/>
      <c r="GE12" s="429"/>
      <c r="GF12" s="429"/>
      <c r="GG12" s="429"/>
      <c r="GH12" s="429"/>
      <c r="GI12" s="429"/>
      <c r="GJ12" s="429"/>
      <c r="GK12" s="429"/>
      <c r="GL12" s="429"/>
      <c r="GM12" s="429"/>
      <c r="GN12" s="429"/>
      <c r="GO12" s="429"/>
      <c r="GP12" s="429"/>
      <c r="GQ12" s="429"/>
      <c r="GR12" s="429"/>
      <c r="GS12" s="429"/>
      <c r="GT12" s="429"/>
      <c r="GU12" s="429"/>
      <c r="GV12" s="429"/>
      <c r="GW12" s="429"/>
      <c r="GX12" s="429"/>
      <c r="GY12" s="429"/>
      <c r="GZ12" s="429"/>
      <c r="HA12" s="429"/>
      <c r="HB12" s="429"/>
      <c r="HC12" s="429"/>
      <c r="HD12" s="429"/>
      <c r="HE12" s="429"/>
      <c r="HF12" s="429"/>
      <c r="HG12" s="429"/>
      <c r="HH12" s="429"/>
      <c r="HI12" s="429"/>
      <c r="HJ12" s="429"/>
      <c r="HK12" s="429"/>
      <c r="HL12" s="429"/>
      <c r="HM12" s="429"/>
      <c r="HN12" s="429"/>
      <c r="HO12" s="429"/>
      <c r="HP12" s="429"/>
      <c r="HQ12" s="429"/>
      <c r="HR12" s="429"/>
      <c r="HS12" s="429"/>
      <c r="HT12" s="429"/>
      <c r="HU12" s="429"/>
      <c r="HV12" s="429"/>
      <c r="HW12" s="429"/>
      <c r="HX12" s="429"/>
      <c r="HY12" s="429"/>
      <c r="HZ12" s="429"/>
      <c r="IA12" s="429"/>
      <c r="IB12" s="429"/>
      <c r="IC12" s="429"/>
      <c r="ID12" s="429"/>
      <c r="IE12" s="429"/>
      <c r="IF12" s="429"/>
      <c r="IG12" s="429"/>
      <c r="IH12" s="429"/>
      <c r="II12" s="429"/>
      <c r="IJ12" s="429"/>
      <c r="IK12" s="429"/>
      <c r="IL12" s="429"/>
      <c r="IM12" s="429"/>
      <c r="IN12" s="429"/>
      <c r="IO12" s="429"/>
      <c r="IP12" s="429"/>
      <c r="IQ12" s="429"/>
      <c r="IR12" s="429"/>
      <c r="IS12" s="429"/>
      <c r="IT12" s="429"/>
      <c r="IU12" s="429"/>
      <c r="IV12" s="429"/>
      <c r="IW12" s="429"/>
      <c r="IX12" s="429"/>
      <c r="IY12" s="429"/>
      <c r="IZ12" s="429"/>
      <c r="JA12" s="429"/>
      <c r="JB12" s="429"/>
      <c r="JC12" s="429"/>
      <c r="JD12" s="429"/>
      <c r="JE12" s="429"/>
      <c r="JF12" s="429"/>
      <c r="JG12" s="429"/>
      <c r="JH12" s="429"/>
      <c r="JI12" s="429"/>
      <c r="JJ12" s="429"/>
      <c r="JK12" s="429"/>
      <c r="JL12" s="429"/>
      <c r="JM12" s="429"/>
      <c r="JN12" s="429"/>
      <c r="JO12" s="429"/>
      <c r="JP12" s="429"/>
      <c r="JQ12" s="429"/>
      <c r="JR12" s="429"/>
      <c r="JS12" s="429"/>
      <c r="JT12" s="429"/>
      <c r="JU12" s="429"/>
      <c r="JV12" s="429"/>
      <c r="JW12" s="429"/>
      <c r="JX12" s="429"/>
      <c r="JY12" s="429"/>
      <c r="JZ12" s="429"/>
      <c r="KA12" s="429"/>
      <c r="KB12" s="429"/>
      <c r="KC12" s="429"/>
      <c r="KD12" s="429"/>
      <c r="KE12" s="429"/>
      <c r="KF12" s="429"/>
      <c r="KG12" s="429"/>
      <c r="KH12" s="429"/>
      <c r="KI12" s="429"/>
      <c r="KJ12" s="429"/>
      <c r="KK12" s="429"/>
      <c r="KL12" s="429"/>
      <c r="KM12" s="429"/>
      <c r="KN12" s="429"/>
      <c r="KO12" s="429"/>
      <c r="KP12" s="429"/>
      <c r="KQ12" s="429"/>
      <c r="KR12" s="429"/>
      <c r="KS12" s="429"/>
      <c r="KT12" s="429"/>
      <c r="KU12" s="429"/>
      <c r="KV12" s="429"/>
      <c r="KW12" s="429"/>
      <c r="KX12" s="429"/>
      <c r="KY12" s="429"/>
      <c r="KZ12" s="429"/>
      <c r="LA12" s="429"/>
      <c r="LB12" s="429"/>
      <c r="LC12" s="429"/>
      <c r="LD12" s="429"/>
      <c r="LE12" s="429"/>
      <c r="LF12" s="429"/>
      <c r="LG12" s="429"/>
      <c r="LH12" s="429"/>
      <c r="LI12" s="429"/>
      <c r="LJ12" s="429"/>
      <c r="LK12" s="429"/>
      <c r="LL12" s="429"/>
      <c r="LM12" s="429"/>
      <c r="LN12" s="429"/>
      <c r="LO12" s="429"/>
      <c r="LP12" s="429"/>
      <c r="LQ12" s="429"/>
      <c r="LR12" s="429"/>
      <c r="LS12" s="429"/>
      <c r="LT12" s="429"/>
      <c r="LU12" s="429"/>
      <c r="LV12" s="429"/>
      <c r="LW12" s="429"/>
      <c r="LX12" s="429"/>
      <c r="LY12" s="429"/>
      <c r="LZ12" s="429"/>
    </row>
    <row r="13" spans="1:338" ht="9" customHeight="1">
      <c r="B13" s="818"/>
      <c r="C13" s="818"/>
      <c r="D13" s="818"/>
      <c r="E13" s="818"/>
      <c r="F13" s="818"/>
      <c r="G13" s="818"/>
      <c r="H13" s="818"/>
      <c r="I13" s="818"/>
      <c r="J13" s="818"/>
      <c r="K13" s="818"/>
      <c r="L13" s="818"/>
      <c r="M13" s="818"/>
      <c r="N13" s="818"/>
      <c r="O13" s="818"/>
      <c r="P13" s="818"/>
      <c r="Q13" s="818"/>
      <c r="R13" s="818"/>
      <c r="S13" s="818"/>
      <c r="T13" s="818"/>
      <c r="U13" s="818"/>
      <c r="V13" s="818"/>
      <c r="W13" s="818"/>
      <c r="X13" s="818"/>
      <c r="Y13" s="818"/>
      <c r="Z13" s="818"/>
      <c r="AA13" s="818"/>
      <c r="AB13" s="818"/>
      <c r="AC13" s="818"/>
      <c r="AD13" s="818"/>
      <c r="AE13" s="818"/>
      <c r="AF13" s="818"/>
      <c r="AG13" s="818"/>
      <c r="AH13" s="818"/>
      <c r="AI13" s="818"/>
      <c r="AJ13" s="818"/>
      <c r="AK13" s="818"/>
      <c r="AL13" s="818"/>
      <c r="AM13" s="818"/>
      <c r="AN13" s="818"/>
      <c r="AO13" s="818"/>
      <c r="AP13" s="818"/>
      <c r="AQ13" s="818"/>
      <c r="AR13" s="818"/>
      <c r="AS13" s="818"/>
      <c r="AT13" s="818"/>
      <c r="AU13" s="818"/>
      <c r="AV13" s="818"/>
      <c r="AW13" s="818"/>
      <c r="AX13" s="818"/>
      <c r="AY13" s="818"/>
      <c r="AZ13" s="818"/>
      <c r="BA13" s="818"/>
      <c r="BB13" s="818"/>
      <c r="BC13" s="818"/>
      <c r="BD13" s="818"/>
      <c r="BE13" s="818"/>
      <c r="BF13" s="818"/>
      <c r="BG13" s="818"/>
      <c r="BH13" s="818"/>
      <c r="BI13" s="818"/>
      <c r="BJ13" s="818"/>
      <c r="BN13" s="733"/>
      <c r="BO13" s="733"/>
      <c r="BP13" s="734"/>
      <c r="BQ13" s="734"/>
      <c r="BR13" s="734"/>
      <c r="BS13" s="734"/>
      <c r="BT13" s="734"/>
      <c r="BU13" s="734"/>
      <c r="BV13" s="734"/>
      <c r="BW13" s="734"/>
      <c r="BX13" s="734"/>
      <c r="BY13" s="734"/>
      <c r="BZ13" s="734"/>
      <c r="CA13" s="734"/>
      <c r="CB13" s="734"/>
      <c r="CC13" s="734"/>
      <c r="CD13" s="734"/>
      <c r="CE13" s="734"/>
      <c r="CF13" s="734"/>
      <c r="CG13" s="734"/>
      <c r="CH13" s="734"/>
      <c r="CI13" s="734"/>
      <c r="CJ13" s="734"/>
      <c r="CK13" s="734"/>
      <c r="CL13" s="734"/>
      <c r="CM13" s="734"/>
      <c r="CN13" s="734"/>
      <c r="CO13" s="734"/>
      <c r="CP13" s="734"/>
      <c r="CQ13" s="734"/>
      <c r="CR13" s="734"/>
      <c r="CS13" s="734"/>
      <c r="CT13" s="734"/>
      <c r="CU13" s="734"/>
      <c r="CV13" s="734"/>
      <c r="CW13" s="734"/>
      <c r="CX13" s="734"/>
      <c r="CY13" s="734"/>
      <c r="CZ13" s="734"/>
      <c r="DA13" s="734"/>
      <c r="DB13" s="734"/>
      <c r="DC13" s="734"/>
      <c r="DD13" s="734"/>
      <c r="DE13" s="734"/>
      <c r="DF13" s="734"/>
      <c r="DG13" s="734"/>
      <c r="DH13" s="734"/>
      <c r="DI13" s="734"/>
      <c r="DJ13" s="734"/>
      <c r="DK13" s="734"/>
      <c r="DL13" s="734"/>
      <c r="DM13" s="734"/>
      <c r="DN13" s="734"/>
      <c r="DO13" s="734"/>
      <c r="DP13" s="734"/>
      <c r="DQ13" s="734"/>
      <c r="DR13" s="734"/>
      <c r="DS13" s="734"/>
      <c r="DV13" s="429"/>
      <c r="DW13" s="429"/>
      <c r="DX13" s="429"/>
      <c r="DY13" s="429"/>
      <c r="DZ13" s="429"/>
      <c r="EA13" s="429"/>
      <c r="EB13" s="429"/>
      <c r="EC13" s="429"/>
      <c r="ED13" s="429"/>
      <c r="EE13" s="429"/>
      <c r="EF13" s="429"/>
      <c r="EG13" s="429"/>
      <c r="EH13" s="429"/>
      <c r="EI13" s="429"/>
      <c r="EJ13" s="429"/>
      <c r="EK13" s="429"/>
      <c r="EL13" s="429"/>
      <c r="EM13" s="429"/>
      <c r="EN13" s="429"/>
      <c r="EO13" s="429"/>
      <c r="EP13" s="429"/>
      <c r="EQ13" s="429"/>
      <c r="ER13" s="429"/>
      <c r="ES13" s="429"/>
      <c r="ET13" s="429"/>
      <c r="EU13" s="429"/>
      <c r="EV13" s="429"/>
      <c r="EW13" s="429"/>
      <c r="EX13" s="429"/>
      <c r="EY13" s="429"/>
      <c r="EZ13" s="429"/>
      <c r="FA13" s="429"/>
      <c r="FB13" s="429"/>
      <c r="FC13" s="429"/>
      <c r="FD13" s="429"/>
      <c r="FE13" s="429"/>
      <c r="FF13" s="429"/>
      <c r="FG13" s="429"/>
      <c r="FH13" s="429"/>
      <c r="FI13" s="429"/>
      <c r="FJ13" s="429"/>
      <c r="FK13" s="429"/>
      <c r="FL13" s="429"/>
      <c r="FM13" s="429"/>
      <c r="FN13" s="429"/>
      <c r="FO13" s="429"/>
      <c r="FP13" s="429"/>
      <c r="FQ13" s="429"/>
      <c r="FR13" s="429"/>
      <c r="FS13" s="429"/>
      <c r="FT13" s="429"/>
      <c r="FU13" s="429"/>
      <c r="FV13" s="429"/>
      <c r="FW13" s="429"/>
      <c r="FX13" s="429"/>
      <c r="FY13" s="429"/>
      <c r="FZ13" s="429"/>
      <c r="GA13" s="429"/>
      <c r="GB13" s="429"/>
      <c r="GC13" s="429"/>
      <c r="GD13" s="429"/>
      <c r="GE13" s="429"/>
      <c r="GF13" s="429"/>
      <c r="GG13" s="429"/>
      <c r="GH13" s="429"/>
      <c r="GI13" s="429"/>
      <c r="GJ13" s="429"/>
      <c r="GK13" s="429"/>
      <c r="GL13" s="429"/>
      <c r="GM13" s="429"/>
      <c r="GN13" s="429"/>
      <c r="GO13" s="429"/>
      <c r="GP13" s="429"/>
      <c r="GQ13" s="429"/>
      <c r="GR13" s="429"/>
      <c r="GS13" s="429"/>
      <c r="GT13" s="429"/>
      <c r="GU13" s="429"/>
      <c r="GV13" s="429"/>
      <c r="GW13" s="429"/>
      <c r="GX13" s="429"/>
      <c r="GY13" s="429"/>
      <c r="GZ13" s="429"/>
      <c r="HA13" s="429"/>
      <c r="HB13" s="429"/>
      <c r="HC13" s="429"/>
      <c r="HD13" s="429"/>
      <c r="HE13" s="429"/>
      <c r="HF13" s="429"/>
      <c r="HG13" s="429"/>
      <c r="HH13" s="429"/>
      <c r="HI13" s="429"/>
      <c r="HJ13" s="429"/>
      <c r="HK13" s="429"/>
      <c r="HL13" s="429"/>
      <c r="HM13" s="429"/>
      <c r="HN13" s="429"/>
      <c r="HO13" s="429"/>
      <c r="HP13" s="429"/>
      <c r="HQ13" s="429"/>
      <c r="HR13" s="429"/>
      <c r="HS13" s="429"/>
      <c r="HT13" s="429"/>
      <c r="HU13" s="429"/>
      <c r="HV13" s="429"/>
      <c r="HW13" s="429"/>
      <c r="HX13" s="429"/>
      <c r="HY13" s="429"/>
      <c r="HZ13" s="429"/>
      <c r="IA13" s="429"/>
      <c r="IB13" s="429"/>
      <c r="IC13" s="429"/>
      <c r="ID13" s="429"/>
      <c r="IE13" s="429"/>
      <c r="IF13" s="429"/>
      <c r="IG13" s="429"/>
      <c r="IH13" s="429"/>
      <c r="II13" s="429"/>
      <c r="IJ13" s="429"/>
      <c r="IK13" s="429"/>
      <c r="IL13" s="429"/>
      <c r="IM13" s="429"/>
      <c r="IN13" s="429"/>
      <c r="IO13" s="429"/>
      <c r="IP13" s="429"/>
      <c r="IQ13" s="429"/>
      <c r="IR13" s="429"/>
      <c r="IS13" s="429"/>
      <c r="IT13" s="429"/>
      <c r="IU13" s="429"/>
      <c r="IV13" s="429"/>
      <c r="IW13" s="429"/>
      <c r="IX13" s="429"/>
      <c r="IY13" s="429"/>
      <c r="IZ13" s="429"/>
      <c r="JA13" s="429"/>
      <c r="JB13" s="429"/>
      <c r="JC13" s="429"/>
      <c r="JD13" s="429"/>
      <c r="JE13" s="429"/>
      <c r="JF13" s="429"/>
      <c r="JG13" s="429"/>
      <c r="JH13" s="429"/>
      <c r="JI13" s="429"/>
      <c r="JJ13" s="429"/>
      <c r="JK13" s="429"/>
      <c r="JL13" s="429"/>
      <c r="JM13" s="429"/>
      <c r="JN13" s="429"/>
      <c r="JO13" s="429"/>
      <c r="JP13" s="429"/>
      <c r="JQ13" s="429"/>
      <c r="JR13" s="429"/>
      <c r="JS13" s="429"/>
      <c r="JT13" s="429"/>
      <c r="JU13" s="429"/>
      <c r="JV13" s="429"/>
      <c r="JW13" s="429"/>
      <c r="JX13" s="429"/>
      <c r="JY13" s="429"/>
      <c r="JZ13" s="429"/>
      <c r="KA13" s="429"/>
      <c r="KB13" s="429"/>
      <c r="KC13" s="429"/>
      <c r="KD13" s="429"/>
      <c r="KE13" s="429"/>
      <c r="KF13" s="429"/>
      <c r="KG13" s="429"/>
      <c r="KH13" s="429"/>
      <c r="KI13" s="429"/>
      <c r="KJ13" s="429"/>
      <c r="KK13" s="429"/>
      <c r="KL13" s="429"/>
      <c r="KM13" s="429"/>
      <c r="KN13" s="429"/>
      <c r="KO13" s="429"/>
      <c r="KP13" s="429"/>
      <c r="KQ13" s="429"/>
      <c r="KR13" s="429"/>
      <c r="KS13" s="429"/>
      <c r="KT13" s="429"/>
      <c r="KU13" s="429"/>
      <c r="KV13" s="429"/>
      <c r="KW13" s="429"/>
      <c r="KX13" s="429"/>
      <c r="KY13" s="429"/>
      <c r="KZ13" s="429"/>
      <c r="LA13" s="429"/>
      <c r="LB13" s="429"/>
      <c r="LC13" s="429"/>
      <c r="LD13" s="429"/>
      <c r="LE13" s="429"/>
      <c r="LF13" s="429"/>
      <c r="LG13" s="429"/>
      <c r="LH13" s="429"/>
      <c r="LI13" s="429"/>
      <c r="LJ13" s="429"/>
      <c r="LK13" s="429"/>
      <c r="LL13" s="429"/>
      <c r="LM13" s="429"/>
      <c r="LN13" s="429"/>
      <c r="LO13" s="429"/>
      <c r="LP13" s="429"/>
      <c r="LQ13" s="429"/>
      <c r="LR13" s="429"/>
      <c r="LS13" s="429"/>
      <c r="LT13" s="429"/>
      <c r="LU13" s="429"/>
      <c r="LV13" s="429"/>
      <c r="LW13" s="429"/>
      <c r="LX13" s="429"/>
      <c r="LY13" s="429"/>
      <c r="LZ13" s="429"/>
    </row>
    <row r="14" spans="1:338" ht="9" customHeight="1">
      <c r="B14" s="818"/>
      <c r="C14" s="818"/>
      <c r="D14" s="818"/>
      <c r="E14" s="818"/>
      <c r="F14" s="818"/>
      <c r="G14" s="818"/>
      <c r="H14" s="818"/>
      <c r="I14" s="818"/>
      <c r="J14" s="818"/>
      <c r="K14" s="818"/>
      <c r="L14" s="818"/>
      <c r="M14" s="818"/>
      <c r="N14" s="818"/>
      <c r="O14" s="818"/>
      <c r="P14" s="818"/>
      <c r="Q14" s="818"/>
      <c r="R14" s="818"/>
      <c r="S14" s="818"/>
      <c r="T14" s="818"/>
      <c r="U14" s="818"/>
      <c r="V14" s="818"/>
      <c r="W14" s="818"/>
      <c r="X14" s="818"/>
      <c r="Y14" s="818"/>
      <c r="Z14" s="818"/>
      <c r="AA14" s="818"/>
      <c r="AB14" s="818"/>
      <c r="AC14" s="818"/>
      <c r="AD14" s="818"/>
      <c r="AE14" s="818"/>
      <c r="AF14" s="818"/>
      <c r="AG14" s="818"/>
      <c r="AH14" s="818"/>
      <c r="AI14" s="818"/>
      <c r="AJ14" s="818"/>
      <c r="AK14" s="818"/>
      <c r="AL14" s="818"/>
      <c r="AM14" s="818"/>
      <c r="AN14" s="818"/>
      <c r="AO14" s="818"/>
      <c r="AP14" s="818"/>
      <c r="AQ14" s="818"/>
      <c r="AR14" s="818"/>
      <c r="AS14" s="818"/>
      <c r="AT14" s="818"/>
      <c r="AU14" s="818"/>
      <c r="AV14" s="818"/>
      <c r="AW14" s="818"/>
      <c r="AX14" s="818"/>
      <c r="AY14" s="818"/>
      <c r="AZ14" s="818"/>
      <c r="BA14" s="818"/>
      <c r="BB14" s="818"/>
      <c r="BC14" s="818"/>
      <c r="BD14" s="818"/>
      <c r="BE14" s="818"/>
      <c r="BF14" s="818"/>
      <c r="BG14" s="818"/>
      <c r="BH14" s="818"/>
      <c r="BI14" s="818"/>
      <c r="BJ14" s="818"/>
      <c r="BN14" s="733" t="s">
        <v>244</v>
      </c>
      <c r="BO14" s="733"/>
      <c r="BP14" s="734" t="s">
        <v>339</v>
      </c>
      <c r="BQ14" s="734"/>
      <c r="BR14" s="734"/>
      <c r="BS14" s="734"/>
      <c r="BT14" s="734"/>
      <c r="BU14" s="734"/>
      <c r="BV14" s="734"/>
      <c r="BW14" s="734"/>
      <c r="BX14" s="734"/>
      <c r="BY14" s="734"/>
      <c r="BZ14" s="734"/>
      <c r="CA14" s="734"/>
      <c r="CB14" s="734"/>
      <c r="CC14" s="734"/>
      <c r="CD14" s="734"/>
      <c r="CE14" s="734"/>
      <c r="CF14" s="734"/>
      <c r="CG14" s="734"/>
      <c r="CH14" s="734"/>
      <c r="CI14" s="734"/>
      <c r="CJ14" s="734"/>
      <c r="CK14" s="734"/>
      <c r="CL14" s="734"/>
      <c r="CM14" s="734"/>
      <c r="CN14" s="734"/>
      <c r="CO14" s="734"/>
      <c r="CP14" s="734"/>
      <c r="CQ14" s="734"/>
      <c r="CR14" s="734"/>
      <c r="CS14" s="734"/>
      <c r="CT14" s="734"/>
      <c r="CU14" s="734"/>
      <c r="CV14" s="734"/>
      <c r="CW14" s="734"/>
      <c r="CX14" s="734"/>
      <c r="CY14" s="734"/>
      <c r="CZ14" s="734"/>
      <c r="DA14" s="734"/>
      <c r="DB14" s="734"/>
      <c r="DC14" s="734"/>
      <c r="DD14" s="734"/>
      <c r="DE14" s="734"/>
      <c r="DF14" s="734"/>
      <c r="DG14" s="734"/>
      <c r="DH14" s="734"/>
      <c r="DI14" s="734"/>
      <c r="DJ14" s="734"/>
      <c r="DK14" s="734"/>
      <c r="DL14" s="734"/>
      <c r="DM14" s="734"/>
      <c r="DN14" s="734"/>
      <c r="DO14" s="734"/>
      <c r="DP14" s="734"/>
      <c r="DQ14" s="734"/>
      <c r="DR14" s="734"/>
      <c r="DS14" s="734"/>
      <c r="DV14" s="429"/>
      <c r="DW14" s="429"/>
      <c r="DX14" s="429"/>
      <c r="DY14" s="429"/>
      <c r="DZ14" s="429"/>
      <c r="EA14" s="429"/>
      <c r="EB14" s="429"/>
      <c r="EC14" s="429"/>
      <c r="ED14" s="429"/>
      <c r="EE14" s="429"/>
      <c r="EF14" s="429"/>
      <c r="EG14" s="429"/>
      <c r="EH14" s="429"/>
      <c r="EI14" s="429"/>
      <c r="EJ14" s="429"/>
      <c r="EK14" s="429"/>
      <c r="EL14" s="429"/>
      <c r="EM14" s="429"/>
      <c r="EN14" s="429"/>
      <c r="EO14" s="429"/>
      <c r="EP14" s="429"/>
      <c r="EQ14" s="429"/>
      <c r="ER14" s="429"/>
      <c r="ES14" s="429"/>
      <c r="ET14" s="429"/>
      <c r="EU14" s="429"/>
      <c r="EV14" s="429"/>
      <c r="EW14" s="429"/>
      <c r="EX14" s="429"/>
      <c r="EY14" s="429"/>
      <c r="EZ14" s="429"/>
      <c r="FA14" s="429"/>
      <c r="FB14" s="429"/>
      <c r="FC14" s="429"/>
      <c r="FD14" s="429"/>
      <c r="FE14" s="429"/>
      <c r="FF14" s="429"/>
      <c r="FG14" s="429"/>
      <c r="FH14" s="429"/>
      <c r="FI14" s="429"/>
      <c r="FJ14" s="429"/>
      <c r="FK14" s="429"/>
      <c r="FL14" s="429"/>
      <c r="FM14" s="429"/>
      <c r="FN14" s="429"/>
      <c r="FO14" s="429"/>
      <c r="FP14" s="429"/>
      <c r="FQ14" s="429"/>
      <c r="FR14" s="429"/>
      <c r="FS14" s="429"/>
      <c r="FT14" s="429"/>
      <c r="FU14" s="429"/>
      <c r="FV14" s="429"/>
      <c r="FW14" s="429"/>
      <c r="FX14" s="429"/>
      <c r="FY14" s="429"/>
      <c r="FZ14" s="429"/>
      <c r="GA14" s="429"/>
      <c r="GB14" s="429"/>
      <c r="GC14" s="429"/>
      <c r="GD14" s="429"/>
      <c r="GE14" s="429"/>
      <c r="GF14" s="429"/>
      <c r="GG14" s="429"/>
      <c r="GH14" s="429"/>
      <c r="GI14" s="429"/>
      <c r="GJ14" s="429"/>
      <c r="GK14" s="429"/>
      <c r="GL14" s="429"/>
      <c r="GM14" s="429"/>
      <c r="GN14" s="429"/>
      <c r="GO14" s="429"/>
      <c r="GP14" s="429"/>
      <c r="GQ14" s="429"/>
      <c r="GR14" s="429"/>
      <c r="GS14" s="429"/>
      <c r="GT14" s="429"/>
      <c r="GU14" s="429"/>
      <c r="GV14" s="429"/>
      <c r="GW14" s="429"/>
      <c r="GX14" s="429"/>
      <c r="GY14" s="429"/>
      <c r="GZ14" s="429"/>
      <c r="HA14" s="429"/>
      <c r="HB14" s="429"/>
      <c r="HC14" s="429"/>
      <c r="HD14" s="429"/>
      <c r="HE14" s="429"/>
      <c r="HF14" s="429"/>
      <c r="HG14" s="429"/>
      <c r="HH14" s="429"/>
      <c r="HI14" s="429"/>
      <c r="HJ14" s="429"/>
      <c r="HK14" s="429"/>
      <c r="HL14" s="429"/>
      <c r="HM14" s="429"/>
      <c r="HN14" s="429"/>
      <c r="HO14" s="429"/>
      <c r="HP14" s="429"/>
      <c r="HQ14" s="429"/>
      <c r="HR14" s="429"/>
      <c r="HS14" s="429"/>
      <c r="HT14" s="429"/>
      <c r="HU14" s="429"/>
      <c r="HV14" s="429"/>
      <c r="HW14" s="429"/>
      <c r="HX14" s="429"/>
      <c r="HY14" s="429"/>
      <c r="HZ14" s="429"/>
      <c r="IA14" s="429"/>
      <c r="IB14" s="429"/>
      <c r="IC14" s="429"/>
      <c r="ID14" s="429"/>
      <c r="IE14" s="429"/>
      <c r="IF14" s="429"/>
      <c r="IG14" s="429"/>
      <c r="IH14" s="429"/>
      <c r="II14" s="429"/>
      <c r="IJ14" s="429"/>
      <c r="IK14" s="429"/>
      <c r="IL14" s="429"/>
      <c r="IM14" s="429"/>
      <c r="IN14" s="429"/>
      <c r="IO14" s="429"/>
      <c r="IP14" s="429"/>
      <c r="IQ14" s="429"/>
      <c r="IR14" s="429"/>
      <c r="IS14" s="429"/>
      <c r="IT14" s="429"/>
      <c r="IU14" s="429"/>
      <c r="IV14" s="429"/>
      <c r="IW14" s="429"/>
      <c r="IX14" s="429"/>
      <c r="IY14" s="429"/>
      <c r="IZ14" s="429"/>
      <c r="JA14" s="429"/>
      <c r="JB14" s="429"/>
      <c r="JC14" s="429"/>
      <c r="JD14" s="429"/>
      <c r="JE14" s="429"/>
      <c r="JF14" s="429"/>
      <c r="JG14" s="429"/>
      <c r="JH14" s="429"/>
      <c r="JI14" s="429"/>
      <c r="JJ14" s="429"/>
      <c r="JK14" s="429"/>
      <c r="JL14" s="429"/>
      <c r="JM14" s="429"/>
      <c r="JN14" s="429"/>
      <c r="JO14" s="429"/>
      <c r="JP14" s="429"/>
      <c r="JQ14" s="429"/>
      <c r="JR14" s="429"/>
      <c r="JS14" s="429"/>
      <c r="JT14" s="429"/>
      <c r="JU14" s="429"/>
      <c r="JV14" s="429"/>
      <c r="JW14" s="429"/>
      <c r="JX14" s="429"/>
      <c r="JY14" s="429"/>
      <c r="JZ14" s="429"/>
      <c r="KA14" s="429"/>
      <c r="KB14" s="429"/>
      <c r="KC14" s="429"/>
      <c r="KD14" s="429"/>
      <c r="KE14" s="429"/>
      <c r="KF14" s="429"/>
      <c r="KG14" s="429"/>
      <c r="KH14" s="429"/>
      <c r="KI14" s="429"/>
      <c r="KJ14" s="429"/>
      <c r="KK14" s="429"/>
      <c r="KL14" s="429"/>
      <c r="KM14" s="429"/>
      <c r="KN14" s="429"/>
      <c r="KO14" s="429"/>
      <c r="KP14" s="429"/>
      <c r="KQ14" s="429"/>
      <c r="KR14" s="429"/>
      <c r="KS14" s="429"/>
      <c r="KT14" s="429"/>
      <c r="KU14" s="429"/>
      <c r="KV14" s="429"/>
      <c r="KW14" s="429"/>
      <c r="KX14" s="429"/>
      <c r="KY14" s="429"/>
      <c r="KZ14" s="429"/>
      <c r="LA14" s="429"/>
      <c r="LB14" s="429"/>
      <c r="LC14" s="429"/>
      <c r="LD14" s="429"/>
      <c r="LE14" s="429"/>
      <c r="LF14" s="429"/>
      <c r="LG14" s="429"/>
      <c r="LH14" s="429"/>
      <c r="LI14" s="429"/>
      <c r="LJ14" s="429"/>
      <c r="LK14" s="429"/>
      <c r="LL14" s="429"/>
      <c r="LM14" s="429"/>
      <c r="LN14" s="429"/>
      <c r="LO14" s="429"/>
      <c r="LP14" s="429"/>
      <c r="LQ14" s="429"/>
      <c r="LR14" s="429"/>
      <c r="LS14" s="429"/>
      <c r="LT14" s="429"/>
      <c r="LU14" s="429"/>
      <c r="LV14" s="429"/>
      <c r="LW14" s="429"/>
      <c r="LX14" s="429"/>
      <c r="LY14" s="429"/>
      <c r="LZ14" s="429"/>
    </row>
    <row r="15" spans="1:338" ht="9" customHeight="1">
      <c r="A15" s="818" t="s">
        <v>478</v>
      </c>
      <c r="B15" s="818"/>
      <c r="C15" s="818"/>
      <c r="D15" s="818"/>
      <c r="E15" s="818"/>
      <c r="F15" s="818"/>
      <c r="G15" s="818"/>
      <c r="H15" s="818"/>
      <c r="I15" s="818"/>
      <c r="J15" s="818"/>
      <c r="K15" s="818"/>
      <c r="L15" s="818"/>
      <c r="M15" s="818"/>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818"/>
      <c r="AK15" s="818"/>
      <c r="AL15" s="818"/>
      <c r="AM15" s="818"/>
      <c r="AN15" s="818"/>
      <c r="AO15" s="818"/>
      <c r="AP15" s="818"/>
      <c r="AQ15" s="818"/>
      <c r="AR15" s="818"/>
      <c r="AS15" s="818"/>
      <c r="AT15" s="818"/>
      <c r="AU15" s="818"/>
      <c r="AV15" s="818"/>
      <c r="AW15" s="818"/>
      <c r="AX15" s="818"/>
      <c r="AY15" s="818"/>
      <c r="AZ15" s="818"/>
      <c r="BA15" s="818"/>
      <c r="BB15" s="818"/>
      <c r="BC15" s="818"/>
      <c r="BD15" s="818"/>
      <c r="BE15" s="818"/>
      <c r="BF15" s="818"/>
      <c r="BG15" s="818"/>
      <c r="BH15" s="818"/>
      <c r="BI15" s="818"/>
      <c r="BJ15" s="818"/>
      <c r="BN15" s="733"/>
      <c r="BO15" s="733"/>
      <c r="BP15" s="734"/>
      <c r="BQ15" s="734"/>
      <c r="BR15" s="734"/>
      <c r="BS15" s="734"/>
      <c r="BT15" s="734"/>
      <c r="BU15" s="734"/>
      <c r="BV15" s="734"/>
      <c r="BW15" s="734"/>
      <c r="BX15" s="734"/>
      <c r="BY15" s="734"/>
      <c r="BZ15" s="734"/>
      <c r="CA15" s="734"/>
      <c r="CB15" s="734"/>
      <c r="CC15" s="734"/>
      <c r="CD15" s="734"/>
      <c r="CE15" s="734"/>
      <c r="CF15" s="734"/>
      <c r="CG15" s="734"/>
      <c r="CH15" s="734"/>
      <c r="CI15" s="734"/>
      <c r="CJ15" s="734"/>
      <c r="CK15" s="734"/>
      <c r="CL15" s="734"/>
      <c r="CM15" s="734"/>
      <c r="CN15" s="734"/>
      <c r="CO15" s="734"/>
      <c r="CP15" s="734"/>
      <c r="CQ15" s="734"/>
      <c r="CR15" s="734"/>
      <c r="CS15" s="734"/>
      <c r="CT15" s="734"/>
      <c r="CU15" s="734"/>
      <c r="CV15" s="734"/>
      <c r="CW15" s="734"/>
      <c r="CX15" s="734"/>
      <c r="CY15" s="734"/>
      <c r="CZ15" s="734"/>
      <c r="DA15" s="734"/>
      <c r="DB15" s="734"/>
      <c r="DC15" s="734"/>
      <c r="DD15" s="734"/>
      <c r="DE15" s="734"/>
      <c r="DF15" s="734"/>
      <c r="DG15" s="734"/>
      <c r="DH15" s="734"/>
      <c r="DI15" s="734"/>
      <c r="DJ15" s="734"/>
      <c r="DK15" s="734"/>
      <c r="DL15" s="734"/>
      <c r="DM15" s="734"/>
      <c r="DN15" s="734"/>
      <c r="DO15" s="734"/>
      <c r="DP15" s="734"/>
      <c r="DQ15" s="734"/>
      <c r="DR15" s="734"/>
      <c r="DS15" s="734"/>
      <c r="DV15" s="429"/>
      <c r="DW15" s="429"/>
      <c r="DX15" s="429"/>
      <c r="DY15" s="429"/>
      <c r="DZ15" s="429"/>
      <c r="EA15" s="429"/>
      <c r="EB15" s="429"/>
      <c r="EC15" s="429"/>
      <c r="ED15" s="429"/>
      <c r="EE15" s="429"/>
      <c r="EF15" s="429"/>
      <c r="EG15" s="429"/>
      <c r="EH15" s="429"/>
      <c r="EI15" s="429"/>
      <c r="EJ15" s="429"/>
      <c r="EK15" s="429"/>
      <c r="EL15" s="429"/>
      <c r="EM15" s="429"/>
      <c r="EN15" s="429"/>
      <c r="EO15" s="429"/>
      <c r="EP15" s="429"/>
      <c r="EQ15" s="429"/>
      <c r="ER15" s="429"/>
      <c r="ES15" s="429"/>
      <c r="ET15" s="429"/>
      <c r="EU15" s="429"/>
      <c r="EV15" s="429"/>
      <c r="EW15" s="429"/>
      <c r="EX15" s="429"/>
      <c r="EY15" s="429"/>
      <c r="EZ15" s="429"/>
      <c r="FA15" s="429"/>
      <c r="FB15" s="429"/>
      <c r="FC15" s="429"/>
      <c r="FD15" s="429"/>
      <c r="FE15" s="429"/>
      <c r="FF15" s="429"/>
      <c r="FG15" s="429"/>
      <c r="FH15" s="429"/>
      <c r="FI15" s="429"/>
      <c r="FJ15" s="429"/>
      <c r="FK15" s="429"/>
      <c r="FL15" s="429"/>
      <c r="FM15" s="429"/>
      <c r="FN15" s="429"/>
      <c r="FO15" s="429"/>
      <c r="FP15" s="429"/>
      <c r="FQ15" s="429"/>
      <c r="FR15" s="429"/>
      <c r="FS15" s="429"/>
      <c r="FT15" s="429"/>
      <c r="FU15" s="429"/>
      <c r="FV15" s="429"/>
      <c r="FW15" s="429"/>
      <c r="FX15" s="429"/>
      <c r="FY15" s="429"/>
      <c r="FZ15" s="429"/>
      <c r="GA15" s="429"/>
      <c r="GB15" s="429"/>
      <c r="GC15" s="429"/>
      <c r="GD15" s="429"/>
      <c r="GE15" s="429"/>
      <c r="GF15" s="429"/>
      <c r="GG15" s="429"/>
      <c r="GH15" s="429"/>
      <c r="GI15" s="429"/>
      <c r="GJ15" s="429"/>
      <c r="GK15" s="429"/>
      <c r="GL15" s="429"/>
      <c r="GM15" s="429"/>
      <c r="GN15" s="429"/>
      <c r="GO15" s="429"/>
      <c r="GP15" s="429"/>
      <c r="GQ15" s="429"/>
      <c r="GR15" s="429"/>
      <c r="GS15" s="429"/>
      <c r="GT15" s="429"/>
      <c r="GU15" s="429"/>
      <c r="GV15" s="429"/>
      <c r="GW15" s="429"/>
      <c r="GX15" s="429"/>
      <c r="GY15" s="429"/>
      <c r="GZ15" s="429"/>
      <c r="HA15" s="429"/>
      <c r="HB15" s="429"/>
      <c r="HC15" s="429"/>
      <c r="HD15" s="429"/>
      <c r="HE15" s="429"/>
      <c r="HF15" s="429"/>
      <c r="HG15" s="429"/>
      <c r="HH15" s="429"/>
      <c r="HI15" s="429"/>
      <c r="HJ15" s="429"/>
      <c r="HK15" s="429"/>
      <c r="HL15" s="429"/>
      <c r="HM15" s="429"/>
      <c r="HN15" s="429"/>
      <c r="HO15" s="429"/>
      <c r="HP15" s="429"/>
      <c r="HQ15" s="429"/>
      <c r="HR15" s="429"/>
      <c r="HS15" s="429"/>
      <c r="HT15" s="429"/>
      <c r="HU15" s="429"/>
      <c r="HV15" s="429"/>
      <c r="HW15" s="429"/>
      <c r="HX15" s="429"/>
      <c r="HY15" s="429"/>
      <c r="HZ15" s="429"/>
      <c r="IA15" s="429"/>
      <c r="IB15" s="429"/>
      <c r="IC15" s="429"/>
      <c r="ID15" s="429"/>
      <c r="IE15" s="429"/>
      <c r="IF15" s="429"/>
      <c r="IG15" s="429"/>
      <c r="IH15" s="429"/>
      <c r="II15" s="429"/>
      <c r="IJ15" s="429"/>
      <c r="IK15" s="429"/>
      <c r="IL15" s="429"/>
      <c r="IM15" s="429"/>
      <c r="IN15" s="429"/>
      <c r="IO15" s="429"/>
      <c r="IP15" s="429"/>
      <c r="IQ15" s="429"/>
      <c r="IR15" s="429"/>
      <c r="IS15" s="429"/>
      <c r="IT15" s="429"/>
      <c r="IU15" s="429"/>
      <c r="IV15" s="429"/>
      <c r="IW15" s="429"/>
      <c r="IX15" s="429"/>
      <c r="IY15" s="429"/>
      <c r="IZ15" s="429"/>
      <c r="JA15" s="429"/>
      <c r="JB15" s="429"/>
      <c r="JC15" s="429"/>
      <c r="JD15" s="429"/>
      <c r="JE15" s="429"/>
      <c r="JF15" s="429"/>
      <c r="JG15" s="429"/>
      <c r="JH15" s="429"/>
      <c r="JI15" s="429"/>
      <c r="JJ15" s="429"/>
      <c r="JK15" s="429"/>
      <c r="JL15" s="429"/>
      <c r="JM15" s="429"/>
      <c r="JN15" s="429"/>
      <c r="JO15" s="429"/>
      <c r="JP15" s="429"/>
      <c r="JQ15" s="429"/>
      <c r="JR15" s="429"/>
      <c r="JS15" s="429"/>
      <c r="JT15" s="429"/>
      <c r="JU15" s="429"/>
      <c r="JV15" s="429"/>
      <c r="JW15" s="429"/>
      <c r="JX15" s="429"/>
      <c r="JY15" s="429"/>
      <c r="JZ15" s="429"/>
      <c r="KA15" s="429"/>
      <c r="KB15" s="429"/>
      <c r="KC15" s="429"/>
      <c r="KD15" s="429"/>
      <c r="KE15" s="429"/>
      <c r="KF15" s="429"/>
      <c r="KG15" s="429"/>
      <c r="KH15" s="429"/>
      <c r="KI15" s="429"/>
      <c r="KJ15" s="429"/>
      <c r="KK15" s="429"/>
      <c r="KL15" s="429"/>
      <c r="KM15" s="429"/>
      <c r="KN15" s="429"/>
      <c r="KO15" s="429"/>
      <c r="KP15" s="429"/>
      <c r="KQ15" s="429"/>
      <c r="KR15" s="429"/>
      <c r="KS15" s="429"/>
      <c r="KT15" s="429"/>
      <c r="KU15" s="429"/>
      <c r="KV15" s="429"/>
      <c r="KW15" s="429"/>
      <c r="KX15" s="429"/>
      <c r="KY15" s="429"/>
      <c r="KZ15" s="429"/>
      <c r="LA15" s="429"/>
      <c r="LB15" s="429"/>
      <c r="LC15" s="429"/>
      <c r="LD15" s="429"/>
      <c r="LE15" s="429"/>
      <c r="LF15" s="429"/>
      <c r="LG15" s="429"/>
      <c r="LH15" s="429"/>
      <c r="LI15" s="429"/>
      <c r="LJ15" s="429"/>
      <c r="LK15" s="429"/>
      <c r="LL15" s="429"/>
      <c r="LM15" s="429"/>
      <c r="LN15" s="429"/>
      <c r="LO15" s="429"/>
      <c r="LP15" s="429"/>
      <c r="LQ15" s="429"/>
      <c r="LR15" s="429"/>
      <c r="LS15" s="429"/>
      <c r="LT15" s="429"/>
      <c r="LU15" s="429"/>
      <c r="LV15" s="429"/>
      <c r="LW15" s="429"/>
      <c r="LX15" s="429"/>
      <c r="LY15" s="429"/>
      <c r="LZ15" s="429"/>
    </row>
    <row r="16" spans="1:338" ht="9" customHeight="1">
      <c r="A16" s="818"/>
      <c r="B16" s="818"/>
      <c r="C16" s="818"/>
      <c r="D16" s="818"/>
      <c r="E16" s="818"/>
      <c r="F16" s="818"/>
      <c r="G16" s="818"/>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8"/>
      <c r="AM16" s="818"/>
      <c r="AN16" s="818"/>
      <c r="AO16" s="818"/>
      <c r="AP16" s="818"/>
      <c r="AQ16" s="818"/>
      <c r="AR16" s="818"/>
      <c r="AS16" s="818"/>
      <c r="AT16" s="818"/>
      <c r="AU16" s="818"/>
      <c r="AV16" s="818"/>
      <c r="AW16" s="818"/>
      <c r="AX16" s="818"/>
      <c r="AY16" s="818"/>
      <c r="AZ16" s="818"/>
      <c r="BA16" s="818"/>
      <c r="BB16" s="818"/>
      <c r="BC16" s="818"/>
      <c r="BD16" s="818"/>
      <c r="BE16" s="818"/>
      <c r="BF16" s="818"/>
      <c r="BG16" s="818"/>
      <c r="BH16" s="818"/>
      <c r="BI16" s="818"/>
      <c r="BJ16" s="818"/>
      <c r="BN16" s="338"/>
      <c r="BO16" s="338"/>
      <c r="BP16" s="734" t="s">
        <v>335</v>
      </c>
      <c r="BQ16" s="734"/>
      <c r="BR16" s="734"/>
      <c r="BS16" s="734"/>
      <c r="BT16" s="734"/>
      <c r="BU16" s="734"/>
      <c r="BV16" s="734"/>
      <c r="BW16" s="734"/>
      <c r="BX16" s="734"/>
      <c r="BY16" s="734"/>
      <c r="BZ16" s="734"/>
      <c r="CA16" s="734"/>
      <c r="CB16" s="734"/>
      <c r="CC16" s="734"/>
      <c r="CD16" s="734"/>
      <c r="CE16" s="734"/>
      <c r="CF16" s="734"/>
      <c r="CG16" s="734"/>
      <c r="CH16" s="734"/>
      <c r="CI16" s="734"/>
      <c r="CJ16" s="734"/>
      <c r="CK16" s="734"/>
      <c r="CL16" s="734"/>
      <c r="CM16" s="734"/>
      <c r="CN16" s="734"/>
      <c r="CO16" s="734"/>
      <c r="CP16" s="734"/>
      <c r="CQ16" s="734"/>
      <c r="CR16" s="734"/>
      <c r="CS16" s="734"/>
      <c r="CT16" s="734"/>
      <c r="CU16" s="734"/>
      <c r="CV16" s="734"/>
      <c r="CW16" s="734"/>
      <c r="CX16" s="734"/>
      <c r="CY16" s="734"/>
      <c r="CZ16" s="734"/>
      <c r="DA16" s="734"/>
      <c r="DB16" s="734"/>
      <c r="DC16" s="734"/>
      <c r="DD16" s="734"/>
      <c r="DE16" s="734"/>
      <c r="DF16" s="734"/>
      <c r="DG16" s="734"/>
      <c r="DH16" s="734"/>
      <c r="DI16" s="734"/>
      <c r="DJ16" s="734"/>
      <c r="DK16" s="734"/>
      <c r="DL16" s="734"/>
      <c r="DM16" s="734"/>
      <c r="DN16" s="734"/>
      <c r="DO16" s="734"/>
      <c r="DP16" s="734"/>
      <c r="DQ16" s="734"/>
      <c r="DR16" s="734"/>
      <c r="DS16" s="734"/>
      <c r="DV16" s="429"/>
      <c r="DW16" s="429"/>
      <c r="DX16" s="429"/>
      <c r="DY16" s="429"/>
      <c r="DZ16" s="429"/>
      <c r="EA16" s="429"/>
      <c r="EB16" s="429"/>
      <c r="EC16" s="429"/>
      <c r="ED16" s="429"/>
      <c r="EE16" s="429"/>
      <c r="EF16" s="429"/>
      <c r="EG16" s="429"/>
      <c r="EH16" s="429"/>
      <c r="EI16" s="429"/>
      <c r="EJ16" s="429"/>
      <c r="EK16" s="429"/>
      <c r="EL16" s="429"/>
      <c r="EM16" s="429"/>
      <c r="EN16" s="429"/>
      <c r="EO16" s="429"/>
      <c r="EP16" s="429"/>
      <c r="EQ16" s="429"/>
      <c r="ER16" s="429"/>
      <c r="ES16" s="429"/>
      <c r="ET16" s="429"/>
      <c r="EU16" s="429"/>
      <c r="EV16" s="429"/>
      <c r="EW16" s="429"/>
      <c r="EX16" s="429"/>
      <c r="EY16" s="429"/>
      <c r="EZ16" s="429"/>
      <c r="FA16" s="429"/>
      <c r="FB16" s="429"/>
      <c r="FC16" s="429"/>
      <c r="FD16" s="429"/>
      <c r="FE16" s="429"/>
      <c r="FF16" s="429"/>
      <c r="FG16" s="429"/>
      <c r="FH16" s="429"/>
      <c r="FI16" s="429"/>
      <c r="FJ16" s="429"/>
      <c r="FK16" s="429"/>
      <c r="FL16" s="429"/>
      <c r="FM16" s="429"/>
      <c r="FN16" s="429"/>
      <c r="FO16" s="429"/>
      <c r="FP16" s="429"/>
      <c r="FQ16" s="429"/>
      <c r="FR16" s="429"/>
      <c r="FS16" s="429"/>
      <c r="FT16" s="429"/>
      <c r="FU16" s="429"/>
      <c r="FV16" s="429"/>
      <c r="FW16" s="429"/>
      <c r="FX16" s="429"/>
      <c r="FY16" s="429"/>
      <c r="FZ16" s="429"/>
      <c r="GA16" s="429"/>
      <c r="GB16" s="429"/>
      <c r="GC16" s="429"/>
      <c r="GD16" s="429"/>
      <c r="GE16" s="429"/>
      <c r="GF16" s="429"/>
      <c r="GG16" s="429"/>
      <c r="GH16" s="429"/>
      <c r="GI16" s="429"/>
      <c r="GJ16" s="429"/>
      <c r="GK16" s="429"/>
      <c r="GL16" s="429"/>
      <c r="GM16" s="429"/>
      <c r="GN16" s="429"/>
      <c r="GO16" s="429"/>
      <c r="GP16" s="429"/>
      <c r="GQ16" s="429"/>
      <c r="GR16" s="429"/>
      <c r="GS16" s="429"/>
      <c r="GT16" s="429"/>
      <c r="GU16" s="429"/>
      <c r="GV16" s="429"/>
      <c r="GW16" s="429"/>
      <c r="GX16" s="429"/>
      <c r="GY16" s="429"/>
      <c r="GZ16" s="429"/>
      <c r="HA16" s="429"/>
      <c r="HB16" s="429"/>
      <c r="HC16" s="429"/>
      <c r="HD16" s="429"/>
      <c r="HE16" s="429"/>
      <c r="HF16" s="429"/>
      <c r="HG16" s="429"/>
      <c r="HH16" s="429"/>
      <c r="HI16" s="429"/>
      <c r="HJ16" s="429"/>
      <c r="HK16" s="429"/>
      <c r="HL16" s="429"/>
      <c r="HM16" s="429"/>
      <c r="HN16" s="429"/>
      <c r="HO16" s="429"/>
      <c r="HP16" s="429"/>
      <c r="HQ16" s="429"/>
      <c r="HR16" s="429"/>
      <c r="HS16" s="429"/>
      <c r="HT16" s="429"/>
      <c r="HU16" s="429"/>
      <c r="HV16" s="429"/>
      <c r="HW16" s="429"/>
      <c r="HX16" s="429"/>
      <c r="HY16" s="429"/>
      <c r="HZ16" s="429"/>
      <c r="IA16" s="429"/>
      <c r="IB16" s="429"/>
      <c r="IC16" s="429"/>
      <c r="ID16" s="429"/>
      <c r="IE16" s="429"/>
      <c r="IF16" s="429"/>
      <c r="IG16" s="429"/>
      <c r="IH16" s="429"/>
      <c r="II16" s="429"/>
      <c r="IJ16" s="429"/>
      <c r="IK16" s="429"/>
      <c r="IL16" s="429"/>
      <c r="IM16" s="429"/>
      <c r="IN16" s="429"/>
      <c r="IO16" s="429"/>
      <c r="IP16" s="429"/>
      <c r="IQ16" s="429"/>
      <c r="IR16" s="429"/>
      <c r="IS16" s="429"/>
      <c r="IT16" s="429"/>
      <c r="IU16" s="429"/>
      <c r="IV16" s="429"/>
      <c r="IW16" s="429"/>
      <c r="IX16" s="429"/>
      <c r="IY16" s="429"/>
      <c r="IZ16" s="429"/>
      <c r="JA16" s="429"/>
      <c r="JB16" s="429"/>
      <c r="JC16" s="429"/>
      <c r="JD16" s="429"/>
      <c r="JE16" s="429"/>
      <c r="JF16" s="429"/>
      <c r="JG16" s="429"/>
      <c r="JH16" s="429"/>
      <c r="JI16" s="429"/>
      <c r="JJ16" s="429"/>
      <c r="JK16" s="429"/>
      <c r="JL16" s="429"/>
      <c r="JM16" s="429"/>
      <c r="JN16" s="429"/>
      <c r="JO16" s="429"/>
      <c r="JP16" s="429"/>
      <c r="JQ16" s="429"/>
      <c r="JR16" s="429"/>
      <c r="JS16" s="429"/>
      <c r="JT16" s="429"/>
      <c r="JU16" s="429"/>
      <c r="JV16" s="429"/>
      <c r="JW16" s="429"/>
      <c r="JX16" s="429"/>
      <c r="JY16" s="429"/>
      <c r="JZ16" s="429"/>
      <c r="KA16" s="429"/>
      <c r="KB16" s="429"/>
      <c r="KC16" s="429"/>
      <c r="KD16" s="429"/>
      <c r="KE16" s="429"/>
      <c r="KF16" s="429"/>
      <c r="KG16" s="429"/>
      <c r="KH16" s="429"/>
      <c r="KI16" s="429"/>
      <c r="KJ16" s="429"/>
      <c r="KK16" s="429"/>
      <c r="KL16" s="429"/>
      <c r="KM16" s="429"/>
      <c r="KN16" s="429"/>
      <c r="KO16" s="429"/>
      <c r="KP16" s="429"/>
      <c r="KQ16" s="429"/>
      <c r="KR16" s="429"/>
      <c r="KS16" s="429"/>
      <c r="KT16" s="429"/>
      <c r="KU16" s="429"/>
      <c r="KV16" s="429"/>
      <c r="KW16" s="429"/>
      <c r="KX16" s="429"/>
      <c r="KY16" s="429"/>
      <c r="KZ16" s="429"/>
      <c r="LA16" s="429"/>
      <c r="LB16" s="429"/>
      <c r="LC16" s="429"/>
      <c r="LD16" s="429"/>
      <c r="LE16" s="429"/>
      <c r="LF16" s="429"/>
      <c r="LG16" s="429"/>
      <c r="LH16" s="429"/>
      <c r="LI16" s="429"/>
      <c r="LJ16" s="429"/>
      <c r="LK16" s="429"/>
      <c r="LL16" s="429"/>
      <c r="LM16" s="429"/>
      <c r="LN16" s="429"/>
      <c r="LO16" s="429"/>
      <c r="LP16" s="429"/>
      <c r="LQ16" s="429"/>
      <c r="LR16" s="429"/>
      <c r="LS16" s="429"/>
      <c r="LT16" s="429"/>
      <c r="LU16" s="429"/>
      <c r="LV16" s="429"/>
      <c r="LW16" s="429"/>
      <c r="LX16" s="429"/>
      <c r="LY16" s="429"/>
      <c r="LZ16" s="429"/>
    </row>
    <row r="17" spans="1:338" ht="9" customHeight="1">
      <c r="A17" s="818"/>
      <c r="B17" s="818"/>
      <c r="C17" s="818"/>
      <c r="D17" s="818"/>
      <c r="E17" s="818"/>
      <c r="F17" s="818"/>
      <c r="G17" s="818"/>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8"/>
      <c r="AM17" s="818"/>
      <c r="AN17" s="818"/>
      <c r="AO17" s="818"/>
      <c r="AP17" s="818"/>
      <c r="AQ17" s="818"/>
      <c r="AR17" s="818"/>
      <c r="AS17" s="818"/>
      <c r="AT17" s="818"/>
      <c r="AU17" s="818"/>
      <c r="AV17" s="818"/>
      <c r="AW17" s="818"/>
      <c r="AX17" s="818"/>
      <c r="AY17" s="818"/>
      <c r="AZ17" s="818"/>
      <c r="BA17" s="818"/>
      <c r="BB17" s="818"/>
      <c r="BC17" s="818"/>
      <c r="BD17" s="818"/>
      <c r="BE17" s="818"/>
      <c r="BF17" s="818"/>
      <c r="BG17" s="818"/>
      <c r="BH17" s="818"/>
      <c r="BI17" s="818"/>
      <c r="BJ17" s="818"/>
      <c r="BN17" s="338"/>
      <c r="BO17" s="338"/>
      <c r="BP17" s="734"/>
      <c r="BQ17" s="734"/>
      <c r="BR17" s="734"/>
      <c r="BS17" s="734"/>
      <c r="BT17" s="734"/>
      <c r="BU17" s="734"/>
      <c r="BV17" s="734"/>
      <c r="BW17" s="734"/>
      <c r="BX17" s="734"/>
      <c r="BY17" s="734"/>
      <c r="BZ17" s="734"/>
      <c r="CA17" s="734"/>
      <c r="CB17" s="734"/>
      <c r="CC17" s="734"/>
      <c r="CD17" s="734"/>
      <c r="CE17" s="734"/>
      <c r="CF17" s="734"/>
      <c r="CG17" s="734"/>
      <c r="CH17" s="734"/>
      <c r="CI17" s="734"/>
      <c r="CJ17" s="734"/>
      <c r="CK17" s="734"/>
      <c r="CL17" s="734"/>
      <c r="CM17" s="734"/>
      <c r="CN17" s="734"/>
      <c r="CO17" s="734"/>
      <c r="CP17" s="734"/>
      <c r="CQ17" s="734"/>
      <c r="CR17" s="734"/>
      <c r="CS17" s="734"/>
      <c r="CT17" s="734"/>
      <c r="CU17" s="734"/>
      <c r="CV17" s="734"/>
      <c r="CW17" s="734"/>
      <c r="CX17" s="734"/>
      <c r="CY17" s="734"/>
      <c r="CZ17" s="734"/>
      <c r="DA17" s="734"/>
      <c r="DB17" s="734"/>
      <c r="DC17" s="734"/>
      <c r="DD17" s="734"/>
      <c r="DE17" s="734"/>
      <c r="DF17" s="734"/>
      <c r="DG17" s="734"/>
      <c r="DH17" s="734"/>
      <c r="DI17" s="734"/>
      <c r="DJ17" s="734"/>
      <c r="DK17" s="734"/>
      <c r="DL17" s="734"/>
      <c r="DM17" s="734"/>
      <c r="DN17" s="734"/>
      <c r="DO17" s="734"/>
      <c r="DP17" s="734"/>
      <c r="DQ17" s="734"/>
      <c r="DR17" s="734"/>
      <c r="DS17" s="734"/>
      <c r="DV17" s="429"/>
      <c r="DW17" s="429"/>
      <c r="DX17" s="429"/>
      <c r="DY17" s="429"/>
      <c r="DZ17" s="429"/>
      <c r="EA17" s="429"/>
      <c r="EB17" s="429"/>
      <c r="EC17" s="429"/>
      <c r="ED17" s="429"/>
      <c r="EE17" s="429"/>
      <c r="EF17" s="429"/>
      <c r="EG17" s="429"/>
      <c r="EH17" s="429"/>
      <c r="EI17" s="429"/>
      <c r="EJ17" s="429"/>
      <c r="EK17" s="429"/>
      <c r="EL17" s="429"/>
      <c r="EM17" s="429"/>
      <c r="EN17" s="429"/>
      <c r="EO17" s="429"/>
      <c r="EP17" s="429"/>
      <c r="EQ17" s="429"/>
      <c r="ER17" s="429"/>
      <c r="ES17" s="429"/>
      <c r="ET17" s="429"/>
      <c r="EU17" s="429"/>
      <c r="EV17" s="429"/>
      <c r="EW17" s="429"/>
      <c r="EX17" s="429"/>
      <c r="EY17" s="429"/>
      <c r="EZ17" s="429"/>
      <c r="FA17" s="435"/>
      <c r="FB17" s="435"/>
      <c r="FC17" s="435"/>
      <c r="FD17" s="435"/>
      <c r="FE17" s="435"/>
      <c r="FF17" s="436"/>
      <c r="FG17" s="436"/>
      <c r="FH17" s="436"/>
      <c r="FI17" s="436"/>
      <c r="FJ17" s="436"/>
      <c r="FK17" s="429"/>
      <c r="FL17" s="429"/>
      <c r="FM17" s="429"/>
      <c r="FN17" s="429"/>
      <c r="FO17" s="429"/>
      <c r="FP17" s="429"/>
      <c r="FQ17" s="429"/>
      <c r="FR17" s="429"/>
      <c r="FS17" s="429"/>
      <c r="FT17" s="429"/>
      <c r="FU17" s="429"/>
      <c r="FV17" s="429"/>
      <c r="FW17" s="429"/>
      <c r="FX17" s="429"/>
      <c r="FY17" s="429"/>
      <c r="FZ17" s="429"/>
      <c r="GA17" s="429"/>
      <c r="GB17" s="429"/>
      <c r="GC17" s="429"/>
      <c r="GD17" s="429"/>
      <c r="GE17" s="429"/>
      <c r="GF17" s="429"/>
      <c r="GG17" s="429"/>
      <c r="GH17" s="429"/>
      <c r="GI17" s="429"/>
      <c r="GJ17" s="429"/>
      <c r="GK17" s="429"/>
      <c r="GL17" s="429"/>
      <c r="GM17" s="429"/>
      <c r="GN17" s="429"/>
      <c r="GO17" s="429"/>
      <c r="GP17" s="429"/>
      <c r="GQ17" s="429"/>
      <c r="GR17" s="429"/>
      <c r="GS17" s="429"/>
      <c r="GT17" s="429"/>
      <c r="GU17" s="429"/>
      <c r="GV17" s="429"/>
      <c r="GW17" s="429"/>
      <c r="GX17" s="429"/>
      <c r="GY17" s="429"/>
      <c r="GZ17" s="429"/>
      <c r="HA17" s="429"/>
      <c r="HB17" s="429"/>
      <c r="HC17" s="429"/>
      <c r="HD17" s="429"/>
      <c r="HE17" s="429"/>
      <c r="HF17" s="429"/>
      <c r="HG17" s="429"/>
      <c r="HH17" s="429"/>
      <c r="HI17" s="429"/>
      <c r="HJ17" s="429"/>
      <c r="HK17" s="429"/>
      <c r="HL17" s="429"/>
      <c r="HM17" s="429"/>
      <c r="HN17" s="429"/>
      <c r="HO17" s="429"/>
      <c r="HP17" s="429"/>
      <c r="HQ17" s="429"/>
      <c r="HR17" s="429"/>
      <c r="HS17" s="429"/>
      <c r="HT17" s="429"/>
      <c r="HU17" s="429"/>
      <c r="HV17" s="429"/>
      <c r="HW17" s="429"/>
      <c r="HX17" s="429"/>
      <c r="HY17" s="429"/>
      <c r="HZ17" s="429"/>
      <c r="IA17" s="429"/>
      <c r="IB17" s="429"/>
      <c r="IC17" s="429"/>
      <c r="ID17" s="429"/>
      <c r="IE17" s="429"/>
      <c r="IF17" s="429"/>
      <c r="IG17" s="429"/>
      <c r="IH17" s="429"/>
      <c r="II17" s="429"/>
      <c r="IJ17" s="429"/>
      <c r="IK17" s="429"/>
      <c r="IL17" s="429"/>
      <c r="IM17" s="429"/>
      <c r="IN17" s="429"/>
      <c r="IO17" s="429"/>
      <c r="IP17" s="429"/>
      <c r="IQ17" s="429"/>
      <c r="IR17" s="429"/>
      <c r="IS17" s="429"/>
      <c r="IT17" s="429"/>
      <c r="IU17" s="429"/>
      <c r="IV17" s="429"/>
      <c r="IW17" s="429"/>
      <c r="IX17" s="429"/>
      <c r="IY17" s="429"/>
      <c r="IZ17" s="429"/>
      <c r="JA17" s="429"/>
      <c r="JB17" s="429"/>
      <c r="JC17" s="429"/>
      <c r="JD17" s="429"/>
      <c r="JE17" s="429"/>
      <c r="JF17" s="429"/>
      <c r="JG17" s="429"/>
      <c r="JH17" s="429"/>
      <c r="JI17" s="429"/>
      <c r="JJ17" s="429"/>
      <c r="JK17" s="429"/>
      <c r="JL17" s="429"/>
      <c r="JM17" s="429"/>
      <c r="JN17" s="429"/>
      <c r="JO17" s="429"/>
      <c r="JP17" s="429"/>
      <c r="JQ17" s="429"/>
      <c r="JR17" s="429"/>
      <c r="JS17" s="429"/>
      <c r="JT17" s="429"/>
      <c r="JU17" s="429"/>
      <c r="JV17" s="429"/>
      <c r="JW17" s="429"/>
      <c r="JX17" s="429"/>
      <c r="JY17" s="429"/>
      <c r="JZ17" s="429"/>
      <c r="KA17" s="429"/>
      <c r="KB17" s="429"/>
      <c r="KC17" s="429"/>
      <c r="KD17" s="429"/>
      <c r="KE17" s="429"/>
      <c r="KF17" s="429"/>
      <c r="KG17" s="429"/>
      <c r="KH17" s="429"/>
      <c r="KI17" s="429"/>
      <c r="KJ17" s="429"/>
      <c r="KK17" s="429"/>
      <c r="KL17" s="429"/>
      <c r="KM17" s="429"/>
      <c r="KN17" s="429"/>
      <c r="KO17" s="429"/>
      <c r="KP17" s="429"/>
      <c r="KQ17" s="429"/>
      <c r="KR17" s="429"/>
      <c r="KS17" s="429"/>
      <c r="KT17" s="429"/>
      <c r="KU17" s="429"/>
      <c r="KV17" s="429"/>
      <c r="KW17" s="429"/>
      <c r="KX17" s="429"/>
      <c r="KY17" s="429"/>
      <c r="KZ17" s="429"/>
      <c r="LA17" s="429"/>
      <c r="LB17" s="429"/>
      <c r="LC17" s="429"/>
      <c r="LD17" s="429"/>
      <c r="LE17" s="429"/>
      <c r="LF17" s="429"/>
      <c r="LG17" s="429"/>
      <c r="LH17" s="429"/>
      <c r="LI17" s="429"/>
      <c r="LJ17" s="429"/>
      <c r="LK17" s="429"/>
      <c r="LL17" s="429"/>
      <c r="LM17" s="429"/>
      <c r="LN17" s="429"/>
      <c r="LO17" s="429"/>
      <c r="LP17" s="429"/>
      <c r="LQ17" s="429"/>
      <c r="LR17" s="429"/>
      <c r="LS17" s="429"/>
      <c r="LT17" s="429"/>
      <c r="LU17" s="429"/>
      <c r="LV17" s="429"/>
      <c r="LW17" s="429"/>
      <c r="LX17" s="429"/>
      <c r="LY17" s="429"/>
      <c r="LZ17" s="429"/>
    </row>
    <row r="18" spans="1:338" ht="9" customHeight="1">
      <c r="BN18" s="733" t="s">
        <v>244</v>
      </c>
      <c r="BO18" s="733"/>
      <c r="BP18" s="734" t="s">
        <v>246</v>
      </c>
      <c r="BQ18" s="734"/>
      <c r="BR18" s="734"/>
      <c r="BS18" s="734"/>
      <c r="BT18" s="734"/>
      <c r="BU18" s="734"/>
      <c r="BV18" s="734"/>
      <c r="BW18" s="734"/>
      <c r="BX18" s="734"/>
      <c r="BY18" s="734"/>
      <c r="BZ18" s="734"/>
      <c r="CA18" s="734"/>
      <c r="CB18" s="734"/>
      <c r="CC18" s="734"/>
      <c r="CD18" s="734"/>
      <c r="CE18" s="734"/>
      <c r="CF18" s="734"/>
      <c r="CG18" s="734"/>
      <c r="CH18" s="734"/>
      <c r="CI18" s="734"/>
      <c r="CJ18" s="734"/>
      <c r="CK18" s="734"/>
      <c r="CL18" s="734"/>
      <c r="CM18" s="734"/>
      <c r="CN18" s="734"/>
      <c r="CO18" s="734"/>
      <c r="CP18" s="734"/>
      <c r="CQ18" s="734"/>
      <c r="CR18" s="734"/>
      <c r="CS18" s="734"/>
      <c r="CT18" s="734"/>
      <c r="CU18" s="734"/>
      <c r="CV18" s="734"/>
      <c r="CW18" s="734"/>
      <c r="CX18" s="734"/>
      <c r="CY18" s="734"/>
      <c r="CZ18" s="734"/>
      <c r="DA18" s="734"/>
      <c r="DB18" s="734"/>
      <c r="DC18" s="734"/>
      <c r="DD18" s="734"/>
      <c r="DE18" s="734"/>
      <c r="DF18" s="734"/>
      <c r="DG18" s="734"/>
      <c r="DH18" s="734"/>
      <c r="DI18" s="734"/>
      <c r="DJ18" s="734"/>
      <c r="DK18" s="734"/>
      <c r="DL18" s="734"/>
      <c r="DM18" s="734"/>
      <c r="DN18" s="734"/>
      <c r="DO18" s="734"/>
      <c r="DP18" s="734"/>
      <c r="DQ18" s="734"/>
      <c r="DR18" s="734"/>
      <c r="DS18" s="734"/>
      <c r="DV18" s="429"/>
      <c r="DW18" s="429"/>
      <c r="DX18" s="429"/>
      <c r="DY18" s="429"/>
      <c r="DZ18" s="429"/>
      <c r="EA18" s="429"/>
      <c r="EB18" s="429"/>
      <c r="EC18" s="429"/>
      <c r="ED18" s="429"/>
      <c r="EE18" s="429"/>
      <c r="EF18" s="429"/>
      <c r="EG18" s="429"/>
      <c r="EH18" s="429"/>
      <c r="EI18" s="429"/>
      <c r="EJ18" s="429"/>
      <c r="EK18" s="429"/>
      <c r="EL18" s="429"/>
      <c r="EM18" s="429"/>
      <c r="EN18" s="429"/>
      <c r="EO18" s="429"/>
      <c r="EP18" s="429"/>
      <c r="EQ18" s="429"/>
      <c r="ER18" s="429"/>
      <c r="ES18" s="429"/>
      <c r="ET18" s="429"/>
      <c r="EU18" s="429"/>
      <c r="EV18" s="429"/>
      <c r="EW18" s="429"/>
      <c r="EX18" s="429"/>
      <c r="EY18" s="429"/>
      <c r="EZ18" s="429"/>
      <c r="FA18" s="429"/>
      <c r="FB18" s="429"/>
      <c r="FC18" s="429"/>
      <c r="FD18" s="429"/>
      <c r="FE18" s="429"/>
      <c r="FF18" s="429"/>
      <c r="FG18" s="429"/>
      <c r="FH18" s="429"/>
      <c r="FI18" s="429"/>
      <c r="FJ18" s="429"/>
      <c r="FK18" s="429"/>
      <c r="FL18" s="429"/>
      <c r="FM18" s="429"/>
      <c r="FN18" s="429"/>
      <c r="FO18" s="429"/>
      <c r="FP18" s="429"/>
      <c r="FQ18" s="429"/>
      <c r="FR18" s="429"/>
      <c r="FS18" s="429"/>
      <c r="FT18" s="429"/>
      <c r="FU18" s="429"/>
      <c r="FV18" s="429"/>
      <c r="FW18" s="429"/>
      <c r="FX18" s="429"/>
      <c r="FY18" s="429"/>
      <c r="FZ18" s="429"/>
      <c r="GA18" s="429"/>
      <c r="GB18" s="429"/>
      <c r="GC18" s="429"/>
      <c r="GD18" s="429"/>
      <c r="GE18" s="429"/>
      <c r="GF18" s="429"/>
      <c r="GG18" s="429"/>
      <c r="GH18" s="429"/>
      <c r="GI18" s="429"/>
      <c r="GJ18" s="429"/>
      <c r="GK18" s="429"/>
      <c r="GL18" s="429"/>
      <c r="GM18" s="429"/>
      <c r="GN18" s="429"/>
      <c r="GO18" s="429"/>
      <c r="GP18" s="429"/>
      <c r="GQ18" s="429"/>
      <c r="GR18" s="429"/>
      <c r="GS18" s="429"/>
      <c r="GT18" s="429"/>
      <c r="GU18" s="429"/>
      <c r="GV18" s="429"/>
      <c r="GW18" s="429"/>
      <c r="GX18" s="429"/>
      <c r="GY18" s="429"/>
      <c r="GZ18" s="429"/>
      <c r="HA18" s="429"/>
      <c r="HB18" s="429"/>
      <c r="HC18" s="429"/>
      <c r="HD18" s="429"/>
      <c r="HE18" s="429"/>
      <c r="HF18" s="429"/>
      <c r="HG18" s="429"/>
      <c r="HH18" s="429"/>
      <c r="HI18" s="429"/>
      <c r="HJ18" s="429"/>
      <c r="HK18" s="429"/>
      <c r="HL18" s="429"/>
      <c r="HM18" s="429"/>
      <c r="HN18" s="429"/>
      <c r="HO18" s="429"/>
      <c r="HP18" s="429"/>
      <c r="HQ18" s="429"/>
      <c r="HR18" s="429"/>
      <c r="HS18" s="429"/>
      <c r="HT18" s="429"/>
      <c r="HU18" s="429"/>
      <c r="HV18" s="429"/>
      <c r="HW18" s="429"/>
      <c r="HX18" s="429"/>
      <c r="HY18" s="429"/>
      <c r="HZ18" s="429"/>
      <c r="IA18" s="429"/>
      <c r="IB18" s="429"/>
      <c r="IC18" s="429"/>
      <c r="ID18" s="429"/>
      <c r="IE18" s="429"/>
      <c r="IF18" s="429"/>
      <c r="IG18" s="429"/>
      <c r="IH18" s="429"/>
      <c r="II18" s="429"/>
      <c r="IJ18" s="429"/>
      <c r="IK18" s="429"/>
      <c r="IL18" s="429"/>
      <c r="IM18" s="429"/>
      <c r="IN18" s="429"/>
      <c r="IO18" s="429"/>
      <c r="IP18" s="429"/>
      <c r="IQ18" s="429"/>
      <c r="IR18" s="429"/>
      <c r="IS18" s="429"/>
      <c r="IT18" s="429"/>
      <c r="IU18" s="429"/>
      <c r="IV18" s="429"/>
      <c r="IW18" s="429"/>
      <c r="IX18" s="429"/>
      <c r="IY18" s="429"/>
      <c r="IZ18" s="429"/>
      <c r="JA18" s="429"/>
      <c r="JB18" s="429"/>
      <c r="JC18" s="429"/>
      <c r="JD18" s="429"/>
      <c r="JE18" s="429"/>
      <c r="JF18" s="429"/>
      <c r="JG18" s="429"/>
      <c r="JH18" s="429"/>
      <c r="JI18" s="429"/>
      <c r="JJ18" s="429"/>
      <c r="JK18" s="429"/>
      <c r="JL18" s="429"/>
      <c r="JM18" s="429"/>
      <c r="JN18" s="429"/>
      <c r="JO18" s="429"/>
      <c r="JP18" s="429"/>
      <c r="JQ18" s="429"/>
      <c r="JR18" s="429"/>
      <c r="JS18" s="429"/>
      <c r="JT18" s="429"/>
      <c r="JU18" s="429"/>
      <c r="JV18" s="429"/>
      <c r="JW18" s="429"/>
      <c r="JX18" s="429"/>
      <c r="JY18" s="429"/>
      <c r="JZ18" s="429"/>
      <c r="KA18" s="429"/>
      <c r="KB18" s="429"/>
      <c r="KC18" s="429"/>
      <c r="KD18" s="429"/>
      <c r="KE18" s="429"/>
      <c r="KF18" s="429"/>
      <c r="KG18" s="429"/>
      <c r="KH18" s="429"/>
      <c r="KI18" s="429"/>
      <c r="KJ18" s="429"/>
      <c r="KK18" s="429"/>
      <c r="KL18" s="429"/>
      <c r="KM18" s="429"/>
      <c r="KN18" s="429"/>
      <c r="KO18" s="429"/>
      <c r="KP18" s="429"/>
      <c r="KQ18" s="429"/>
      <c r="KR18" s="429"/>
      <c r="KS18" s="429"/>
      <c r="KT18" s="429"/>
      <c r="KU18" s="429"/>
      <c r="KV18" s="429"/>
      <c r="KW18" s="429"/>
      <c r="KX18" s="429"/>
      <c r="KY18" s="429"/>
      <c r="KZ18" s="429"/>
      <c r="LA18" s="429"/>
      <c r="LB18" s="429"/>
      <c r="LC18" s="429"/>
      <c r="LD18" s="429"/>
      <c r="LE18" s="429"/>
      <c r="LF18" s="429"/>
      <c r="LG18" s="429"/>
      <c r="LH18" s="429"/>
      <c r="LI18" s="429"/>
      <c r="LJ18" s="429"/>
      <c r="LK18" s="429"/>
      <c r="LL18" s="429"/>
      <c r="LM18" s="429"/>
      <c r="LN18" s="429"/>
      <c r="LO18" s="429"/>
      <c r="LP18" s="429"/>
      <c r="LQ18" s="429"/>
      <c r="LR18" s="429"/>
      <c r="LS18" s="429"/>
      <c r="LT18" s="429"/>
      <c r="LU18" s="429"/>
      <c r="LV18" s="429"/>
      <c r="LW18" s="429"/>
      <c r="LX18" s="429"/>
      <c r="LY18" s="429"/>
      <c r="LZ18" s="429"/>
    </row>
    <row r="19" spans="1:338" ht="9" customHeight="1">
      <c r="BN19" s="733"/>
      <c r="BO19" s="733"/>
      <c r="BP19" s="734"/>
      <c r="BQ19" s="734"/>
      <c r="BR19" s="734"/>
      <c r="BS19" s="734"/>
      <c r="BT19" s="734"/>
      <c r="BU19" s="734"/>
      <c r="BV19" s="734"/>
      <c r="BW19" s="734"/>
      <c r="BX19" s="734"/>
      <c r="BY19" s="734"/>
      <c r="BZ19" s="734"/>
      <c r="CA19" s="734"/>
      <c r="CB19" s="734"/>
      <c r="CC19" s="734"/>
      <c r="CD19" s="734"/>
      <c r="CE19" s="734"/>
      <c r="CF19" s="734"/>
      <c r="CG19" s="734"/>
      <c r="CH19" s="734"/>
      <c r="CI19" s="734"/>
      <c r="CJ19" s="734"/>
      <c r="CK19" s="734"/>
      <c r="CL19" s="734"/>
      <c r="CM19" s="734"/>
      <c r="CN19" s="734"/>
      <c r="CO19" s="734"/>
      <c r="CP19" s="734"/>
      <c r="CQ19" s="734"/>
      <c r="CR19" s="734"/>
      <c r="CS19" s="734"/>
      <c r="CT19" s="734"/>
      <c r="CU19" s="734"/>
      <c r="CV19" s="734"/>
      <c r="CW19" s="734"/>
      <c r="CX19" s="734"/>
      <c r="CY19" s="734"/>
      <c r="CZ19" s="734"/>
      <c r="DA19" s="734"/>
      <c r="DB19" s="734"/>
      <c r="DC19" s="734"/>
      <c r="DD19" s="734"/>
      <c r="DE19" s="734"/>
      <c r="DF19" s="734"/>
      <c r="DG19" s="734"/>
      <c r="DH19" s="734"/>
      <c r="DI19" s="734"/>
      <c r="DJ19" s="734"/>
      <c r="DK19" s="734"/>
      <c r="DL19" s="734"/>
      <c r="DM19" s="734"/>
      <c r="DN19" s="734"/>
      <c r="DO19" s="734"/>
      <c r="DP19" s="734"/>
      <c r="DQ19" s="734"/>
      <c r="DR19" s="734"/>
      <c r="DS19" s="734"/>
      <c r="DV19" s="429"/>
      <c r="DW19" s="429"/>
      <c r="DX19" s="429"/>
      <c r="DY19" s="429"/>
      <c r="DZ19" s="429"/>
      <c r="EA19" s="429"/>
      <c r="EB19" s="429"/>
      <c r="EC19" s="429"/>
      <c r="ED19" s="429"/>
      <c r="EE19" s="429"/>
      <c r="EF19" s="429"/>
      <c r="EG19" s="429"/>
      <c r="EH19" s="429"/>
      <c r="EI19" s="429"/>
      <c r="EJ19" s="429"/>
      <c r="EK19" s="429"/>
      <c r="EL19" s="429"/>
      <c r="EM19" s="429"/>
      <c r="EN19" s="429"/>
      <c r="EO19" s="429"/>
      <c r="EP19" s="429"/>
      <c r="EQ19" s="429"/>
      <c r="ER19" s="429"/>
      <c r="ES19" s="429"/>
      <c r="ET19" s="429"/>
      <c r="EU19" s="429"/>
      <c r="EV19" s="429"/>
      <c r="EW19" s="429"/>
      <c r="EX19" s="429"/>
      <c r="EY19" s="429"/>
      <c r="EZ19" s="429"/>
      <c r="FA19" s="429"/>
      <c r="FB19" s="429"/>
      <c r="FC19" s="429"/>
      <c r="FD19" s="429"/>
      <c r="FE19" s="429"/>
      <c r="FF19" s="429"/>
      <c r="FG19" s="429"/>
      <c r="FH19" s="429"/>
      <c r="FI19" s="429"/>
      <c r="FJ19" s="429"/>
      <c r="FK19" s="429"/>
      <c r="FL19" s="429"/>
      <c r="FM19" s="429"/>
      <c r="FN19" s="429"/>
      <c r="FO19" s="429"/>
      <c r="FP19" s="429"/>
      <c r="FQ19" s="429"/>
      <c r="FR19" s="429"/>
      <c r="FS19" s="429"/>
      <c r="FT19" s="429"/>
      <c r="FU19" s="429"/>
      <c r="FV19" s="429"/>
      <c r="FW19" s="429"/>
      <c r="FX19" s="429"/>
      <c r="FY19" s="429"/>
      <c r="FZ19" s="429"/>
      <c r="GA19" s="429"/>
      <c r="GB19" s="429"/>
      <c r="GC19" s="429"/>
      <c r="GD19" s="429"/>
      <c r="GE19" s="429"/>
      <c r="GF19" s="429"/>
      <c r="GG19" s="429"/>
      <c r="GH19" s="429"/>
      <c r="GI19" s="429"/>
      <c r="GJ19" s="429"/>
      <c r="GK19" s="429"/>
      <c r="GL19" s="429"/>
      <c r="GM19" s="429"/>
      <c r="GN19" s="429"/>
      <c r="GO19" s="429"/>
      <c r="GP19" s="429"/>
      <c r="GQ19" s="429"/>
      <c r="GR19" s="429"/>
      <c r="GS19" s="429"/>
      <c r="GT19" s="429"/>
      <c r="GU19" s="429"/>
      <c r="GV19" s="429"/>
      <c r="GW19" s="429"/>
      <c r="GX19" s="429"/>
      <c r="GY19" s="429"/>
      <c r="GZ19" s="429"/>
      <c r="HA19" s="429"/>
      <c r="HB19" s="429"/>
      <c r="HC19" s="429"/>
      <c r="HD19" s="429"/>
      <c r="HE19" s="429"/>
      <c r="HF19" s="429"/>
      <c r="HG19" s="429"/>
      <c r="HH19" s="429"/>
      <c r="HI19" s="429"/>
      <c r="HJ19" s="429"/>
      <c r="HK19" s="429"/>
      <c r="HL19" s="429"/>
      <c r="HM19" s="429"/>
      <c r="HN19" s="429"/>
      <c r="HO19" s="429"/>
      <c r="HP19" s="429"/>
      <c r="HQ19" s="429"/>
      <c r="HR19" s="429"/>
      <c r="HS19" s="429"/>
      <c r="HT19" s="429"/>
      <c r="HU19" s="429"/>
      <c r="HV19" s="429"/>
      <c r="HW19" s="429"/>
      <c r="HX19" s="429"/>
      <c r="HY19" s="429"/>
      <c r="HZ19" s="429"/>
      <c r="IA19" s="429"/>
      <c r="IB19" s="429"/>
      <c r="IC19" s="429"/>
      <c r="ID19" s="429"/>
      <c r="IE19" s="429"/>
      <c r="IF19" s="429"/>
      <c r="IG19" s="429"/>
      <c r="IH19" s="429"/>
      <c r="II19" s="429"/>
      <c r="IJ19" s="429"/>
      <c r="IK19" s="429"/>
      <c r="IL19" s="429"/>
      <c r="IM19" s="429"/>
      <c r="IN19" s="429"/>
      <c r="IO19" s="429"/>
      <c r="IP19" s="429"/>
      <c r="IQ19" s="429"/>
      <c r="IR19" s="429"/>
      <c r="IS19" s="429"/>
      <c r="IT19" s="429"/>
      <c r="IU19" s="429"/>
      <c r="IV19" s="429"/>
      <c r="IW19" s="429"/>
      <c r="IX19" s="429"/>
      <c r="IY19" s="429"/>
      <c r="IZ19" s="429"/>
      <c r="JA19" s="429"/>
      <c r="JB19" s="429"/>
      <c r="JC19" s="429"/>
      <c r="JD19" s="429"/>
      <c r="JE19" s="429"/>
      <c r="JF19" s="429"/>
      <c r="JG19" s="429"/>
      <c r="JH19" s="429"/>
      <c r="JI19" s="429"/>
      <c r="JJ19" s="429"/>
      <c r="JK19" s="429"/>
      <c r="JL19" s="429"/>
      <c r="JM19" s="429"/>
      <c r="JN19" s="429"/>
      <c r="JO19" s="429"/>
      <c r="JP19" s="429"/>
      <c r="JQ19" s="429"/>
      <c r="JR19" s="429"/>
      <c r="JS19" s="429"/>
      <c r="JT19" s="429"/>
      <c r="JU19" s="429"/>
      <c r="JV19" s="429"/>
      <c r="JW19" s="429"/>
      <c r="JX19" s="429"/>
      <c r="JY19" s="429"/>
      <c r="JZ19" s="429"/>
      <c r="KA19" s="429"/>
      <c r="KB19" s="429"/>
      <c r="KC19" s="429"/>
      <c r="KD19" s="429"/>
      <c r="KE19" s="429"/>
      <c r="KF19" s="429"/>
      <c r="KG19" s="429"/>
      <c r="KH19" s="429"/>
      <c r="KI19" s="429"/>
      <c r="KJ19" s="429"/>
      <c r="KK19" s="429"/>
      <c r="KL19" s="429"/>
      <c r="KM19" s="429"/>
      <c r="KN19" s="429"/>
      <c r="KO19" s="429"/>
      <c r="KP19" s="429"/>
      <c r="KQ19" s="429"/>
      <c r="KR19" s="429"/>
      <c r="KS19" s="429"/>
      <c r="KT19" s="429"/>
      <c r="KU19" s="429"/>
      <c r="KV19" s="429"/>
      <c r="KW19" s="429"/>
      <c r="KX19" s="429"/>
      <c r="KY19" s="429"/>
      <c r="KZ19" s="429"/>
      <c r="LA19" s="429"/>
      <c r="LB19" s="429"/>
      <c r="LC19" s="429"/>
      <c r="LD19" s="429"/>
      <c r="LE19" s="429"/>
      <c r="LF19" s="429"/>
      <c r="LG19" s="429"/>
      <c r="LH19" s="429"/>
      <c r="LI19" s="429"/>
      <c r="LJ19" s="429"/>
      <c r="LK19" s="429"/>
      <c r="LL19" s="429"/>
      <c r="LM19" s="429"/>
      <c r="LN19" s="429"/>
      <c r="LO19" s="429"/>
      <c r="LP19" s="429"/>
      <c r="LQ19" s="429"/>
      <c r="LR19" s="429"/>
      <c r="LS19" s="429"/>
      <c r="LT19" s="429"/>
      <c r="LU19" s="429"/>
      <c r="LV19" s="429"/>
      <c r="LW19" s="429"/>
      <c r="LX19" s="429"/>
      <c r="LY19" s="429"/>
      <c r="LZ19" s="429"/>
    </row>
    <row r="20" spans="1:338" ht="9" customHeight="1">
      <c r="BN20" s="733" t="s">
        <v>244</v>
      </c>
      <c r="BO20" s="733"/>
      <c r="BP20" s="734" t="s">
        <v>245</v>
      </c>
      <c r="BQ20" s="734"/>
      <c r="BR20" s="734"/>
      <c r="BS20" s="734"/>
      <c r="BT20" s="734"/>
      <c r="BU20" s="734"/>
      <c r="BV20" s="734"/>
      <c r="BW20" s="734"/>
      <c r="BX20" s="734"/>
      <c r="BY20" s="734"/>
      <c r="BZ20" s="734"/>
      <c r="CA20" s="734"/>
      <c r="CB20" s="734"/>
      <c r="CC20" s="734"/>
      <c r="CD20" s="734"/>
      <c r="CE20" s="734"/>
      <c r="CF20" s="734"/>
      <c r="CG20" s="734"/>
      <c r="CH20" s="734"/>
      <c r="CI20" s="734"/>
      <c r="CJ20" s="734"/>
      <c r="CK20" s="734"/>
      <c r="CL20" s="734"/>
      <c r="CM20" s="734"/>
      <c r="CN20" s="734"/>
      <c r="CO20" s="734"/>
      <c r="CP20" s="734"/>
      <c r="CQ20" s="734"/>
      <c r="CR20" s="734"/>
      <c r="CS20" s="734"/>
      <c r="CT20" s="734"/>
      <c r="CU20" s="734"/>
      <c r="CV20" s="734"/>
      <c r="CW20" s="734"/>
      <c r="CX20" s="734"/>
      <c r="CY20" s="734"/>
      <c r="CZ20" s="734"/>
      <c r="DA20" s="734"/>
      <c r="DB20" s="734"/>
      <c r="DC20" s="734"/>
      <c r="DD20" s="734"/>
      <c r="DE20" s="734"/>
      <c r="DF20" s="734"/>
      <c r="DG20" s="734"/>
      <c r="DH20" s="734"/>
      <c r="DI20" s="734"/>
      <c r="DJ20" s="734"/>
      <c r="DK20" s="734"/>
      <c r="DL20" s="734"/>
      <c r="DM20" s="734"/>
      <c r="DN20" s="734"/>
      <c r="DO20" s="734"/>
      <c r="DP20" s="734"/>
      <c r="DQ20" s="734"/>
      <c r="DR20" s="734"/>
      <c r="DS20" s="734"/>
      <c r="DV20" s="429"/>
      <c r="DW20" s="429"/>
      <c r="DX20" s="429"/>
      <c r="DY20" s="429"/>
      <c r="DZ20" s="429"/>
      <c r="EA20" s="429"/>
      <c r="EB20" s="429"/>
      <c r="EC20" s="429"/>
      <c r="ED20" s="429"/>
      <c r="EE20" s="429"/>
      <c r="EF20" s="429"/>
      <c r="EG20" s="429"/>
      <c r="EH20" s="429"/>
      <c r="EI20" s="429"/>
      <c r="EJ20" s="429"/>
      <c r="EK20" s="429"/>
      <c r="EL20" s="429"/>
      <c r="EM20" s="429"/>
      <c r="EN20" s="429"/>
      <c r="EO20" s="429"/>
      <c r="EP20" s="429"/>
      <c r="EQ20" s="429"/>
      <c r="ER20" s="429"/>
      <c r="ES20" s="429"/>
      <c r="ET20" s="429"/>
      <c r="EU20" s="429"/>
      <c r="EV20" s="429"/>
      <c r="EW20" s="429"/>
      <c r="EX20" s="429"/>
      <c r="EY20" s="429"/>
      <c r="EZ20" s="429"/>
      <c r="FA20" s="429"/>
      <c r="FB20" s="429"/>
      <c r="FC20" s="429"/>
      <c r="FD20" s="429"/>
      <c r="FE20" s="429"/>
      <c r="FF20" s="429"/>
      <c r="FG20" s="429"/>
      <c r="FH20" s="429"/>
      <c r="FI20" s="429"/>
      <c r="FJ20" s="429"/>
      <c r="FK20" s="429"/>
      <c r="FL20" s="429"/>
      <c r="FM20" s="429"/>
      <c r="FN20" s="429"/>
      <c r="FO20" s="429"/>
      <c r="FP20" s="429"/>
      <c r="FQ20" s="429"/>
      <c r="FR20" s="429"/>
      <c r="FS20" s="429"/>
      <c r="FT20" s="429"/>
      <c r="FU20" s="429"/>
      <c r="FV20" s="429"/>
      <c r="FW20" s="429"/>
      <c r="FX20" s="429"/>
      <c r="FY20" s="429"/>
      <c r="FZ20" s="429"/>
      <c r="GA20" s="429"/>
      <c r="GB20" s="429"/>
      <c r="GC20" s="429"/>
      <c r="GD20" s="429"/>
      <c r="GE20" s="429"/>
      <c r="GF20" s="429"/>
      <c r="GG20" s="429"/>
      <c r="GH20" s="429"/>
      <c r="GI20" s="429"/>
      <c r="GJ20" s="429"/>
      <c r="GK20" s="429"/>
      <c r="GL20" s="429"/>
      <c r="GM20" s="429"/>
      <c r="GN20" s="429"/>
      <c r="GO20" s="429"/>
      <c r="GP20" s="429"/>
      <c r="GQ20" s="429"/>
      <c r="GR20" s="429"/>
      <c r="GS20" s="429"/>
      <c r="GT20" s="429"/>
      <c r="GU20" s="429"/>
      <c r="GV20" s="429"/>
      <c r="GW20" s="429"/>
      <c r="GX20" s="429"/>
      <c r="GY20" s="429"/>
      <c r="GZ20" s="429"/>
      <c r="HA20" s="429"/>
      <c r="HB20" s="429"/>
      <c r="HC20" s="429"/>
      <c r="HD20" s="429"/>
      <c r="HE20" s="429"/>
      <c r="HF20" s="429"/>
      <c r="HG20" s="429"/>
      <c r="HH20" s="429"/>
      <c r="HI20" s="429"/>
      <c r="HJ20" s="429"/>
      <c r="HK20" s="429"/>
      <c r="HL20" s="429"/>
      <c r="HM20" s="429"/>
      <c r="HN20" s="429"/>
      <c r="HO20" s="429"/>
      <c r="HP20" s="429"/>
      <c r="HQ20" s="429"/>
      <c r="HR20" s="429"/>
      <c r="HS20" s="429"/>
      <c r="HT20" s="429"/>
      <c r="HU20" s="429"/>
      <c r="HV20" s="429"/>
      <c r="HW20" s="429"/>
      <c r="HX20" s="429"/>
      <c r="HY20" s="429"/>
      <c r="HZ20" s="429"/>
      <c r="IA20" s="429"/>
      <c r="IB20" s="429"/>
      <c r="IC20" s="429"/>
      <c r="ID20" s="429"/>
      <c r="IE20" s="429"/>
      <c r="IF20" s="429"/>
      <c r="IG20" s="429"/>
      <c r="IH20" s="429"/>
      <c r="II20" s="429"/>
      <c r="IJ20" s="429"/>
      <c r="IK20" s="429"/>
      <c r="IL20" s="429"/>
      <c r="IM20" s="429"/>
      <c r="IN20" s="429"/>
      <c r="IO20" s="429"/>
      <c r="IP20" s="429"/>
      <c r="IQ20" s="429"/>
      <c r="IR20" s="429"/>
      <c r="IS20" s="429"/>
      <c r="IT20" s="429"/>
      <c r="IU20" s="429"/>
      <c r="IV20" s="429"/>
      <c r="IW20" s="429"/>
      <c r="IX20" s="429"/>
      <c r="IY20" s="429"/>
      <c r="IZ20" s="429"/>
      <c r="JA20" s="429"/>
      <c r="JB20" s="429"/>
      <c r="JC20" s="429"/>
      <c r="JD20" s="429"/>
      <c r="JE20" s="429"/>
      <c r="JF20" s="429"/>
      <c r="JG20" s="429"/>
      <c r="JH20" s="429"/>
      <c r="JI20" s="429"/>
      <c r="JJ20" s="429"/>
      <c r="JK20" s="429"/>
      <c r="JL20" s="429"/>
      <c r="JM20" s="429"/>
      <c r="JN20" s="429"/>
      <c r="JO20" s="429"/>
      <c r="JP20" s="429"/>
      <c r="JQ20" s="429"/>
      <c r="JR20" s="429"/>
      <c r="JS20" s="429"/>
      <c r="JT20" s="429"/>
      <c r="JU20" s="429"/>
      <c r="JV20" s="429"/>
      <c r="JW20" s="429"/>
      <c r="JX20" s="429"/>
      <c r="JY20" s="429"/>
      <c r="JZ20" s="429"/>
      <c r="KA20" s="429"/>
      <c r="KB20" s="429"/>
      <c r="KC20" s="429"/>
      <c r="KD20" s="429"/>
      <c r="KE20" s="429"/>
      <c r="KF20" s="429"/>
      <c r="KG20" s="429"/>
      <c r="KH20" s="429"/>
      <c r="KI20" s="429"/>
      <c r="KJ20" s="429"/>
      <c r="KK20" s="429"/>
      <c r="KL20" s="429"/>
      <c r="KM20" s="429"/>
      <c r="KN20" s="429"/>
      <c r="KO20" s="429"/>
      <c r="KP20" s="429"/>
      <c r="KQ20" s="429"/>
      <c r="KR20" s="429"/>
      <c r="KS20" s="429"/>
      <c r="KT20" s="429"/>
      <c r="KU20" s="429"/>
      <c r="KV20" s="429"/>
      <c r="KW20" s="429"/>
      <c r="KX20" s="429"/>
      <c r="KY20" s="429"/>
      <c r="KZ20" s="429"/>
      <c r="LA20" s="429"/>
      <c r="LB20" s="429"/>
      <c r="LC20" s="429"/>
      <c r="LD20" s="429"/>
      <c r="LE20" s="429"/>
      <c r="LF20" s="429"/>
      <c r="LG20" s="429"/>
      <c r="LH20" s="429"/>
      <c r="LI20" s="429"/>
      <c r="LJ20" s="429"/>
      <c r="LK20" s="429"/>
      <c r="LL20" s="429"/>
      <c r="LM20" s="429"/>
      <c r="LN20" s="429"/>
      <c r="LO20" s="429"/>
      <c r="LP20" s="429"/>
      <c r="LQ20" s="429"/>
      <c r="LR20" s="429"/>
      <c r="LS20" s="429"/>
      <c r="LT20" s="429"/>
      <c r="LU20" s="429"/>
      <c r="LV20" s="429"/>
      <c r="LW20" s="429"/>
      <c r="LX20" s="429"/>
      <c r="LY20" s="429"/>
      <c r="LZ20" s="429"/>
    </row>
    <row r="21" spans="1:338" ht="9" customHeight="1">
      <c r="BN21" s="733"/>
      <c r="BO21" s="733"/>
      <c r="BP21" s="734"/>
      <c r="BQ21" s="734"/>
      <c r="BR21" s="734"/>
      <c r="BS21" s="734"/>
      <c r="BT21" s="734"/>
      <c r="BU21" s="734"/>
      <c r="BV21" s="734"/>
      <c r="BW21" s="734"/>
      <c r="BX21" s="734"/>
      <c r="BY21" s="734"/>
      <c r="BZ21" s="734"/>
      <c r="CA21" s="734"/>
      <c r="CB21" s="734"/>
      <c r="CC21" s="734"/>
      <c r="CD21" s="734"/>
      <c r="CE21" s="734"/>
      <c r="CF21" s="734"/>
      <c r="CG21" s="734"/>
      <c r="CH21" s="734"/>
      <c r="CI21" s="734"/>
      <c r="CJ21" s="734"/>
      <c r="CK21" s="734"/>
      <c r="CL21" s="734"/>
      <c r="CM21" s="734"/>
      <c r="CN21" s="734"/>
      <c r="CO21" s="734"/>
      <c r="CP21" s="734"/>
      <c r="CQ21" s="734"/>
      <c r="CR21" s="734"/>
      <c r="CS21" s="734"/>
      <c r="CT21" s="734"/>
      <c r="CU21" s="734"/>
      <c r="CV21" s="734"/>
      <c r="CW21" s="734"/>
      <c r="CX21" s="734"/>
      <c r="CY21" s="734"/>
      <c r="CZ21" s="734"/>
      <c r="DA21" s="734"/>
      <c r="DB21" s="734"/>
      <c r="DC21" s="734"/>
      <c r="DD21" s="734"/>
      <c r="DE21" s="734"/>
      <c r="DF21" s="734"/>
      <c r="DG21" s="734"/>
      <c r="DH21" s="734"/>
      <c r="DI21" s="734"/>
      <c r="DJ21" s="734"/>
      <c r="DK21" s="734"/>
      <c r="DL21" s="734"/>
      <c r="DM21" s="734"/>
      <c r="DN21" s="734"/>
      <c r="DO21" s="734"/>
      <c r="DP21" s="734"/>
      <c r="DQ21" s="734"/>
      <c r="DR21" s="734"/>
      <c r="DS21" s="734"/>
      <c r="DV21" s="429"/>
      <c r="DW21" s="429"/>
      <c r="DX21" s="429"/>
      <c r="DY21" s="429"/>
      <c r="DZ21" s="429"/>
      <c r="EA21" s="429"/>
      <c r="EB21" s="429"/>
      <c r="EC21" s="429"/>
      <c r="ED21" s="429"/>
      <c r="EE21" s="429"/>
      <c r="EF21" s="429"/>
      <c r="EG21" s="429"/>
      <c r="EH21" s="429"/>
      <c r="EI21" s="429"/>
      <c r="EJ21" s="429"/>
      <c r="EK21" s="429"/>
      <c r="EL21" s="429"/>
      <c r="EM21" s="429"/>
      <c r="EN21" s="429"/>
      <c r="EO21" s="429"/>
      <c r="EP21" s="429"/>
      <c r="EQ21" s="429"/>
      <c r="ER21" s="429"/>
      <c r="ES21" s="429"/>
      <c r="ET21" s="429"/>
      <c r="EU21" s="429"/>
      <c r="EV21" s="429"/>
      <c r="EW21" s="429"/>
      <c r="EX21" s="429"/>
      <c r="EY21" s="429"/>
      <c r="EZ21" s="429"/>
      <c r="FA21" s="429"/>
      <c r="FB21" s="429"/>
      <c r="FC21" s="429"/>
      <c r="FD21" s="429"/>
      <c r="FE21" s="429"/>
      <c r="FF21" s="429"/>
      <c r="FG21" s="429"/>
      <c r="FH21" s="429"/>
      <c r="FI21" s="429"/>
      <c r="FJ21" s="429"/>
      <c r="FK21" s="429"/>
      <c r="FL21" s="429"/>
      <c r="FM21" s="429"/>
      <c r="FN21" s="429"/>
      <c r="FO21" s="429"/>
      <c r="FP21" s="429"/>
      <c r="FQ21" s="429"/>
      <c r="FR21" s="429"/>
      <c r="FS21" s="429"/>
      <c r="FT21" s="429"/>
      <c r="FU21" s="429"/>
      <c r="FV21" s="429"/>
      <c r="FW21" s="429"/>
      <c r="FX21" s="429"/>
      <c r="FY21" s="429"/>
      <c r="FZ21" s="429"/>
      <c r="GA21" s="429"/>
      <c r="GB21" s="429"/>
      <c r="GC21" s="429"/>
      <c r="GD21" s="429"/>
      <c r="GE21" s="429"/>
      <c r="GF21" s="429"/>
      <c r="GG21" s="429"/>
      <c r="GH21" s="429"/>
      <c r="GI21" s="429"/>
      <c r="GJ21" s="429"/>
      <c r="GK21" s="429"/>
      <c r="GL21" s="429"/>
      <c r="GM21" s="429"/>
      <c r="GN21" s="429"/>
      <c r="GO21" s="429"/>
      <c r="GP21" s="429"/>
      <c r="GQ21" s="429"/>
      <c r="GR21" s="429"/>
      <c r="GS21" s="429"/>
      <c r="GT21" s="429"/>
      <c r="GU21" s="429"/>
      <c r="GV21" s="429"/>
      <c r="GW21" s="429"/>
      <c r="GX21" s="429"/>
      <c r="GY21" s="429"/>
      <c r="GZ21" s="429"/>
      <c r="HA21" s="429"/>
      <c r="HB21" s="429"/>
      <c r="HC21" s="429"/>
      <c r="HD21" s="429"/>
      <c r="HE21" s="429"/>
      <c r="HF21" s="429"/>
      <c r="HG21" s="429"/>
      <c r="HH21" s="429"/>
      <c r="HI21" s="429"/>
      <c r="HJ21" s="429"/>
      <c r="HK21" s="429"/>
      <c r="HL21" s="429"/>
      <c r="HM21" s="429"/>
      <c r="HN21" s="429"/>
      <c r="HO21" s="429"/>
      <c r="HP21" s="429"/>
      <c r="HQ21" s="429"/>
      <c r="HR21" s="429"/>
      <c r="HS21" s="429"/>
      <c r="HT21" s="429"/>
      <c r="HU21" s="429"/>
      <c r="HV21" s="429"/>
      <c r="HW21" s="429"/>
      <c r="HX21" s="429"/>
      <c r="HY21" s="429"/>
      <c r="HZ21" s="429"/>
      <c r="IA21" s="429"/>
      <c r="IB21" s="429"/>
      <c r="IC21" s="429"/>
      <c r="ID21" s="429"/>
      <c r="IE21" s="429"/>
      <c r="IF21" s="429"/>
      <c r="IG21" s="429"/>
      <c r="IH21" s="429"/>
      <c r="II21" s="429"/>
      <c r="IJ21" s="429"/>
      <c r="IK21" s="429"/>
      <c r="IL21" s="429"/>
      <c r="IM21" s="429"/>
      <c r="IN21" s="429"/>
      <c r="IO21" s="429"/>
      <c r="IP21" s="429"/>
      <c r="IQ21" s="429"/>
      <c r="IR21" s="429"/>
      <c r="IS21" s="429"/>
      <c r="IT21" s="429"/>
      <c r="IU21" s="429"/>
      <c r="IV21" s="429"/>
      <c r="IW21" s="429"/>
      <c r="IX21" s="429"/>
      <c r="IY21" s="429"/>
      <c r="IZ21" s="429"/>
      <c r="JA21" s="429"/>
      <c r="JB21" s="429"/>
      <c r="JC21" s="429"/>
      <c r="JD21" s="429"/>
      <c r="JE21" s="429"/>
      <c r="JF21" s="429"/>
      <c r="JG21" s="429"/>
      <c r="JH21" s="429"/>
      <c r="JI21" s="429"/>
      <c r="JJ21" s="429"/>
      <c r="JK21" s="429"/>
      <c r="JL21" s="429"/>
      <c r="JM21" s="429"/>
      <c r="JN21" s="429"/>
      <c r="JO21" s="429"/>
      <c r="JP21" s="429"/>
      <c r="JQ21" s="429"/>
      <c r="JR21" s="429"/>
      <c r="JS21" s="429"/>
      <c r="JT21" s="429"/>
      <c r="JU21" s="429"/>
      <c r="JV21" s="429"/>
      <c r="JW21" s="429"/>
      <c r="JX21" s="429"/>
      <c r="JY21" s="429"/>
      <c r="JZ21" s="429"/>
      <c r="KA21" s="429"/>
      <c r="KB21" s="429"/>
      <c r="KC21" s="429"/>
      <c r="KD21" s="429"/>
      <c r="KE21" s="429"/>
      <c r="KF21" s="429"/>
      <c r="KG21" s="429"/>
      <c r="KH21" s="429"/>
      <c r="KI21" s="429"/>
      <c r="KJ21" s="429"/>
      <c r="KK21" s="429"/>
      <c r="KL21" s="429"/>
      <c r="KM21" s="429"/>
      <c r="KN21" s="429"/>
      <c r="KO21" s="429"/>
      <c r="KP21" s="429"/>
      <c r="KQ21" s="429"/>
      <c r="KR21" s="429"/>
      <c r="KS21" s="429"/>
      <c r="KT21" s="429"/>
      <c r="KU21" s="429"/>
      <c r="KV21" s="429"/>
      <c r="KW21" s="429"/>
      <c r="KX21" s="429"/>
      <c r="KY21" s="429"/>
      <c r="KZ21" s="429"/>
      <c r="LA21" s="429"/>
      <c r="LB21" s="429"/>
      <c r="LC21" s="429"/>
      <c r="LD21" s="429"/>
      <c r="LE21" s="429"/>
      <c r="LF21" s="429"/>
      <c r="LG21" s="429"/>
      <c r="LH21" s="429"/>
      <c r="LI21" s="429"/>
      <c r="LJ21" s="429"/>
      <c r="LK21" s="429"/>
      <c r="LL21" s="429"/>
      <c r="LM21" s="429"/>
      <c r="LN21" s="429"/>
      <c r="LO21" s="429"/>
      <c r="LP21" s="429"/>
      <c r="LQ21" s="429"/>
      <c r="LR21" s="429"/>
      <c r="LS21" s="429"/>
      <c r="LT21" s="429"/>
      <c r="LU21" s="429"/>
      <c r="LV21" s="429"/>
      <c r="LW21" s="429"/>
      <c r="LX21" s="429"/>
      <c r="LY21" s="429"/>
      <c r="LZ21" s="429"/>
    </row>
    <row r="22" spans="1:338" ht="9" customHeight="1">
      <c r="BN22" s="412"/>
      <c r="BO22" s="412"/>
      <c r="BP22" s="734" t="s">
        <v>255</v>
      </c>
      <c r="BQ22" s="734"/>
      <c r="BR22" s="734"/>
      <c r="BS22" s="734"/>
      <c r="BT22" s="734"/>
      <c r="BU22" s="734"/>
      <c r="BV22" s="734"/>
      <c r="BW22" s="734"/>
      <c r="BX22" s="734"/>
      <c r="BY22" s="734"/>
      <c r="BZ22" s="734"/>
      <c r="CA22" s="734"/>
      <c r="CB22" s="734"/>
      <c r="CC22" s="734"/>
      <c r="CD22" s="734"/>
      <c r="CE22" s="734"/>
      <c r="CF22" s="734"/>
      <c r="CG22" s="734"/>
      <c r="CH22" s="734"/>
      <c r="CI22" s="734"/>
      <c r="CJ22" s="734"/>
      <c r="CK22" s="734"/>
      <c r="CL22" s="734"/>
      <c r="CM22" s="734"/>
      <c r="CN22" s="734"/>
      <c r="CO22" s="734"/>
      <c r="CP22" s="734"/>
      <c r="CQ22" s="734"/>
      <c r="CR22" s="734"/>
      <c r="CS22" s="734"/>
      <c r="CT22" s="734"/>
      <c r="CU22" s="734"/>
      <c r="CV22" s="734"/>
      <c r="CW22" s="734"/>
      <c r="CX22" s="734"/>
      <c r="CY22" s="734"/>
      <c r="CZ22" s="734"/>
      <c r="DA22" s="734"/>
      <c r="DB22" s="734"/>
      <c r="DC22" s="734"/>
      <c r="DD22" s="734"/>
      <c r="DE22" s="734"/>
      <c r="DF22" s="734"/>
      <c r="DG22" s="734"/>
      <c r="DH22" s="734"/>
      <c r="DI22" s="734"/>
      <c r="DJ22" s="734"/>
      <c r="DK22" s="734"/>
      <c r="DL22" s="734"/>
      <c r="DM22" s="734"/>
      <c r="DN22" s="734"/>
      <c r="DO22" s="734"/>
      <c r="DP22" s="734"/>
      <c r="DQ22" s="734"/>
      <c r="DR22" s="734"/>
      <c r="DS22" s="734"/>
      <c r="DV22" s="429"/>
      <c r="DW22" s="429"/>
      <c r="DX22" s="429"/>
      <c r="DY22" s="429"/>
      <c r="DZ22" s="429"/>
      <c r="EA22" s="429"/>
      <c r="EB22" s="429"/>
      <c r="EC22" s="429"/>
      <c r="ED22" s="429"/>
      <c r="EE22" s="429"/>
      <c r="EF22" s="429"/>
      <c r="EG22" s="429"/>
      <c r="EH22" s="429"/>
      <c r="EI22" s="429"/>
      <c r="EJ22" s="429"/>
      <c r="EK22" s="429"/>
      <c r="EL22" s="429"/>
      <c r="EM22" s="429"/>
      <c r="EN22" s="429"/>
      <c r="EO22" s="429"/>
      <c r="EP22" s="429"/>
      <c r="EQ22" s="429"/>
      <c r="ER22" s="429"/>
      <c r="ES22" s="429"/>
      <c r="ET22" s="429"/>
      <c r="EU22" s="429"/>
      <c r="EV22" s="429"/>
      <c r="EW22" s="429"/>
      <c r="EX22" s="429"/>
      <c r="EY22" s="429"/>
      <c r="EZ22" s="429"/>
      <c r="FA22" s="429"/>
      <c r="FB22" s="429"/>
      <c r="FC22" s="429"/>
      <c r="FD22" s="429"/>
      <c r="FE22" s="429"/>
      <c r="FF22" s="429"/>
      <c r="FG22" s="429"/>
      <c r="FH22" s="429"/>
      <c r="FI22" s="429"/>
      <c r="FJ22" s="429"/>
      <c r="FK22" s="429"/>
      <c r="FL22" s="429"/>
      <c r="FM22" s="429"/>
      <c r="FN22" s="429"/>
      <c r="FO22" s="429"/>
      <c r="FP22" s="429"/>
      <c r="FQ22" s="429"/>
      <c r="FR22" s="429"/>
      <c r="FS22" s="429"/>
      <c r="FT22" s="429"/>
      <c r="FU22" s="429"/>
      <c r="FV22" s="429"/>
      <c r="FW22" s="429"/>
      <c r="FX22" s="429"/>
      <c r="FY22" s="429"/>
      <c r="FZ22" s="429"/>
      <c r="GA22" s="429"/>
      <c r="GB22" s="429"/>
      <c r="GC22" s="429"/>
      <c r="GD22" s="429"/>
      <c r="GE22" s="429"/>
      <c r="GF22" s="429"/>
      <c r="GG22" s="429"/>
      <c r="GH22" s="429"/>
      <c r="GI22" s="429"/>
      <c r="GJ22" s="429"/>
      <c r="GK22" s="429"/>
      <c r="GL22" s="429"/>
      <c r="GM22" s="429"/>
      <c r="GN22" s="429"/>
      <c r="GO22" s="429"/>
      <c r="GP22" s="429"/>
      <c r="GQ22" s="429"/>
      <c r="GR22" s="429"/>
      <c r="GS22" s="429"/>
      <c r="GT22" s="429"/>
      <c r="GU22" s="429"/>
      <c r="GV22" s="429"/>
      <c r="GW22" s="429"/>
      <c r="GX22" s="429"/>
      <c r="GY22" s="429"/>
      <c r="GZ22" s="429"/>
      <c r="HA22" s="429"/>
      <c r="HB22" s="429"/>
      <c r="HC22" s="429"/>
      <c r="HD22" s="429"/>
      <c r="HE22" s="429"/>
      <c r="HF22" s="429"/>
      <c r="HG22" s="429"/>
      <c r="HH22" s="429"/>
      <c r="HI22" s="429"/>
      <c r="HJ22" s="429"/>
      <c r="HK22" s="429"/>
      <c r="HL22" s="429"/>
      <c r="HM22" s="429"/>
      <c r="HN22" s="429"/>
      <c r="HO22" s="429"/>
      <c r="HP22" s="429"/>
      <c r="HQ22" s="429"/>
      <c r="HR22" s="429"/>
      <c r="HS22" s="429"/>
      <c r="HT22" s="429"/>
      <c r="HU22" s="429"/>
      <c r="HV22" s="429"/>
      <c r="HW22" s="429"/>
      <c r="HX22" s="429"/>
      <c r="HY22" s="429"/>
      <c r="HZ22" s="429"/>
      <c r="IA22" s="429"/>
      <c r="IB22" s="429"/>
      <c r="IC22" s="429"/>
      <c r="ID22" s="429"/>
      <c r="IE22" s="429"/>
      <c r="IF22" s="429"/>
      <c r="IG22" s="429"/>
      <c r="IH22" s="429"/>
      <c r="II22" s="429"/>
      <c r="IJ22" s="429"/>
      <c r="IK22" s="429"/>
      <c r="IL22" s="429"/>
      <c r="IM22" s="429"/>
      <c r="IN22" s="429"/>
      <c r="IO22" s="429"/>
      <c r="IP22" s="429"/>
      <c r="IQ22" s="429"/>
      <c r="IR22" s="429"/>
      <c r="IS22" s="429"/>
      <c r="IT22" s="429"/>
      <c r="IU22" s="429"/>
      <c r="IV22" s="429"/>
      <c r="IW22" s="429"/>
      <c r="IX22" s="429"/>
      <c r="IY22" s="429"/>
      <c r="IZ22" s="429"/>
      <c r="JA22" s="429"/>
      <c r="JB22" s="429"/>
      <c r="JC22" s="429"/>
      <c r="JD22" s="429"/>
      <c r="JE22" s="429"/>
      <c r="JF22" s="429"/>
      <c r="JG22" s="429"/>
      <c r="JH22" s="429"/>
      <c r="JI22" s="429"/>
      <c r="JJ22" s="429"/>
      <c r="JK22" s="429"/>
      <c r="JL22" s="429"/>
      <c r="JM22" s="429"/>
      <c r="JN22" s="429"/>
      <c r="JO22" s="429"/>
      <c r="JP22" s="429"/>
      <c r="JQ22" s="429"/>
      <c r="JR22" s="429"/>
      <c r="JS22" s="429"/>
      <c r="JT22" s="429"/>
      <c r="JU22" s="429"/>
      <c r="JV22" s="429"/>
      <c r="JW22" s="429"/>
      <c r="JX22" s="429"/>
      <c r="JY22" s="429"/>
      <c r="JZ22" s="429"/>
      <c r="KA22" s="429"/>
      <c r="KB22" s="429"/>
      <c r="KC22" s="429"/>
      <c r="KD22" s="429"/>
      <c r="KE22" s="429"/>
      <c r="KF22" s="429"/>
      <c r="KG22" s="429"/>
      <c r="KH22" s="429"/>
      <c r="KI22" s="429"/>
      <c r="KJ22" s="429"/>
      <c r="KK22" s="429"/>
      <c r="KL22" s="429"/>
      <c r="KM22" s="429"/>
      <c r="KN22" s="429"/>
      <c r="KO22" s="429"/>
      <c r="KP22" s="429"/>
      <c r="KQ22" s="429"/>
      <c r="KR22" s="429"/>
      <c r="KS22" s="429"/>
      <c r="KT22" s="429"/>
      <c r="KU22" s="429"/>
      <c r="KV22" s="429"/>
      <c r="KW22" s="429"/>
      <c r="KX22" s="429"/>
      <c r="KY22" s="429"/>
      <c r="KZ22" s="429"/>
      <c r="LA22" s="429"/>
      <c r="LB22" s="429"/>
      <c r="LC22" s="429"/>
      <c r="LD22" s="429"/>
      <c r="LE22" s="429"/>
      <c r="LF22" s="429"/>
      <c r="LG22" s="429"/>
      <c r="LH22" s="429"/>
      <c r="LI22" s="429"/>
      <c r="LJ22" s="429"/>
      <c r="LK22" s="429"/>
      <c r="LL22" s="429"/>
      <c r="LM22" s="429"/>
      <c r="LN22" s="429"/>
      <c r="LO22" s="429"/>
      <c r="LP22" s="429"/>
      <c r="LQ22" s="429"/>
      <c r="LR22" s="429"/>
      <c r="LS22" s="429"/>
      <c r="LT22" s="429"/>
      <c r="LU22" s="429"/>
      <c r="LV22" s="429"/>
      <c r="LW22" s="429"/>
      <c r="LX22" s="429"/>
      <c r="LY22" s="429"/>
      <c r="LZ22" s="429"/>
    </row>
    <row r="23" spans="1:338" ht="9" customHeight="1">
      <c r="BN23" s="412"/>
      <c r="BO23" s="412"/>
      <c r="BP23" s="734"/>
      <c r="BQ23" s="734"/>
      <c r="BR23" s="734"/>
      <c r="BS23" s="734"/>
      <c r="BT23" s="734"/>
      <c r="BU23" s="734"/>
      <c r="BV23" s="734"/>
      <c r="BW23" s="734"/>
      <c r="BX23" s="734"/>
      <c r="BY23" s="734"/>
      <c r="BZ23" s="734"/>
      <c r="CA23" s="734"/>
      <c r="CB23" s="734"/>
      <c r="CC23" s="734"/>
      <c r="CD23" s="734"/>
      <c r="CE23" s="734"/>
      <c r="CF23" s="734"/>
      <c r="CG23" s="734"/>
      <c r="CH23" s="734"/>
      <c r="CI23" s="734"/>
      <c r="CJ23" s="734"/>
      <c r="CK23" s="734"/>
      <c r="CL23" s="734"/>
      <c r="CM23" s="734"/>
      <c r="CN23" s="734"/>
      <c r="CO23" s="734"/>
      <c r="CP23" s="734"/>
      <c r="CQ23" s="734"/>
      <c r="CR23" s="734"/>
      <c r="CS23" s="734"/>
      <c r="CT23" s="734"/>
      <c r="CU23" s="734"/>
      <c r="CV23" s="734"/>
      <c r="CW23" s="734"/>
      <c r="CX23" s="734"/>
      <c r="CY23" s="734"/>
      <c r="CZ23" s="734"/>
      <c r="DA23" s="734"/>
      <c r="DB23" s="734"/>
      <c r="DC23" s="734"/>
      <c r="DD23" s="734"/>
      <c r="DE23" s="734"/>
      <c r="DF23" s="734"/>
      <c r="DG23" s="734"/>
      <c r="DH23" s="734"/>
      <c r="DI23" s="734"/>
      <c r="DJ23" s="734"/>
      <c r="DK23" s="734"/>
      <c r="DL23" s="734"/>
      <c r="DM23" s="734"/>
      <c r="DN23" s="734"/>
      <c r="DO23" s="734"/>
      <c r="DP23" s="734"/>
      <c r="DQ23" s="734"/>
      <c r="DR23" s="734"/>
      <c r="DS23" s="734"/>
      <c r="DV23" s="429"/>
      <c r="DW23" s="429"/>
      <c r="DX23" s="429"/>
      <c r="DY23" s="429"/>
      <c r="DZ23" s="429"/>
      <c r="EA23" s="429"/>
      <c r="EB23" s="429"/>
      <c r="EC23" s="429"/>
      <c r="ED23" s="429"/>
      <c r="EE23" s="429"/>
      <c r="EF23" s="429"/>
      <c r="EG23" s="429"/>
      <c r="EH23" s="429"/>
      <c r="EI23" s="429"/>
      <c r="EJ23" s="429"/>
      <c r="EK23" s="429"/>
      <c r="EL23" s="429"/>
      <c r="EM23" s="429"/>
      <c r="EN23" s="429"/>
      <c r="EO23" s="429"/>
      <c r="EP23" s="429"/>
      <c r="EQ23" s="429"/>
      <c r="ER23" s="429"/>
      <c r="ES23" s="429"/>
      <c r="ET23" s="429"/>
      <c r="EU23" s="429"/>
      <c r="EV23" s="429"/>
      <c r="EW23" s="429"/>
      <c r="EX23" s="429"/>
      <c r="EY23" s="429"/>
      <c r="EZ23" s="429"/>
      <c r="FA23" s="429"/>
      <c r="FB23" s="429"/>
      <c r="FC23" s="429"/>
      <c r="FD23" s="429"/>
      <c r="FE23" s="429"/>
      <c r="FF23" s="429"/>
      <c r="FG23" s="429"/>
      <c r="FH23" s="429"/>
      <c r="FI23" s="429"/>
      <c r="FJ23" s="429"/>
      <c r="FK23" s="429"/>
      <c r="FL23" s="429"/>
      <c r="FM23" s="429"/>
      <c r="FN23" s="429"/>
      <c r="FO23" s="429"/>
      <c r="FP23" s="429"/>
      <c r="FQ23" s="429"/>
      <c r="FR23" s="429"/>
      <c r="FS23" s="429"/>
      <c r="FT23" s="429"/>
      <c r="FU23" s="429"/>
      <c r="FV23" s="429"/>
      <c r="FW23" s="429"/>
      <c r="FX23" s="429"/>
      <c r="FY23" s="429"/>
      <c r="FZ23" s="429"/>
      <c r="GA23" s="429"/>
      <c r="GB23" s="429"/>
      <c r="GC23" s="429"/>
      <c r="GD23" s="429"/>
      <c r="GE23" s="429"/>
      <c r="GF23" s="429"/>
      <c r="GG23" s="429"/>
      <c r="GH23" s="429"/>
      <c r="GI23" s="429"/>
      <c r="GJ23" s="429"/>
      <c r="GK23" s="429"/>
      <c r="GL23" s="429"/>
      <c r="GM23" s="429"/>
      <c r="GN23" s="429"/>
      <c r="GO23" s="429"/>
      <c r="GP23" s="429"/>
      <c r="GQ23" s="429"/>
      <c r="GR23" s="429"/>
      <c r="GS23" s="429"/>
      <c r="GT23" s="429"/>
      <c r="GU23" s="429"/>
      <c r="GV23" s="429"/>
      <c r="GW23" s="429"/>
      <c r="GX23" s="429"/>
      <c r="GY23" s="429"/>
      <c r="GZ23" s="429"/>
      <c r="HA23" s="429"/>
      <c r="HB23" s="429"/>
      <c r="HC23" s="429"/>
      <c r="HD23" s="429"/>
      <c r="HE23" s="429"/>
      <c r="HF23" s="429"/>
      <c r="HG23" s="429"/>
      <c r="HH23" s="429"/>
      <c r="HI23" s="429"/>
      <c r="HJ23" s="429"/>
      <c r="HK23" s="429"/>
      <c r="HL23" s="429"/>
      <c r="HM23" s="429"/>
      <c r="HN23" s="429"/>
      <c r="HO23" s="429"/>
      <c r="HP23" s="429"/>
      <c r="HQ23" s="429"/>
      <c r="HR23" s="429"/>
      <c r="HS23" s="429"/>
      <c r="HT23" s="429"/>
      <c r="HU23" s="429"/>
      <c r="HV23" s="429"/>
      <c r="HW23" s="429"/>
      <c r="HX23" s="429"/>
      <c r="HY23" s="429"/>
      <c r="HZ23" s="429"/>
      <c r="IA23" s="429"/>
      <c r="IB23" s="429"/>
      <c r="IC23" s="429"/>
      <c r="ID23" s="429"/>
      <c r="IE23" s="429"/>
      <c r="IF23" s="429"/>
      <c r="IG23" s="429"/>
      <c r="IH23" s="429"/>
      <c r="II23" s="429"/>
      <c r="IJ23" s="429"/>
      <c r="IK23" s="429"/>
      <c r="IL23" s="429"/>
      <c r="IM23" s="429"/>
      <c r="IN23" s="429"/>
      <c r="IO23" s="429"/>
      <c r="IP23" s="429"/>
      <c r="IQ23" s="429"/>
      <c r="IR23" s="429"/>
      <c r="IS23" s="429"/>
      <c r="IT23" s="429"/>
      <c r="IU23" s="429"/>
      <c r="IV23" s="429"/>
      <c r="IW23" s="429"/>
      <c r="IX23" s="429"/>
      <c r="IY23" s="429"/>
      <c r="IZ23" s="429"/>
      <c r="JA23" s="429"/>
      <c r="JB23" s="429"/>
      <c r="JC23" s="429"/>
      <c r="JD23" s="429"/>
      <c r="JE23" s="429"/>
      <c r="JF23" s="429"/>
      <c r="JG23" s="429"/>
      <c r="JH23" s="429"/>
      <c r="JI23" s="429"/>
      <c r="JJ23" s="429"/>
      <c r="JK23" s="429"/>
      <c r="JL23" s="429"/>
      <c r="JM23" s="429"/>
      <c r="JN23" s="429"/>
      <c r="JO23" s="429"/>
      <c r="JP23" s="429"/>
      <c r="JQ23" s="429"/>
      <c r="JR23" s="429"/>
      <c r="JS23" s="429"/>
      <c r="JT23" s="429"/>
      <c r="JU23" s="429"/>
      <c r="JV23" s="429"/>
      <c r="JW23" s="429"/>
      <c r="JX23" s="429"/>
      <c r="JY23" s="429"/>
      <c r="JZ23" s="429"/>
      <c r="KA23" s="429"/>
      <c r="KB23" s="429"/>
      <c r="KC23" s="429"/>
      <c r="KD23" s="429"/>
      <c r="KE23" s="429"/>
      <c r="KF23" s="429"/>
      <c r="KG23" s="429"/>
      <c r="KH23" s="429"/>
      <c r="KI23" s="429"/>
      <c r="KJ23" s="429"/>
      <c r="KK23" s="429"/>
      <c r="KL23" s="429"/>
      <c r="KM23" s="429"/>
      <c r="KN23" s="429"/>
      <c r="KO23" s="429"/>
      <c r="KP23" s="429"/>
      <c r="KQ23" s="429"/>
      <c r="KR23" s="429"/>
      <c r="KS23" s="429"/>
      <c r="KT23" s="429"/>
      <c r="KU23" s="429"/>
      <c r="KV23" s="429"/>
      <c r="KW23" s="429"/>
      <c r="KX23" s="429"/>
      <c r="KY23" s="429"/>
      <c r="KZ23" s="429"/>
      <c r="LA23" s="429"/>
      <c r="LB23" s="429"/>
      <c r="LC23" s="429"/>
      <c r="LD23" s="429"/>
      <c r="LE23" s="429"/>
      <c r="LF23" s="429"/>
      <c r="LG23" s="429"/>
      <c r="LH23" s="429"/>
      <c r="LI23" s="429"/>
      <c r="LJ23" s="429"/>
      <c r="LK23" s="429"/>
      <c r="LL23" s="429"/>
      <c r="LM23" s="429"/>
      <c r="LN23" s="429"/>
      <c r="LO23" s="429"/>
      <c r="LP23" s="429"/>
      <c r="LQ23" s="429"/>
      <c r="LR23" s="429"/>
      <c r="LS23" s="429"/>
      <c r="LT23" s="429"/>
      <c r="LU23" s="429"/>
      <c r="LV23" s="429"/>
      <c r="LW23" s="429"/>
      <c r="LX23" s="429"/>
      <c r="LY23" s="429"/>
      <c r="LZ23" s="429"/>
    </row>
    <row r="24" spans="1:338" ht="9" customHeight="1">
      <c r="BN24" s="338"/>
      <c r="BO24" s="338"/>
      <c r="BP24" s="338"/>
      <c r="BQ24" s="413"/>
      <c r="BR24" s="413"/>
      <c r="BS24" s="413"/>
      <c r="BT24" s="413"/>
      <c r="BU24" s="413"/>
      <c r="BV24" s="413"/>
      <c r="BW24" s="413"/>
      <c r="BX24" s="413"/>
      <c r="BY24" s="413"/>
      <c r="BZ24" s="413"/>
      <c r="CA24" s="413"/>
      <c r="CB24" s="413"/>
      <c r="CC24" s="413"/>
      <c r="CD24" s="413"/>
      <c r="CE24" s="413"/>
      <c r="CF24" s="413"/>
      <c r="CG24" s="413"/>
      <c r="CH24" s="413"/>
      <c r="CI24" s="413"/>
      <c r="CJ24" s="413"/>
      <c r="CK24" s="413"/>
      <c r="CL24" s="413"/>
      <c r="CM24" s="413"/>
      <c r="CN24" s="413"/>
      <c r="CO24" s="413"/>
      <c r="CP24" s="413"/>
      <c r="CQ24" s="413"/>
      <c r="CR24" s="413"/>
      <c r="CS24" s="413"/>
      <c r="CT24" s="413"/>
      <c r="CU24" s="413"/>
      <c r="CV24" s="413"/>
      <c r="CW24" s="413"/>
      <c r="CX24" s="413"/>
      <c r="CY24" s="413"/>
      <c r="CZ24" s="413"/>
      <c r="DA24" s="413"/>
      <c r="DB24" s="413"/>
      <c r="DC24" s="413"/>
      <c r="DD24" s="413"/>
      <c r="DE24" s="413"/>
      <c r="DF24" s="413"/>
      <c r="DG24" s="413"/>
      <c r="DH24" s="413"/>
      <c r="DI24" s="413"/>
      <c r="DJ24" s="413"/>
      <c r="DK24" s="413"/>
      <c r="DL24" s="413"/>
      <c r="DM24" s="413"/>
      <c r="DN24" s="413"/>
      <c r="DO24" s="413"/>
      <c r="DP24" s="413"/>
      <c r="DQ24" s="413"/>
      <c r="DR24" s="413"/>
      <c r="DS24" s="413"/>
      <c r="DV24" s="429"/>
      <c r="DW24" s="429"/>
      <c r="DX24" s="429"/>
      <c r="DY24" s="429"/>
      <c r="EA24" s="414"/>
      <c r="EB24" s="414"/>
      <c r="FL24" s="414"/>
      <c r="FM24" s="414"/>
      <c r="FN24" s="414"/>
      <c r="FO24" s="414"/>
      <c r="FP24" s="414"/>
      <c r="FQ24" s="414"/>
      <c r="FR24" s="414"/>
      <c r="FS24" s="414"/>
      <c r="FT24" s="414"/>
      <c r="FU24" s="414"/>
      <c r="FV24" s="414"/>
      <c r="FW24" s="414"/>
      <c r="FX24" s="414"/>
      <c r="FY24" s="414"/>
      <c r="FZ24" s="414"/>
      <c r="GA24" s="414"/>
      <c r="GB24" s="414"/>
      <c r="GC24" s="414"/>
      <c r="GD24" s="414"/>
      <c r="GE24" s="414"/>
      <c r="GF24" s="414"/>
      <c r="KL24" s="420"/>
      <c r="KM24" s="420"/>
      <c r="KN24" s="420"/>
      <c r="KO24" s="420"/>
      <c r="KP24" s="429"/>
      <c r="KQ24" s="429"/>
      <c r="KR24" s="429"/>
      <c r="KS24" s="429"/>
      <c r="KT24" s="429"/>
      <c r="KU24" s="429"/>
      <c r="KV24" s="429"/>
      <c r="KW24" s="429"/>
      <c r="KX24" s="429"/>
      <c r="KY24" s="429"/>
      <c r="KZ24" s="429"/>
      <c r="LA24" s="429"/>
      <c r="LB24" s="429"/>
      <c r="LC24" s="429"/>
      <c r="LD24" s="429"/>
      <c r="LE24" s="429"/>
      <c r="LF24" s="429"/>
      <c r="LG24" s="429"/>
      <c r="LH24" s="429"/>
      <c r="LI24" s="429"/>
      <c r="LJ24" s="429"/>
      <c r="LK24" s="429"/>
      <c r="LL24" s="429"/>
      <c r="LM24" s="429"/>
      <c r="LN24" s="429"/>
      <c r="LO24" s="429"/>
      <c r="LP24" s="429"/>
      <c r="LQ24" s="429"/>
      <c r="LR24" s="429"/>
      <c r="LS24" s="429"/>
      <c r="LT24" s="429"/>
      <c r="LU24" s="429"/>
      <c r="LV24" s="429"/>
      <c r="LW24" s="429"/>
      <c r="LX24" s="429"/>
      <c r="LY24" s="429"/>
      <c r="LZ24" s="429"/>
    </row>
    <row r="25" spans="1:338" ht="9" customHeight="1" thickBot="1">
      <c r="BN25" s="338"/>
      <c r="BO25" s="338"/>
      <c r="BP25" s="546" t="s">
        <v>242</v>
      </c>
      <c r="BQ25" s="546"/>
      <c r="BR25" s="546"/>
      <c r="BS25" s="546"/>
      <c r="BT25" s="546"/>
      <c r="BU25" s="546"/>
      <c r="BV25" s="546"/>
      <c r="BW25" s="546"/>
      <c r="BX25" s="546"/>
      <c r="BY25" s="546"/>
      <c r="BZ25" s="546"/>
      <c r="CA25" s="546"/>
      <c r="CB25" s="546"/>
      <c r="CC25" s="546"/>
      <c r="CD25" s="546"/>
      <c r="CE25" s="546"/>
      <c r="CF25" s="546"/>
      <c r="CG25" s="546"/>
      <c r="CH25" s="546"/>
      <c r="CI25" s="546"/>
      <c r="CJ25" s="546"/>
      <c r="CK25" s="546"/>
      <c r="CL25" s="546"/>
      <c r="CM25" s="546"/>
      <c r="CN25" s="546"/>
      <c r="CO25" s="546"/>
      <c r="CP25" s="546"/>
      <c r="CQ25" s="546"/>
      <c r="CR25" s="546"/>
      <c r="CS25" s="546"/>
      <c r="CT25" s="546"/>
      <c r="CU25" s="546"/>
      <c r="CV25" s="546"/>
      <c r="CW25" s="546"/>
      <c r="CX25" s="546"/>
      <c r="CY25" s="546"/>
      <c r="CZ25" s="546"/>
      <c r="DA25" s="546"/>
      <c r="DB25" s="546"/>
      <c r="DC25" s="546"/>
      <c r="DD25" s="546"/>
      <c r="DE25" s="546"/>
      <c r="DF25" s="546"/>
      <c r="DG25" s="546"/>
      <c r="DH25" s="546"/>
      <c r="DI25" s="546"/>
      <c r="DJ25" s="546"/>
      <c r="DK25" s="546"/>
      <c r="DL25" s="546"/>
      <c r="DM25" s="546"/>
      <c r="DN25" s="546"/>
      <c r="DO25" s="546"/>
      <c r="DP25" s="546"/>
      <c r="DQ25" s="546"/>
      <c r="DR25" s="546"/>
      <c r="DS25" s="546"/>
      <c r="DV25" s="429"/>
      <c r="DW25" s="429"/>
      <c r="DX25" s="429"/>
      <c r="DY25" s="429"/>
      <c r="EA25" s="414"/>
      <c r="EB25" s="414"/>
      <c r="FL25" s="414"/>
      <c r="FM25" s="414"/>
      <c r="FN25" s="414"/>
      <c r="FO25" s="414"/>
      <c r="FP25" s="414"/>
      <c r="FQ25" s="414"/>
      <c r="FR25" s="414"/>
      <c r="FS25" s="414"/>
      <c r="FT25" s="414"/>
      <c r="FU25" s="414"/>
      <c r="FV25" s="414"/>
      <c r="FW25" s="414"/>
      <c r="FX25" s="414"/>
      <c r="FY25" s="414"/>
      <c r="FZ25" s="414"/>
      <c r="GA25" s="414"/>
      <c r="GB25" s="414"/>
      <c r="GC25" s="414"/>
      <c r="GD25" s="414"/>
      <c r="GE25" s="414"/>
      <c r="GF25" s="414"/>
      <c r="KL25" s="420"/>
      <c r="KM25" s="420"/>
      <c r="KN25" s="420"/>
      <c r="KO25" s="420"/>
      <c r="KP25" s="429"/>
      <c r="KQ25" s="429"/>
      <c r="KR25" s="429"/>
      <c r="KS25" s="429"/>
      <c r="KT25" s="429"/>
      <c r="KU25" s="429"/>
      <c r="KV25" s="429"/>
      <c r="KW25" s="429"/>
      <c r="KX25" s="429"/>
      <c r="KY25" s="429"/>
      <c r="KZ25" s="429"/>
      <c r="LA25" s="429"/>
      <c r="LB25" s="429"/>
      <c r="LC25" s="429"/>
      <c r="LD25" s="429"/>
      <c r="LE25" s="429"/>
      <c r="LF25" s="429"/>
      <c r="LG25" s="429"/>
      <c r="LH25" s="429"/>
      <c r="LI25" s="429"/>
      <c r="LJ25" s="429"/>
      <c r="LK25" s="429"/>
      <c r="LL25" s="429"/>
      <c r="LM25" s="429"/>
      <c r="LN25" s="429"/>
      <c r="LO25" s="429"/>
      <c r="LP25" s="429"/>
      <c r="LQ25" s="429"/>
      <c r="LR25" s="429"/>
      <c r="LS25" s="429"/>
      <c r="LT25" s="429"/>
      <c r="LU25" s="429"/>
      <c r="LV25" s="429"/>
      <c r="LW25" s="429"/>
      <c r="LX25" s="429"/>
      <c r="LY25" s="429"/>
      <c r="LZ25" s="429"/>
    </row>
    <row r="26" spans="1:338" ht="9" customHeight="1">
      <c r="BN26" s="338"/>
      <c r="BO26" s="338"/>
      <c r="BP26" s="738"/>
      <c r="BQ26" s="738"/>
      <c r="BR26" s="738"/>
      <c r="BS26" s="738"/>
      <c r="BT26" s="738"/>
      <c r="BU26" s="738"/>
      <c r="BV26" s="738"/>
      <c r="BW26" s="738"/>
      <c r="BX26" s="738"/>
      <c r="BY26" s="738"/>
      <c r="BZ26" s="738"/>
      <c r="CA26" s="738"/>
      <c r="CB26" s="738"/>
      <c r="CC26" s="738"/>
      <c r="CD26" s="738"/>
      <c r="CE26" s="738"/>
      <c r="CF26" s="738"/>
      <c r="CG26" s="738"/>
      <c r="CH26" s="738"/>
      <c r="CI26" s="738"/>
      <c r="CJ26" s="738"/>
      <c r="CK26" s="738"/>
      <c r="CL26" s="738"/>
      <c r="CM26" s="738"/>
      <c r="CN26" s="738"/>
      <c r="CO26" s="738"/>
      <c r="CP26" s="738"/>
      <c r="CQ26" s="738"/>
      <c r="CR26" s="738"/>
      <c r="CS26" s="738"/>
      <c r="CT26" s="738"/>
      <c r="CU26" s="738"/>
      <c r="CV26" s="738"/>
      <c r="CW26" s="738"/>
      <c r="CX26" s="738"/>
      <c r="CY26" s="738"/>
      <c r="CZ26" s="738"/>
      <c r="DA26" s="738"/>
      <c r="DB26" s="738"/>
      <c r="DC26" s="738"/>
      <c r="DD26" s="738"/>
      <c r="DE26" s="738"/>
      <c r="DF26" s="738"/>
      <c r="DG26" s="738"/>
      <c r="DH26" s="738"/>
      <c r="DI26" s="738"/>
      <c r="DJ26" s="738"/>
      <c r="DK26" s="738"/>
      <c r="DL26" s="738"/>
      <c r="DM26" s="738"/>
      <c r="DN26" s="738"/>
      <c r="DO26" s="738"/>
      <c r="DP26" s="738"/>
      <c r="DQ26" s="738"/>
      <c r="DR26" s="738"/>
      <c r="DS26" s="738"/>
      <c r="DV26" s="429"/>
      <c r="DW26" s="429"/>
      <c r="DX26" s="429"/>
      <c r="DY26" s="429"/>
      <c r="EA26" s="414"/>
      <c r="EB26" s="414"/>
      <c r="ED26" s="752" t="s">
        <v>268</v>
      </c>
      <c r="EE26" s="740"/>
      <c r="EF26" s="740"/>
      <c r="EG26" s="740"/>
      <c r="EH26" s="740"/>
      <c r="EI26" s="740" t="s">
        <v>269</v>
      </c>
      <c r="EJ26" s="740"/>
      <c r="EK26" s="740"/>
      <c r="EL26" s="740"/>
      <c r="EM26" s="740"/>
      <c r="EN26" s="740" t="s">
        <v>270</v>
      </c>
      <c r="EO26" s="740"/>
      <c r="EP26" s="740"/>
      <c r="EQ26" s="740"/>
      <c r="ER26" s="742"/>
      <c r="KL26" s="420"/>
      <c r="KM26" s="420"/>
      <c r="KN26" s="420"/>
      <c r="KO26" s="420"/>
      <c r="KP26" s="429"/>
      <c r="KQ26" s="429"/>
      <c r="KR26" s="429"/>
      <c r="KS26" s="429"/>
      <c r="KT26" s="429"/>
      <c r="KU26" s="429"/>
      <c r="KV26" s="429"/>
      <c r="KW26" s="429"/>
      <c r="KX26" s="429"/>
      <c r="KY26" s="429"/>
      <c r="KZ26" s="429"/>
      <c r="LA26" s="429"/>
      <c r="LB26" s="429"/>
      <c r="LC26" s="429"/>
      <c r="LD26" s="429"/>
      <c r="LE26" s="429"/>
      <c r="LF26" s="429"/>
      <c r="LG26" s="429"/>
      <c r="LH26" s="429"/>
      <c r="LI26" s="429"/>
      <c r="LJ26" s="429"/>
      <c r="LK26" s="429"/>
      <c r="LL26" s="429"/>
      <c r="LM26" s="429"/>
      <c r="LN26" s="429"/>
      <c r="LO26" s="429"/>
      <c r="LP26" s="429"/>
      <c r="LQ26" s="429"/>
      <c r="LR26" s="429"/>
      <c r="LS26" s="429"/>
      <c r="LT26" s="429"/>
      <c r="LU26" s="429"/>
      <c r="LV26" s="429"/>
      <c r="LW26" s="429"/>
      <c r="LX26" s="429"/>
      <c r="LY26" s="429"/>
      <c r="LZ26" s="429"/>
    </row>
    <row r="27" spans="1:338" ht="9" customHeight="1">
      <c r="BN27" s="338"/>
      <c r="BO27" s="338"/>
      <c r="BP27" s="739" t="s">
        <v>226</v>
      </c>
      <c r="BQ27" s="739"/>
      <c r="BR27" s="739"/>
      <c r="BS27" s="739"/>
      <c r="BT27" s="739"/>
      <c r="BU27" s="739"/>
      <c r="BV27" s="739"/>
      <c r="BW27" s="739" t="s">
        <v>227</v>
      </c>
      <c r="BX27" s="739"/>
      <c r="BY27" s="739"/>
      <c r="BZ27" s="739"/>
      <c r="CA27" s="739"/>
      <c r="CB27" s="739"/>
      <c r="CC27" s="739"/>
      <c r="CD27" s="739" t="s">
        <v>228</v>
      </c>
      <c r="CE27" s="739"/>
      <c r="CF27" s="739"/>
      <c r="CG27" s="739"/>
      <c r="CH27" s="739"/>
      <c r="CI27" s="739"/>
      <c r="CJ27" s="739"/>
      <c r="CK27" s="739" t="s">
        <v>229</v>
      </c>
      <c r="CL27" s="739"/>
      <c r="CM27" s="739"/>
      <c r="CN27" s="739"/>
      <c r="CO27" s="739"/>
      <c r="CP27" s="739"/>
      <c r="CQ27" s="739"/>
      <c r="CR27" s="739" t="s">
        <v>230</v>
      </c>
      <c r="CS27" s="739"/>
      <c r="CT27" s="739"/>
      <c r="CU27" s="739"/>
      <c r="CV27" s="739"/>
      <c r="CW27" s="739"/>
      <c r="CX27" s="739"/>
      <c r="CY27" s="739" t="s">
        <v>231</v>
      </c>
      <c r="CZ27" s="739"/>
      <c r="DA27" s="739"/>
      <c r="DB27" s="739"/>
      <c r="DC27" s="739"/>
      <c r="DD27" s="739"/>
      <c r="DE27" s="739"/>
      <c r="DF27" s="739" t="s">
        <v>232</v>
      </c>
      <c r="DG27" s="739"/>
      <c r="DH27" s="739"/>
      <c r="DI27" s="739"/>
      <c r="DJ27" s="739"/>
      <c r="DK27" s="739"/>
      <c r="DL27" s="739"/>
      <c r="DM27" s="739" t="s">
        <v>233</v>
      </c>
      <c r="DN27" s="739"/>
      <c r="DO27" s="739"/>
      <c r="DP27" s="739"/>
      <c r="DQ27" s="739"/>
      <c r="DR27" s="739"/>
      <c r="DS27" s="739"/>
      <c r="DV27" s="429"/>
      <c r="DW27" s="429"/>
      <c r="DX27" s="429"/>
      <c r="DY27" s="429"/>
      <c r="EA27" s="414"/>
      <c r="EB27" s="414"/>
      <c r="EC27" s="414"/>
      <c r="ED27" s="753"/>
      <c r="EE27" s="741"/>
      <c r="EF27" s="741"/>
      <c r="EG27" s="741"/>
      <c r="EH27" s="741"/>
      <c r="EI27" s="741"/>
      <c r="EJ27" s="741"/>
      <c r="EK27" s="741"/>
      <c r="EL27" s="741"/>
      <c r="EM27" s="741"/>
      <c r="EN27" s="741"/>
      <c r="EO27" s="741"/>
      <c r="EP27" s="741"/>
      <c r="EQ27" s="741"/>
      <c r="ER27" s="743"/>
      <c r="KL27" s="420"/>
      <c r="KM27" s="420"/>
      <c r="KN27" s="420"/>
      <c r="KO27" s="420"/>
      <c r="KP27" s="429"/>
      <c r="KQ27" s="429"/>
      <c r="KR27" s="429"/>
      <c r="KS27" s="429"/>
      <c r="KT27" s="429"/>
      <c r="KU27" s="429"/>
      <c r="KV27" s="429"/>
      <c r="KW27" s="429"/>
      <c r="KX27" s="429"/>
      <c r="KY27" s="429"/>
      <c r="KZ27" s="429"/>
      <c r="LA27" s="429"/>
      <c r="LB27" s="429"/>
      <c r="LC27" s="429"/>
      <c r="LD27" s="429"/>
      <c r="LE27" s="429"/>
      <c r="LF27" s="429"/>
      <c r="LG27" s="429"/>
      <c r="LH27" s="429"/>
      <c r="LI27" s="429"/>
      <c r="LJ27" s="429"/>
      <c r="LK27" s="429"/>
      <c r="LL27" s="429"/>
      <c r="LM27" s="429"/>
      <c r="LN27" s="429"/>
      <c r="LO27" s="429"/>
      <c r="LP27" s="429"/>
      <c r="LQ27" s="429"/>
      <c r="LR27" s="429"/>
      <c r="LS27" s="429"/>
      <c r="LT27" s="429"/>
      <c r="LU27" s="429"/>
      <c r="LV27" s="429"/>
      <c r="LW27" s="429"/>
      <c r="LX27" s="429"/>
      <c r="LY27" s="429"/>
      <c r="LZ27" s="429"/>
    </row>
    <row r="28" spans="1:338" ht="9" customHeight="1">
      <c r="BN28" s="338"/>
      <c r="BO28" s="338"/>
      <c r="BP28" s="739"/>
      <c r="BQ28" s="739"/>
      <c r="BR28" s="739"/>
      <c r="BS28" s="739"/>
      <c r="BT28" s="739"/>
      <c r="BU28" s="739"/>
      <c r="BV28" s="739"/>
      <c r="BW28" s="739"/>
      <c r="BX28" s="739"/>
      <c r="BY28" s="739"/>
      <c r="BZ28" s="739"/>
      <c r="CA28" s="739"/>
      <c r="CB28" s="739"/>
      <c r="CC28" s="739"/>
      <c r="CD28" s="739"/>
      <c r="CE28" s="739"/>
      <c r="CF28" s="739"/>
      <c r="CG28" s="739"/>
      <c r="CH28" s="739"/>
      <c r="CI28" s="739"/>
      <c r="CJ28" s="739"/>
      <c r="CK28" s="739"/>
      <c r="CL28" s="739"/>
      <c r="CM28" s="739"/>
      <c r="CN28" s="739"/>
      <c r="CO28" s="739"/>
      <c r="CP28" s="739"/>
      <c r="CQ28" s="739"/>
      <c r="CR28" s="739"/>
      <c r="CS28" s="739"/>
      <c r="CT28" s="739"/>
      <c r="CU28" s="739"/>
      <c r="CV28" s="739"/>
      <c r="CW28" s="739"/>
      <c r="CX28" s="739"/>
      <c r="CY28" s="739"/>
      <c r="CZ28" s="739"/>
      <c r="DA28" s="739"/>
      <c r="DB28" s="739"/>
      <c r="DC28" s="739"/>
      <c r="DD28" s="739"/>
      <c r="DE28" s="739"/>
      <c r="DF28" s="739"/>
      <c r="DG28" s="739"/>
      <c r="DH28" s="739"/>
      <c r="DI28" s="739"/>
      <c r="DJ28" s="739"/>
      <c r="DK28" s="739"/>
      <c r="DL28" s="739"/>
      <c r="DM28" s="739"/>
      <c r="DN28" s="739"/>
      <c r="DO28" s="739"/>
      <c r="DP28" s="739"/>
      <c r="DQ28" s="739"/>
      <c r="DR28" s="739"/>
      <c r="DS28" s="739"/>
      <c r="DV28" s="429"/>
      <c r="DW28" s="429"/>
      <c r="DX28" s="429"/>
      <c r="DY28" s="429"/>
      <c r="EA28" s="414"/>
      <c r="EB28" s="414"/>
      <c r="EC28" s="414"/>
      <c r="ED28" s="753"/>
      <c r="EE28" s="741"/>
      <c r="EF28" s="741"/>
      <c r="EG28" s="741"/>
      <c r="EH28" s="741"/>
      <c r="EI28" s="741"/>
      <c r="EJ28" s="741"/>
      <c r="EK28" s="741"/>
      <c r="EL28" s="741"/>
      <c r="EM28" s="741"/>
      <c r="EN28" s="741"/>
      <c r="EO28" s="741"/>
      <c r="EP28" s="741"/>
      <c r="EQ28" s="741"/>
      <c r="ER28" s="743"/>
      <c r="KL28" s="420"/>
      <c r="KM28" s="420"/>
      <c r="KN28" s="420"/>
      <c r="KO28" s="420"/>
      <c r="KP28" s="429"/>
      <c r="KQ28" s="429"/>
      <c r="KR28" s="429"/>
      <c r="KS28" s="429"/>
      <c r="KT28" s="429"/>
      <c r="KU28" s="429"/>
      <c r="KV28" s="429"/>
      <c r="KW28" s="429"/>
      <c r="KX28" s="429"/>
      <c r="KY28" s="429"/>
      <c r="KZ28" s="429"/>
      <c r="LA28" s="429"/>
      <c r="LB28" s="429"/>
      <c r="LC28" s="429"/>
      <c r="LD28" s="429"/>
      <c r="LE28" s="429"/>
      <c r="LF28" s="429"/>
      <c r="LG28" s="429"/>
      <c r="LH28" s="429"/>
      <c r="LI28" s="429"/>
      <c r="LJ28" s="429"/>
      <c r="LK28" s="429"/>
      <c r="LL28" s="429"/>
      <c r="LM28" s="429"/>
      <c r="LN28" s="429"/>
      <c r="LO28" s="429"/>
      <c r="LP28" s="429"/>
      <c r="LQ28" s="429"/>
      <c r="LR28" s="429"/>
      <c r="LS28" s="429"/>
      <c r="LT28" s="429"/>
      <c r="LU28" s="429"/>
      <c r="LV28" s="429"/>
      <c r="LW28" s="429"/>
      <c r="LX28" s="429"/>
      <c r="LY28" s="429"/>
      <c r="LZ28" s="429"/>
    </row>
    <row r="29" spans="1:338" ht="9" customHeight="1">
      <c r="BN29" s="338"/>
      <c r="BO29" s="338"/>
      <c r="BP29" s="739" t="s">
        <v>234</v>
      </c>
      <c r="BQ29" s="739"/>
      <c r="BR29" s="739"/>
      <c r="BS29" s="739"/>
      <c r="BT29" s="739"/>
      <c r="BU29" s="739"/>
      <c r="BV29" s="739"/>
      <c r="BW29" s="739" t="s">
        <v>235</v>
      </c>
      <c r="BX29" s="739"/>
      <c r="BY29" s="739"/>
      <c r="BZ29" s="739"/>
      <c r="CA29" s="739"/>
      <c r="CB29" s="739"/>
      <c r="CC29" s="739"/>
      <c r="CD29" s="739" t="s">
        <v>236</v>
      </c>
      <c r="CE29" s="739"/>
      <c r="CF29" s="739"/>
      <c r="CG29" s="739"/>
      <c r="CH29" s="739"/>
      <c r="CI29" s="739"/>
      <c r="CJ29" s="739"/>
      <c r="CK29" s="739" t="s">
        <v>237</v>
      </c>
      <c r="CL29" s="739"/>
      <c r="CM29" s="739"/>
      <c r="CN29" s="739"/>
      <c r="CO29" s="739"/>
      <c r="CP29" s="739"/>
      <c r="CQ29" s="739"/>
      <c r="CR29" s="739" t="s">
        <v>238</v>
      </c>
      <c r="CS29" s="739"/>
      <c r="CT29" s="739"/>
      <c r="CU29" s="739"/>
      <c r="CV29" s="739"/>
      <c r="CW29" s="739"/>
      <c r="CX29" s="739"/>
      <c r="CY29" s="739" t="s">
        <v>239</v>
      </c>
      <c r="CZ29" s="739"/>
      <c r="DA29" s="739"/>
      <c r="DB29" s="739"/>
      <c r="DC29" s="739"/>
      <c r="DD29" s="739"/>
      <c r="DE29" s="739"/>
      <c r="DF29" s="739" t="s">
        <v>240</v>
      </c>
      <c r="DG29" s="739"/>
      <c r="DH29" s="739"/>
      <c r="DI29" s="739"/>
      <c r="DJ29" s="739"/>
      <c r="DK29" s="739"/>
      <c r="DL29" s="739"/>
      <c r="DM29" s="739" t="s">
        <v>241</v>
      </c>
      <c r="DN29" s="739"/>
      <c r="DO29" s="739"/>
      <c r="DP29" s="739"/>
      <c r="DQ29" s="739"/>
      <c r="DR29" s="739"/>
      <c r="DS29" s="739"/>
      <c r="DV29" s="429"/>
      <c r="DW29" s="429"/>
      <c r="DX29" s="429"/>
      <c r="DY29" s="429"/>
      <c r="EA29" s="414"/>
      <c r="EB29" s="414"/>
      <c r="EC29" s="414"/>
      <c r="ED29" s="744">
        <f>パラメーター!$D$1+2018</f>
        <v>2025</v>
      </c>
      <c r="EE29" s="745"/>
      <c r="EF29" s="745"/>
      <c r="EG29" s="745"/>
      <c r="EH29" s="745"/>
      <c r="EI29" s="748">
        <f>DATE(ED29-39,4,1)</f>
        <v>31503</v>
      </c>
      <c r="EJ29" s="748"/>
      <c r="EK29" s="748"/>
      <c r="EL29" s="748"/>
      <c r="EM29" s="748"/>
      <c r="EN29" s="748">
        <f>DATE(ED29-65,5,2)</f>
        <v>22038</v>
      </c>
      <c r="EO29" s="748"/>
      <c r="EP29" s="748"/>
      <c r="EQ29" s="748"/>
      <c r="ER29" s="750"/>
      <c r="ES29" s="414"/>
      <c r="ET29" s="414"/>
      <c r="EU29" s="414"/>
      <c r="EV29" s="414"/>
      <c r="EW29" s="414"/>
      <c r="EX29" s="414"/>
      <c r="EY29" s="414"/>
      <c r="EZ29" s="414"/>
      <c r="FA29" s="414"/>
      <c r="FB29" s="414"/>
      <c r="FC29" s="414"/>
      <c r="FD29" s="414"/>
      <c r="FE29" s="414"/>
      <c r="FF29" s="414"/>
      <c r="FG29" s="414"/>
      <c r="FH29" s="414"/>
      <c r="FI29" s="414"/>
      <c r="FJ29" s="414"/>
      <c r="FK29" s="414"/>
      <c r="FL29" s="414"/>
      <c r="FM29" s="414"/>
      <c r="FN29" s="414"/>
      <c r="FO29" s="414"/>
      <c r="FP29" s="414"/>
      <c r="FQ29" s="414"/>
      <c r="FR29" s="414"/>
      <c r="FS29" s="414"/>
      <c r="FT29" s="414"/>
      <c r="FU29" s="414"/>
      <c r="FV29" s="414"/>
      <c r="FW29" s="414"/>
      <c r="FX29" s="414"/>
      <c r="FY29" s="414"/>
      <c r="FZ29" s="414"/>
      <c r="GA29" s="414"/>
      <c r="GB29" s="414"/>
      <c r="GC29" s="414"/>
      <c r="GD29" s="414"/>
      <c r="GE29" s="414"/>
      <c r="GF29" s="414"/>
      <c r="KL29" s="420"/>
      <c r="KM29" s="420"/>
      <c r="KN29" s="420"/>
      <c r="KO29" s="420"/>
      <c r="KP29" s="429"/>
      <c r="KQ29" s="429"/>
      <c r="KR29" s="429"/>
      <c r="KS29" s="429"/>
      <c r="KT29" s="429"/>
      <c r="KU29" s="429"/>
      <c r="KV29" s="429"/>
      <c r="KW29" s="429"/>
      <c r="KX29" s="429"/>
      <c r="KY29" s="429"/>
      <c r="KZ29" s="429"/>
      <c r="LA29" s="429"/>
      <c r="LB29" s="429"/>
      <c r="LC29" s="429"/>
      <c r="LD29" s="429"/>
      <c r="LE29" s="429"/>
      <c r="LF29" s="429"/>
      <c r="LG29" s="429"/>
      <c r="LH29" s="429"/>
      <c r="LI29" s="429"/>
      <c r="LJ29" s="429"/>
      <c r="LK29" s="429"/>
      <c r="LL29" s="429"/>
      <c r="LM29" s="429"/>
      <c r="LN29" s="429"/>
      <c r="LO29" s="429"/>
      <c r="LP29" s="429"/>
      <c r="LQ29" s="429"/>
      <c r="LR29" s="429"/>
      <c r="LS29" s="429"/>
      <c r="LT29" s="429"/>
      <c r="LU29" s="429"/>
      <c r="LV29" s="429"/>
      <c r="LW29" s="429"/>
      <c r="LX29" s="429"/>
      <c r="LY29" s="429"/>
      <c r="LZ29" s="429"/>
    </row>
    <row r="30" spans="1:338" ht="9" customHeight="1">
      <c r="BN30" s="338"/>
      <c r="BO30" s="338"/>
      <c r="BP30" s="739"/>
      <c r="BQ30" s="739"/>
      <c r="BR30" s="739"/>
      <c r="BS30" s="739"/>
      <c r="BT30" s="739"/>
      <c r="BU30" s="739"/>
      <c r="BV30" s="739"/>
      <c r="BW30" s="739"/>
      <c r="BX30" s="739"/>
      <c r="BY30" s="739"/>
      <c r="BZ30" s="739"/>
      <c r="CA30" s="739"/>
      <c r="CB30" s="739"/>
      <c r="CC30" s="739"/>
      <c r="CD30" s="739"/>
      <c r="CE30" s="739"/>
      <c r="CF30" s="739"/>
      <c r="CG30" s="739"/>
      <c r="CH30" s="739"/>
      <c r="CI30" s="739"/>
      <c r="CJ30" s="739"/>
      <c r="CK30" s="739"/>
      <c r="CL30" s="739"/>
      <c r="CM30" s="739"/>
      <c r="CN30" s="739"/>
      <c r="CO30" s="739"/>
      <c r="CP30" s="739"/>
      <c r="CQ30" s="739"/>
      <c r="CR30" s="739"/>
      <c r="CS30" s="739"/>
      <c r="CT30" s="739"/>
      <c r="CU30" s="739"/>
      <c r="CV30" s="739"/>
      <c r="CW30" s="739"/>
      <c r="CX30" s="739"/>
      <c r="CY30" s="739"/>
      <c r="CZ30" s="739"/>
      <c r="DA30" s="739"/>
      <c r="DB30" s="739"/>
      <c r="DC30" s="739"/>
      <c r="DD30" s="739"/>
      <c r="DE30" s="739"/>
      <c r="DF30" s="739"/>
      <c r="DG30" s="739"/>
      <c r="DH30" s="739"/>
      <c r="DI30" s="739"/>
      <c r="DJ30" s="739"/>
      <c r="DK30" s="739"/>
      <c r="DL30" s="739"/>
      <c r="DM30" s="739"/>
      <c r="DN30" s="739"/>
      <c r="DO30" s="739"/>
      <c r="DP30" s="739"/>
      <c r="DQ30" s="739"/>
      <c r="DR30" s="739"/>
      <c r="DS30" s="739"/>
      <c r="DV30" s="429"/>
      <c r="DW30" s="429"/>
      <c r="DX30" s="429"/>
      <c r="DY30" s="429"/>
      <c r="EA30" s="414"/>
      <c r="EB30" s="414"/>
      <c r="EC30" s="414"/>
      <c r="ED30" s="744"/>
      <c r="EE30" s="745"/>
      <c r="EF30" s="745"/>
      <c r="EG30" s="745"/>
      <c r="EH30" s="745"/>
      <c r="EI30" s="748"/>
      <c r="EJ30" s="748"/>
      <c r="EK30" s="748"/>
      <c r="EL30" s="748"/>
      <c r="EM30" s="748"/>
      <c r="EN30" s="748"/>
      <c r="EO30" s="748"/>
      <c r="EP30" s="748"/>
      <c r="EQ30" s="748"/>
      <c r="ER30" s="750"/>
      <c r="ES30" s="414"/>
      <c r="ET30" s="414"/>
      <c r="EU30" s="414"/>
      <c r="EV30" s="414"/>
      <c r="EW30" s="414"/>
      <c r="EX30" s="414"/>
      <c r="EY30" s="414"/>
      <c r="EZ30" s="414"/>
      <c r="FA30" s="414"/>
      <c r="FB30" s="414"/>
      <c r="FC30" s="414"/>
      <c r="FD30" s="414"/>
      <c r="FE30" s="414"/>
      <c r="FF30" s="414"/>
      <c r="FG30" s="414"/>
      <c r="FH30" s="414"/>
      <c r="FI30" s="414"/>
      <c r="FJ30" s="414"/>
      <c r="FK30" s="414"/>
      <c r="FL30" s="414"/>
      <c r="FM30" s="414"/>
      <c r="FN30" s="414"/>
      <c r="FO30" s="414"/>
      <c r="FP30" s="414"/>
      <c r="FQ30" s="414"/>
      <c r="FR30" s="414"/>
      <c r="FS30" s="414"/>
      <c r="FT30" s="414"/>
      <c r="FU30" s="414"/>
      <c r="FV30" s="414"/>
      <c r="FW30" s="414"/>
      <c r="FX30" s="414"/>
      <c r="FY30" s="414"/>
      <c r="FZ30" s="414"/>
      <c r="GA30" s="414"/>
      <c r="GB30" s="414"/>
      <c r="GC30" s="414"/>
      <c r="GD30" s="414"/>
      <c r="GE30" s="414"/>
      <c r="GF30" s="414"/>
      <c r="KL30" s="420"/>
      <c r="KM30" s="420"/>
      <c r="KN30" s="420"/>
      <c r="KO30" s="420"/>
      <c r="KP30" s="429"/>
      <c r="KQ30" s="429"/>
      <c r="KR30" s="429"/>
      <c r="KS30" s="429"/>
      <c r="KT30" s="429"/>
      <c r="KU30" s="429"/>
      <c r="KV30" s="429"/>
      <c r="KW30" s="429"/>
      <c r="KX30" s="429"/>
      <c r="KY30" s="429"/>
      <c r="KZ30" s="429"/>
      <c r="LA30" s="429"/>
      <c r="LB30" s="429"/>
      <c r="LC30" s="429"/>
      <c r="LD30" s="429"/>
      <c r="LE30" s="429"/>
      <c r="LF30" s="429"/>
      <c r="LG30" s="429"/>
      <c r="LH30" s="429"/>
      <c r="LI30" s="429"/>
      <c r="LJ30" s="429"/>
      <c r="LK30" s="429"/>
      <c r="LL30" s="429"/>
      <c r="LM30" s="429"/>
      <c r="LN30" s="429"/>
      <c r="LO30" s="429"/>
      <c r="LP30" s="429"/>
      <c r="LQ30" s="429"/>
      <c r="LR30" s="429"/>
      <c r="LS30" s="429"/>
      <c r="LT30" s="429"/>
      <c r="LU30" s="429"/>
      <c r="LV30" s="429"/>
      <c r="LW30" s="429"/>
      <c r="LX30" s="429"/>
      <c r="LY30" s="429"/>
      <c r="LZ30" s="429"/>
    </row>
    <row r="31" spans="1:338" ht="9" customHeight="1" thickBot="1">
      <c r="BN31" s="338"/>
      <c r="BO31" s="338"/>
      <c r="BP31" s="754" t="s">
        <v>243</v>
      </c>
      <c r="BQ31" s="754"/>
      <c r="BR31" s="754"/>
      <c r="BS31" s="754"/>
      <c r="BT31" s="754"/>
      <c r="BU31" s="754"/>
      <c r="BV31" s="754"/>
      <c r="BW31" s="754"/>
      <c r="BX31" s="754"/>
      <c r="BY31" s="754"/>
      <c r="BZ31" s="754"/>
      <c r="CA31" s="754"/>
      <c r="CB31" s="754"/>
      <c r="CC31" s="754"/>
      <c r="CD31" s="754"/>
      <c r="CE31" s="754"/>
      <c r="CF31" s="754"/>
      <c r="CG31" s="754"/>
      <c r="CH31" s="754"/>
      <c r="CI31" s="754"/>
      <c r="CJ31" s="754"/>
      <c r="CK31" s="754"/>
      <c r="CL31" s="754"/>
      <c r="CM31" s="754"/>
      <c r="CN31" s="754"/>
      <c r="CO31" s="754"/>
      <c r="CP31" s="754"/>
      <c r="CQ31" s="754"/>
      <c r="CR31" s="754"/>
      <c r="CS31" s="754"/>
      <c r="CT31" s="754"/>
      <c r="CU31" s="754"/>
      <c r="CV31" s="754"/>
      <c r="CW31" s="754"/>
      <c r="CX31" s="754"/>
      <c r="CY31" s="754"/>
      <c r="CZ31" s="754"/>
      <c r="DA31" s="754"/>
      <c r="DB31" s="754"/>
      <c r="DC31" s="754"/>
      <c r="DD31" s="754"/>
      <c r="DE31" s="754"/>
      <c r="DF31" s="754"/>
      <c r="DG31" s="754"/>
      <c r="DH31" s="754"/>
      <c r="DI31" s="754"/>
      <c r="DJ31" s="754"/>
      <c r="DK31" s="754"/>
      <c r="DL31" s="754"/>
      <c r="DM31" s="754"/>
      <c r="DN31" s="754"/>
      <c r="DO31" s="754"/>
      <c r="DP31" s="754"/>
      <c r="DQ31" s="754"/>
      <c r="DR31" s="754"/>
      <c r="DS31" s="754"/>
      <c r="DV31" s="429"/>
      <c r="DW31" s="429"/>
      <c r="DX31" s="429"/>
      <c r="DY31" s="429"/>
      <c r="ED31" s="746"/>
      <c r="EE31" s="747"/>
      <c r="EF31" s="747"/>
      <c r="EG31" s="747"/>
      <c r="EH31" s="747"/>
      <c r="EI31" s="749"/>
      <c r="EJ31" s="749"/>
      <c r="EK31" s="749"/>
      <c r="EL31" s="749"/>
      <c r="EM31" s="749"/>
      <c r="EN31" s="749"/>
      <c r="EO31" s="749"/>
      <c r="EP31" s="749"/>
      <c r="EQ31" s="749"/>
      <c r="ER31" s="751"/>
      <c r="ES31" s="419"/>
      <c r="ET31" s="419"/>
      <c r="EU31" s="419"/>
      <c r="EV31" s="419"/>
      <c r="EW31" s="419"/>
      <c r="EX31" s="419"/>
      <c r="EY31" s="419"/>
      <c r="EZ31" s="419"/>
      <c r="FA31" s="419"/>
      <c r="FB31" s="419"/>
      <c r="FC31" s="419"/>
      <c r="FD31" s="419"/>
      <c r="FE31" s="419"/>
      <c r="FF31" s="419"/>
      <c r="FG31" s="419"/>
      <c r="FH31" s="419"/>
      <c r="FI31" s="419"/>
      <c r="FJ31" s="419"/>
      <c r="FK31" s="419"/>
      <c r="FL31" s="419"/>
      <c r="FM31" s="419"/>
      <c r="FN31" s="419"/>
      <c r="FO31" s="419"/>
      <c r="FP31" s="419"/>
      <c r="FQ31" s="419"/>
      <c r="FR31" s="419"/>
      <c r="FS31" s="419"/>
      <c r="FT31" s="419"/>
      <c r="FU31" s="419"/>
      <c r="FV31" s="419"/>
      <c r="FW31" s="419"/>
      <c r="FX31" s="415"/>
      <c r="FY31" s="419"/>
      <c r="FZ31" s="419"/>
      <c r="GA31" s="419"/>
      <c r="GB31" s="419"/>
      <c r="GC31" s="419"/>
      <c r="GD31" s="419"/>
      <c r="GE31" s="419"/>
      <c r="GF31" s="419"/>
      <c r="GG31" s="419"/>
      <c r="GH31" s="419"/>
      <c r="GI31" s="419"/>
      <c r="GJ31" s="419"/>
      <c r="GK31" s="419"/>
      <c r="GL31" s="419"/>
      <c r="GM31" s="419"/>
      <c r="GN31" s="419"/>
      <c r="GO31" s="419"/>
      <c r="GP31" s="419"/>
      <c r="GQ31" s="419"/>
      <c r="GR31" s="419"/>
      <c r="GS31" s="419"/>
      <c r="GT31" s="419"/>
      <c r="GU31" s="419"/>
      <c r="GV31" s="419"/>
      <c r="GW31" s="419"/>
      <c r="GX31" s="419"/>
      <c r="GY31" s="419"/>
      <c r="GZ31" s="419"/>
      <c r="HA31" s="419"/>
      <c r="HB31" s="419"/>
      <c r="HC31" s="419"/>
      <c r="HD31" s="419"/>
      <c r="HE31" s="419"/>
      <c r="HF31" s="419"/>
      <c r="HG31" s="419"/>
      <c r="HH31" s="419"/>
      <c r="HI31" s="419"/>
      <c r="HJ31" s="419"/>
      <c r="HK31" s="419"/>
      <c r="HL31" s="419"/>
      <c r="HM31" s="419"/>
      <c r="HN31" s="419"/>
      <c r="HO31" s="419"/>
      <c r="HP31" s="419"/>
      <c r="HQ31" s="419"/>
      <c r="HR31" s="419"/>
      <c r="HS31" s="419"/>
      <c r="HT31" s="419"/>
      <c r="HU31" s="419"/>
      <c r="HV31" s="419"/>
      <c r="HW31" s="419"/>
      <c r="HX31" s="419"/>
      <c r="HY31" s="419"/>
      <c r="HZ31" s="419"/>
      <c r="IA31" s="419"/>
      <c r="IB31" s="415"/>
      <c r="IC31" s="415"/>
      <c r="KL31" s="420"/>
      <c r="KM31" s="420"/>
      <c r="KN31" s="420"/>
      <c r="KO31" s="420"/>
      <c r="KP31" s="429"/>
      <c r="KQ31" s="429"/>
      <c r="KR31" s="429"/>
      <c r="KS31" s="429"/>
      <c r="KT31" s="429"/>
      <c r="KU31" s="429"/>
      <c r="KV31" s="429"/>
      <c r="KW31" s="429"/>
      <c r="KX31" s="429"/>
      <c r="KY31" s="429"/>
      <c r="KZ31" s="429"/>
      <c r="LA31" s="429"/>
      <c r="LB31" s="429"/>
      <c r="LC31" s="429"/>
      <c r="LD31" s="429"/>
      <c r="LE31" s="429"/>
      <c r="LF31" s="429"/>
      <c r="LG31" s="429"/>
      <c r="LH31" s="429"/>
      <c r="LI31" s="429"/>
      <c r="LJ31" s="429"/>
      <c r="LK31" s="429"/>
      <c r="LL31" s="429"/>
      <c r="LM31" s="429"/>
      <c r="LN31" s="429"/>
      <c r="LO31" s="429"/>
      <c r="LP31" s="429"/>
      <c r="LQ31" s="429"/>
      <c r="LR31" s="429"/>
      <c r="LS31" s="429"/>
      <c r="LT31" s="429"/>
      <c r="LU31" s="429"/>
      <c r="LV31" s="429"/>
      <c r="LW31" s="429"/>
      <c r="LX31" s="429"/>
      <c r="LY31" s="429"/>
      <c r="LZ31" s="429"/>
    </row>
    <row r="32" spans="1:338" ht="9" customHeight="1">
      <c r="BN32" s="338"/>
      <c r="BO32" s="338"/>
      <c r="BP32" s="755"/>
      <c r="BQ32" s="755"/>
      <c r="BR32" s="755"/>
      <c r="BS32" s="755"/>
      <c r="BT32" s="755"/>
      <c r="BU32" s="755"/>
      <c r="BV32" s="755"/>
      <c r="BW32" s="755"/>
      <c r="BX32" s="755"/>
      <c r="BY32" s="755"/>
      <c r="BZ32" s="755"/>
      <c r="CA32" s="755"/>
      <c r="CB32" s="755"/>
      <c r="CC32" s="755"/>
      <c r="CD32" s="755"/>
      <c r="CE32" s="755"/>
      <c r="CF32" s="755"/>
      <c r="CG32" s="755"/>
      <c r="CH32" s="755"/>
      <c r="CI32" s="755"/>
      <c r="CJ32" s="755"/>
      <c r="CK32" s="755"/>
      <c r="CL32" s="755"/>
      <c r="CM32" s="755"/>
      <c r="CN32" s="755"/>
      <c r="CO32" s="755"/>
      <c r="CP32" s="755"/>
      <c r="CQ32" s="755"/>
      <c r="CR32" s="755"/>
      <c r="CS32" s="755"/>
      <c r="CT32" s="755"/>
      <c r="CU32" s="755"/>
      <c r="CV32" s="755"/>
      <c r="CW32" s="755"/>
      <c r="CX32" s="755"/>
      <c r="CY32" s="755"/>
      <c r="CZ32" s="755"/>
      <c r="DA32" s="755"/>
      <c r="DB32" s="755"/>
      <c r="DC32" s="755"/>
      <c r="DD32" s="755"/>
      <c r="DE32" s="755"/>
      <c r="DF32" s="755"/>
      <c r="DG32" s="755"/>
      <c r="DH32" s="755"/>
      <c r="DI32" s="755"/>
      <c r="DJ32" s="755"/>
      <c r="DK32" s="755"/>
      <c r="DL32" s="755"/>
      <c r="DM32" s="755"/>
      <c r="DN32" s="755"/>
      <c r="DO32" s="755"/>
      <c r="DP32" s="755"/>
      <c r="DQ32" s="755"/>
      <c r="DR32" s="755"/>
      <c r="DS32" s="755"/>
      <c r="DV32" s="429"/>
      <c r="DW32" s="429"/>
      <c r="DX32" s="429"/>
      <c r="DY32" s="429"/>
      <c r="ER32" s="419"/>
      <c r="ES32" s="419"/>
      <c r="ET32" s="419"/>
      <c r="EU32" s="419"/>
      <c r="EV32" s="419"/>
      <c r="EW32" s="419"/>
      <c r="EX32" s="419"/>
      <c r="EY32" s="419"/>
      <c r="EZ32" s="419"/>
      <c r="FA32" s="419"/>
      <c r="FB32" s="419"/>
      <c r="FC32" s="419"/>
      <c r="FD32" s="419"/>
      <c r="FE32" s="419"/>
      <c r="FF32" s="419"/>
      <c r="FG32" s="419"/>
      <c r="FH32" s="419"/>
      <c r="FI32" s="419"/>
      <c r="FJ32" s="419"/>
      <c r="FK32" s="419"/>
      <c r="FL32" s="419"/>
      <c r="FM32" s="419"/>
      <c r="FN32" s="419"/>
      <c r="FO32" s="419"/>
      <c r="FP32" s="419"/>
      <c r="FQ32" s="419"/>
      <c r="FR32" s="419"/>
      <c r="FS32" s="419"/>
      <c r="FT32" s="419"/>
      <c r="FU32" s="419"/>
      <c r="FV32" s="419"/>
      <c r="FW32" s="419"/>
      <c r="FX32" s="419"/>
      <c r="FY32" s="419"/>
      <c r="FZ32" s="419"/>
      <c r="GA32" s="419"/>
      <c r="GB32" s="419"/>
      <c r="GC32" s="419"/>
      <c r="GD32" s="419"/>
      <c r="GE32" s="419"/>
      <c r="GF32" s="419"/>
      <c r="GG32" s="419"/>
      <c r="GH32" s="419"/>
      <c r="GI32" s="419"/>
      <c r="GJ32" s="419"/>
      <c r="GK32" s="419"/>
      <c r="GL32" s="419"/>
      <c r="GM32" s="419"/>
      <c r="GN32" s="419"/>
      <c r="GO32" s="419"/>
      <c r="GP32" s="419"/>
      <c r="GQ32" s="419"/>
      <c r="GR32" s="419"/>
      <c r="GS32" s="419"/>
      <c r="GT32" s="419"/>
      <c r="GU32" s="419"/>
      <c r="GV32" s="419"/>
      <c r="GW32" s="419"/>
      <c r="GX32" s="419"/>
      <c r="GY32" s="419"/>
      <c r="GZ32" s="419"/>
      <c r="HA32" s="419"/>
      <c r="HB32" s="419"/>
      <c r="HC32" s="419"/>
      <c r="HD32" s="419"/>
      <c r="HE32" s="419"/>
      <c r="HF32" s="419"/>
      <c r="HG32" s="419"/>
      <c r="HH32" s="419"/>
      <c r="HI32" s="419"/>
      <c r="HJ32" s="419"/>
      <c r="HK32" s="419"/>
      <c r="HL32" s="419"/>
      <c r="HM32" s="419"/>
      <c r="HN32" s="419"/>
      <c r="HO32" s="419"/>
      <c r="HP32" s="419"/>
      <c r="HQ32" s="419"/>
      <c r="HR32" s="419"/>
      <c r="HS32" s="419"/>
      <c r="HT32" s="419"/>
      <c r="HU32" s="419"/>
      <c r="HV32" s="419"/>
      <c r="HW32" s="419"/>
      <c r="HX32" s="419"/>
      <c r="HY32" s="419"/>
      <c r="HZ32" s="419"/>
      <c r="IA32" s="419"/>
      <c r="IB32" s="415"/>
      <c r="IC32" s="415"/>
      <c r="KL32" s="420"/>
      <c r="KM32" s="420"/>
      <c r="KN32" s="420"/>
      <c r="KO32" s="420"/>
      <c r="KP32" s="429"/>
      <c r="KQ32" s="429"/>
      <c r="KR32" s="429"/>
      <c r="KS32" s="429"/>
      <c r="KT32" s="429"/>
      <c r="KU32" s="429"/>
      <c r="KV32" s="429"/>
      <c r="KW32" s="429"/>
      <c r="KX32" s="429"/>
      <c r="KY32" s="429"/>
      <c r="KZ32" s="429"/>
      <c r="LA32" s="429"/>
      <c r="LB32" s="429"/>
      <c r="LC32" s="429"/>
      <c r="LD32" s="429"/>
      <c r="LE32" s="429"/>
      <c r="LF32" s="429"/>
      <c r="LG32" s="429"/>
      <c r="LH32" s="429"/>
      <c r="LI32" s="429"/>
      <c r="LJ32" s="429"/>
      <c r="LK32" s="429"/>
      <c r="LL32" s="429"/>
      <c r="LM32" s="429"/>
      <c r="LN32" s="429"/>
      <c r="LO32" s="429"/>
      <c r="LP32" s="429"/>
      <c r="LQ32" s="429"/>
      <c r="LR32" s="429"/>
      <c r="LS32" s="429"/>
      <c r="LT32" s="429"/>
      <c r="LU32" s="429"/>
      <c r="LV32" s="429"/>
      <c r="LW32" s="429"/>
      <c r="LX32" s="429"/>
      <c r="LY32" s="429"/>
      <c r="LZ32" s="429"/>
    </row>
    <row r="33" spans="2:338" ht="9" customHeight="1">
      <c r="BN33" s="338"/>
      <c r="BO33" s="338"/>
      <c r="BP33" s="423"/>
      <c r="BQ33" s="423"/>
      <c r="BR33" s="423"/>
      <c r="BS33" s="423"/>
      <c r="BT33" s="423"/>
      <c r="BU33" s="423"/>
      <c r="BV33" s="423"/>
      <c r="BW33" s="423"/>
      <c r="BX33" s="423"/>
      <c r="BY33" s="423"/>
      <c r="BZ33" s="423"/>
      <c r="CA33" s="423"/>
      <c r="CB33" s="423"/>
      <c r="CC33" s="423"/>
      <c r="CD33" s="423"/>
      <c r="CE33" s="423"/>
      <c r="CF33" s="423"/>
      <c r="CG33" s="423"/>
      <c r="CH33" s="423"/>
      <c r="CI33" s="423"/>
      <c r="CJ33" s="423"/>
      <c r="CK33" s="423"/>
      <c r="CL33" s="423"/>
      <c r="CM33" s="423"/>
      <c r="CN33" s="423"/>
      <c r="CO33" s="423"/>
      <c r="CP33" s="423"/>
      <c r="CQ33" s="423"/>
      <c r="CR33" s="423"/>
      <c r="CS33" s="423"/>
      <c r="CT33" s="423"/>
      <c r="CU33" s="423"/>
      <c r="CV33" s="423"/>
      <c r="CW33" s="423"/>
      <c r="CX33" s="423"/>
      <c r="CY33" s="423"/>
      <c r="CZ33" s="423"/>
      <c r="DA33" s="423"/>
      <c r="DB33" s="423"/>
      <c r="DC33" s="423"/>
      <c r="DD33" s="423"/>
      <c r="DE33" s="423"/>
      <c r="DF33" s="423"/>
      <c r="DG33" s="423"/>
      <c r="DH33" s="423"/>
      <c r="DI33" s="423"/>
      <c r="DJ33" s="423"/>
      <c r="DK33" s="423"/>
      <c r="DL33" s="423"/>
      <c r="DM33" s="423"/>
      <c r="DN33" s="423"/>
      <c r="DO33" s="423"/>
      <c r="DP33" s="423"/>
      <c r="DQ33" s="423"/>
      <c r="DR33" s="423"/>
      <c r="DS33" s="423"/>
      <c r="DV33" s="429"/>
      <c r="DW33" s="429"/>
      <c r="DX33" s="429"/>
      <c r="DY33" s="429"/>
      <c r="ER33" s="419"/>
      <c r="ES33" s="419"/>
      <c r="ET33" s="419"/>
      <c r="EU33" s="419"/>
      <c r="EV33" s="419"/>
      <c r="EW33" s="419"/>
      <c r="EX33" s="419"/>
      <c r="EY33" s="419"/>
      <c r="EZ33" s="419"/>
      <c r="FA33" s="419"/>
      <c r="FB33" s="419"/>
      <c r="FC33" s="419"/>
      <c r="FD33" s="419"/>
      <c r="FE33" s="419"/>
      <c r="FF33" s="419"/>
      <c r="FG33" s="419"/>
      <c r="FH33" s="419"/>
      <c r="FI33" s="419"/>
      <c r="FJ33" s="419"/>
      <c r="FK33" s="419"/>
      <c r="FL33" s="419"/>
      <c r="FM33" s="419"/>
      <c r="FN33" s="419"/>
      <c r="FO33" s="419"/>
      <c r="FP33" s="419"/>
      <c r="FQ33" s="419"/>
      <c r="FR33" s="419"/>
      <c r="FS33" s="419"/>
      <c r="FT33" s="419"/>
      <c r="FU33" s="419"/>
      <c r="FV33" s="419"/>
      <c r="FW33" s="419"/>
      <c r="FX33" s="419"/>
      <c r="FY33" s="419"/>
      <c r="FZ33" s="419"/>
      <c r="GA33" s="419"/>
      <c r="GB33" s="419"/>
      <c r="GC33" s="419"/>
      <c r="GD33" s="419"/>
      <c r="GE33" s="419"/>
      <c r="GF33" s="419"/>
      <c r="GG33" s="419"/>
      <c r="GH33" s="419"/>
      <c r="GI33" s="419"/>
      <c r="GJ33" s="419"/>
      <c r="GK33" s="419"/>
      <c r="GL33" s="419"/>
      <c r="GM33" s="419"/>
      <c r="GN33" s="419"/>
      <c r="GO33" s="419"/>
      <c r="GP33" s="419"/>
      <c r="GQ33" s="419"/>
      <c r="GR33" s="419"/>
      <c r="GS33" s="419"/>
      <c r="GT33" s="419"/>
      <c r="GU33" s="419"/>
      <c r="GV33" s="419"/>
      <c r="GW33" s="419"/>
      <c r="GX33" s="419"/>
      <c r="GY33" s="419"/>
      <c r="GZ33" s="419"/>
      <c r="HA33" s="419"/>
      <c r="HB33" s="419"/>
      <c r="HC33" s="419"/>
      <c r="HD33" s="419"/>
      <c r="HE33" s="419"/>
      <c r="HF33" s="419"/>
      <c r="HG33" s="419"/>
      <c r="HH33" s="419"/>
      <c r="HI33" s="419"/>
      <c r="HJ33" s="419"/>
      <c r="HK33" s="419"/>
      <c r="HL33" s="419"/>
      <c r="HM33" s="419"/>
      <c r="HN33" s="419"/>
      <c r="HO33" s="419"/>
      <c r="HP33" s="419"/>
      <c r="HQ33" s="419"/>
      <c r="HR33" s="419"/>
      <c r="HS33" s="419"/>
      <c r="HT33" s="419"/>
      <c r="HU33" s="419"/>
      <c r="HV33" s="419"/>
      <c r="HW33" s="419"/>
      <c r="HX33" s="419"/>
      <c r="HY33" s="419"/>
      <c r="HZ33" s="419"/>
      <c r="IA33" s="419"/>
      <c r="IB33" s="415"/>
      <c r="IC33" s="415"/>
      <c r="KL33" s="420"/>
      <c r="KM33" s="420"/>
      <c r="KN33" s="420"/>
      <c r="KO33" s="420"/>
      <c r="KP33" s="429"/>
      <c r="KQ33" s="429"/>
      <c r="KR33" s="429"/>
      <c r="KS33" s="429"/>
      <c r="KT33" s="429"/>
      <c r="KU33" s="429"/>
      <c r="KV33" s="429"/>
      <c r="KW33" s="429"/>
      <c r="KX33" s="429"/>
      <c r="KY33" s="429"/>
      <c r="KZ33" s="429"/>
      <c r="LA33" s="429"/>
      <c r="LB33" s="429"/>
      <c r="LC33" s="429"/>
      <c r="LD33" s="429"/>
      <c r="LE33" s="429"/>
      <c r="LF33" s="429"/>
      <c r="LG33" s="429"/>
      <c r="LH33" s="429"/>
      <c r="LI33" s="429"/>
      <c r="LJ33" s="429"/>
      <c r="LK33" s="429"/>
      <c r="LL33" s="429"/>
      <c r="LM33" s="429"/>
      <c r="LN33" s="429"/>
      <c r="LO33" s="429"/>
      <c r="LP33" s="429"/>
      <c r="LQ33" s="429"/>
      <c r="LR33" s="429"/>
      <c r="LS33" s="429"/>
      <c r="LT33" s="429"/>
      <c r="LU33" s="429"/>
      <c r="LV33" s="429"/>
      <c r="LW33" s="429"/>
      <c r="LX33" s="429"/>
      <c r="LY33" s="429"/>
      <c r="LZ33" s="429"/>
    </row>
    <row r="34" spans="2:338" ht="9" customHeight="1">
      <c r="BN34" s="428"/>
      <c r="BO34" s="428"/>
      <c r="BQ34" s="428"/>
      <c r="BR34" s="428"/>
      <c r="BS34" s="428"/>
      <c r="BT34" s="428"/>
      <c r="BU34" s="428"/>
      <c r="BV34" s="428"/>
      <c r="BW34" s="428"/>
      <c r="BX34" s="428"/>
      <c r="BY34" s="428"/>
      <c r="BZ34" s="428"/>
      <c r="CA34" s="428"/>
      <c r="CB34" s="428"/>
      <c r="CC34" s="428"/>
      <c r="CD34" s="428"/>
      <c r="CE34" s="428"/>
      <c r="CF34" s="428"/>
      <c r="CG34" s="428"/>
      <c r="CH34" s="428"/>
      <c r="CI34" s="428"/>
      <c r="CJ34" s="428"/>
      <c r="CK34" s="428"/>
      <c r="CL34" s="428"/>
      <c r="CM34" s="428"/>
      <c r="CN34" s="428"/>
      <c r="CO34" s="428"/>
      <c r="CP34" s="428"/>
      <c r="CQ34" s="428"/>
      <c r="CR34" s="428"/>
      <c r="CS34" s="428"/>
      <c r="CT34" s="428"/>
      <c r="CU34" s="423"/>
      <c r="CV34" s="423"/>
      <c r="CW34" s="423"/>
      <c r="CX34" s="423"/>
      <c r="CY34" s="423"/>
      <c r="CZ34" s="423"/>
      <c r="DA34" s="423"/>
      <c r="DB34" s="423"/>
      <c r="DC34" s="423"/>
      <c r="DD34" s="423"/>
      <c r="DE34" s="423"/>
      <c r="DF34" s="423"/>
      <c r="DG34" s="423"/>
      <c r="DH34" s="423"/>
      <c r="DI34" s="423"/>
      <c r="DJ34" s="423"/>
      <c r="DK34" s="423"/>
      <c r="DL34" s="423"/>
      <c r="DM34" s="423"/>
      <c r="DN34" s="423"/>
      <c r="DO34" s="423"/>
      <c r="DP34" s="423"/>
      <c r="DQ34" s="423"/>
      <c r="DR34" s="423"/>
      <c r="DS34" s="423"/>
      <c r="DV34" s="429"/>
      <c r="DW34" s="429"/>
      <c r="DX34" s="429"/>
      <c r="DY34" s="429"/>
      <c r="ER34" s="419"/>
      <c r="ES34" s="419"/>
      <c r="ET34" s="419"/>
      <c r="EU34" s="419"/>
      <c r="EV34" s="419"/>
      <c r="EW34" s="419"/>
      <c r="EX34" s="419"/>
      <c r="EY34" s="419"/>
      <c r="EZ34" s="419"/>
      <c r="FA34" s="419"/>
      <c r="FB34" s="419"/>
      <c r="FC34" s="419"/>
      <c r="FD34" s="419"/>
      <c r="FE34" s="419"/>
      <c r="FF34" s="419"/>
      <c r="FG34" s="419"/>
      <c r="FH34" s="419"/>
      <c r="FI34" s="419"/>
      <c r="FJ34" s="419"/>
      <c r="FK34" s="419"/>
      <c r="FL34" s="419"/>
      <c r="FM34" s="419"/>
      <c r="FN34" s="419"/>
      <c r="FO34" s="419"/>
      <c r="FP34" s="419"/>
      <c r="FQ34" s="419"/>
      <c r="FR34" s="419"/>
      <c r="FS34" s="419"/>
      <c r="FT34" s="419"/>
      <c r="FU34" s="419"/>
      <c r="FV34" s="419"/>
      <c r="FW34" s="419"/>
      <c r="FX34" s="419"/>
      <c r="FY34" s="419"/>
      <c r="FZ34" s="419"/>
      <c r="GA34" s="419"/>
      <c r="GB34" s="419"/>
      <c r="GC34" s="419"/>
      <c r="GD34" s="419"/>
      <c r="GE34" s="419"/>
      <c r="GF34" s="419"/>
      <c r="GG34" s="419"/>
      <c r="GH34" s="419"/>
      <c r="GI34" s="419"/>
      <c r="GJ34" s="419"/>
      <c r="GK34" s="419"/>
      <c r="GL34" s="419"/>
      <c r="GM34" s="419"/>
      <c r="GN34" s="419"/>
      <c r="GO34" s="419"/>
      <c r="GP34" s="419"/>
      <c r="GQ34" s="419"/>
      <c r="GR34" s="419"/>
      <c r="GS34" s="419"/>
      <c r="GT34" s="419"/>
      <c r="GU34" s="419"/>
      <c r="GV34" s="419"/>
      <c r="GW34" s="419"/>
      <c r="GX34" s="419"/>
      <c r="GY34" s="419"/>
      <c r="GZ34" s="419"/>
      <c r="HA34" s="419"/>
      <c r="HB34" s="419"/>
      <c r="HC34" s="419"/>
      <c r="HD34" s="419"/>
      <c r="HE34" s="419"/>
      <c r="HF34" s="419"/>
      <c r="HG34" s="419"/>
      <c r="HH34" s="419"/>
      <c r="HI34" s="419"/>
      <c r="HJ34" s="419"/>
      <c r="HK34" s="419"/>
      <c r="HL34" s="419"/>
      <c r="HM34" s="419"/>
      <c r="HN34" s="419"/>
      <c r="HO34" s="419"/>
      <c r="HP34" s="419"/>
      <c r="HQ34" s="419"/>
      <c r="HR34" s="419"/>
      <c r="HS34" s="419"/>
      <c r="HT34" s="419"/>
      <c r="HU34" s="419"/>
      <c r="HV34" s="419"/>
      <c r="HW34" s="419"/>
      <c r="HX34" s="419"/>
      <c r="HY34" s="419"/>
      <c r="HZ34" s="419"/>
      <c r="IA34" s="419"/>
      <c r="IB34" s="415"/>
      <c r="IC34" s="415"/>
      <c r="KL34" s="420"/>
      <c r="KM34" s="420"/>
      <c r="KN34" s="420"/>
      <c r="KO34" s="420"/>
      <c r="KP34" s="429"/>
      <c r="KQ34" s="429"/>
      <c r="KR34" s="429"/>
      <c r="KS34" s="429"/>
      <c r="KT34" s="429"/>
      <c r="KU34" s="429"/>
      <c r="KV34" s="429"/>
      <c r="KW34" s="429"/>
      <c r="KX34" s="429"/>
      <c r="KY34" s="429"/>
      <c r="KZ34" s="429"/>
      <c r="LA34" s="429"/>
      <c r="LB34" s="429"/>
      <c r="LC34" s="429"/>
      <c r="LD34" s="429"/>
      <c r="LE34" s="429"/>
      <c r="LF34" s="429"/>
      <c r="LG34" s="429"/>
      <c r="LH34" s="429"/>
      <c r="LI34" s="429"/>
      <c r="LJ34" s="429"/>
      <c r="LK34" s="429"/>
      <c r="LL34" s="429"/>
      <c r="LM34" s="429"/>
      <c r="LN34" s="429"/>
      <c r="LO34" s="429"/>
      <c r="LP34" s="429"/>
      <c r="LQ34" s="429"/>
      <c r="LR34" s="429"/>
      <c r="LS34" s="429"/>
      <c r="LT34" s="429"/>
      <c r="LU34" s="429"/>
      <c r="LV34" s="429"/>
      <c r="LW34" s="429"/>
      <c r="LX34" s="429"/>
      <c r="LY34" s="429"/>
      <c r="LZ34" s="429"/>
    </row>
    <row r="35" spans="2:338" ht="9" customHeight="1">
      <c r="B35" s="822" t="s">
        <v>473</v>
      </c>
      <c r="C35" s="822"/>
      <c r="D35" s="822"/>
      <c r="E35" s="822"/>
      <c r="F35" s="822"/>
      <c r="G35" s="822"/>
      <c r="H35" s="822"/>
      <c r="I35" s="822"/>
      <c r="J35" s="822"/>
      <c r="K35" s="822"/>
      <c r="L35" s="822"/>
      <c r="M35" s="822"/>
      <c r="N35" s="822"/>
      <c r="O35" s="822"/>
      <c r="P35" s="822"/>
      <c r="Q35" s="822"/>
      <c r="R35" s="823" t="str">
        <f>"(収入・所得は令和"&amp;DBCS(パラメーター!$D$2-1)&amp;"年中のものを入力してください)"</f>
        <v>(収入・所得は令和６年中のものを入力してください)</v>
      </c>
      <c r="S35" s="823"/>
      <c r="T35" s="823"/>
      <c r="U35" s="823"/>
      <c r="V35" s="823"/>
      <c r="W35" s="823"/>
      <c r="X35" s="823"/>
      <c r="Y35" s="823"/>
      <c r="Z35" s="823"/>
      <c r="AA35" s="823"/>
      <c r="AB35" s="823"/>
      <c r="AC35" s="823"/>
      <c r="AD35" s="823"/>
      <c r="AE35" s="823"/>
      <c r="AF35" s="823"/>
      <c r="AG35" s="823"/>
      <c r="AH35" s="823"/>
      <c r="AI35" s="823"/>
      <c r="AJ35" s="823"/>
      <c r="AK35" s="823"/>
      <c r="AL35" s="823"/>
      <c r="AM35" s="823"/>
      <c r="AN35" s="823"/>
      <c r="AO35" s="823"/>
      <c r="AP35" s="823"/>
      <c r="AQ35" s="823"/>
      <c r="AR35" s="823"/>
      <c r="AS35" s="823"/>
      <c r="AT35" s="823"/>
      <c r="AU35" s="823"/>
      <c r="AV35" s="823"/>
      <c r="AW35" s="823"/>
      <c r="AX35" s="823"/>
      <c r="AY35" s="823"/>
      <c r="AZ35" s="823"/>
      <c r="BA35" s="823"/>
      <c r="BB35" s="823"/>
      <c r="BC35" s="823"/>
      <c r="BD35" s="823"/>
      <c r="BE35" s="823"/>
      <c r="BF35" s="823"/>
      <c r="BG35" s="823"/>
      <c r="BH35" s="823"/>
      <c r="BI35" s="823"/>
      <c r="BM35" s="428"/>
      <c r="BN35" s="428"/>
      <c r="BO35" s="428"/>
      <c r="BP35" s="824" t="s">
        <v>472</v>
      </c>
      <c r="BQ35" s="824"/>
      <c r="BR35" s="824"/>
      <c r="BS35" s="824"/>
      <c r="BT35" s="824"/>
      <c r="BU35" s="824"/>
      <c r="BV35" s="824"/>
      <c r="BW35" s="824"/>
      <c r="BX35" s="824"/>
      <c r="BY35" s="824"/>
      <c r="BZ35" s="824"/>
      <c r="CA35" s="824"/>
      <c r="CB35" s="824"/>
      <c r="CC35" s="824"/>
      <c r="CD35" s="824"/>
      <c r="CE35" s="824"/>
      <c r="CF35" s="824"/>
      <c r="CG35" s="824"/>
      <c r="CH35" s="824"/>
      <c r="CI35" s="824"/>
      <c r="CJ35" s="824"/>
      <c r="CK35" s="824"/>
      <c r="CL35" s="824"/>
      <c r="CM35" s="824"/>
      <c r="CN35" s="824"/>
      <c r="CO35" s="824"/>
      <c r="CP35" s="824"/>
      <c r="CQ35" s="824"/>
      <c r="CR35" s="824"/>
      <c r="CS35" s="824"/>
      <c r="CT35" s="824"/>
      <c r="DV35" s="429"/>
      <c r="DW35" s="429"/>
      <c r="DX35" s="429"/>
      <c r="DY35" s="429"/>
      <c r="ER35" s="419"/>
      <c r="ES35" s="419"/>
      <c r="ET35" s="419"/>
      <c r="EU35" s="419"/>
      <c r="EV35" s="419"/>
      <c r="EW35" s="419"/>
      <c r="EX35" s="419"/>
      <c r="EY35" s="419"/>
      <c r="EZ35" s="419"/>
      <c r="FA35" s="419"/>
      <c r="FB35" s="419"/>
      <c r="FC35" s="419"/>
      <c r="FD35" s="419"/>
      <c r="FE35" s="419"/>
      <c r="FF35" s="419"/>
      <c r="FG35" s="419"/>
      <c r="FH35" s="419"/>
      <c r="FI35" s="419"/>
      <c r="FJ35" s="419"/>
      <c r="FK35" s="419"/>
      <c r="FL35" s="419"/>
      <c r="FM35" s="419"/>
      <c r="FN35" s="419"/>
      <c r="FO35" s="419"/>
      <c r="FP35" s="419"/>
      <c r="FQ35" s="419"/>
      <c r="FR35" s="419"/>
      <c r="FS35" s="419"/>
      <c r="FT35" s="419"/>
      <c r="FU35" s="419"/>
      <c r="FV35" s="419"/>
      <c r="FW35" s="419"/>
      <c r="FX35" s="419"/>
      <c r="FY35" s="419"/>
      <c r="FZ35" s="419"/>
      <c r="GA35" s="419"/>
      <c r="GB35" s="419"/>
      <c r="GC35" s="419"/>
      <c r="GD35" s="419"/>
      <c r="GE35" s="419"/>
      <c r="GF35" s="419"/>
      <c r="GG35" s="419"/>
      <c r="GH35" s="419"/>
      <c r="GI35" s="419"/>
      <c r="GJ35" s="419"/>
      <c r="GK35" s="419"/>
      <c r="GL35" s="419"/>
      <c r="GM35" s="419"/>
      <c r="GN35" s="419"/>
      <c r="GO35" s="419"/>
      <c r="GP35" s="419"/>
      <c r="GQ35" s="419"/>
      <c r="GR35" s="419"/>
      <c r="GS35" s="419"/>
      <c r="GT35" s="419"/>
      <c r="GU35" s="419"/>
      <c r="GV35" s="419"/>
      <c r="GW35" s="419"/>
      <c r="GX35" s="419"/>
      <c r="GY35" s="419"/>
      <c r="GZ35" s="419"/>
      <c r="HA35" s="419"/>
      <c r="HB35" s="419"/>
      <c r="HC35" s="419"/>
      <c r="HD35" s="419"/>
      <c r="HE35" s="419"/>
      <c r="HF35" s="419"/>
      <c r="HG35" s="419"/>
      <c r="HH35" s="419"/>
      <c r="HI35" s="419"/>
      <c r="HJ35" s="419"/>
      <c r="HK35" s="419"/>
      <c r="HL35" s="419"/>
      <c r="HM35" s="419"/>
      <c r="HN35" s="419"/>
      <c r="HO35" s="419"/>
      <c r="HP35" s="419"/>
      <c r="HQ35" s="419"/>
      <c r="HR35" s="419"/>
      <c r="HS35" s="419"/>
      <c r="HT35" s="419"/>
      <c r="HU35" s="419"/>
      <c r="HV35" s="419"/>
      <c r="HW35" s="419"/>
      <c r="HX35" s="419"/>
      <c r="HY35" s="419"/>
      <c r="HZ35" s="419"/>
      <c r="IA35" s="419"/>
      <c r="IB35" s="415"/>
      <c r="IC35" s="415"/>
      <c r="KL35" s="420"/>
      <c r="KM35" s="420"/>
      <c r="KN35" s="420"/>
      <c r="KO35" s="420"/>
      <c r="KP35" s="429"/>
      <c r="KQ35" s="429"/>
      <c r="KR35" s="429"/>
      <c r="KS35" s="429"/>
      <c r="KT35" s="429"/>
      <c r="KU35" s="429"/>
      <c r="KV35" s="429"/>
      <c r="KW35" s="429"/>
      <c r="KX35" s="429"/>
      <c r="KY35" s="429"/>
      <c r="KZ35" s="429"/>
      <c r="LA35" s="429"/>
      <c r="LB35" s="429"/>
      <c r="LC35" s="429"/>
      <c r="LD35" s="429"/>
      <c r="LE35" s="429"/>
      <c r="LF35" s="429"/>
      <c r="LG35" s="429"/>
      <c r="LH35" s="429"/>
      <c r="LI35" s="429"/>
      <c r="LJ35" s="429"/>
      <c r="LK35" s="429"/>
      <c r="LL35" s="429"/>
      <c r="LM35" s="429"/>
      <c r="LN35" s="429"/>
      <c r="LO35" s="429"/>
      <c r="LP35" s="429"/>
      <c r="LQ35" s="429"/>
      <c r="LR35" s="429"/>
      <c r="LS35" s="429"/>
      <c r="LT35" s="429"/>
      <c r="LU35" s="429"/>
      <c r="LV35" s="429"/>
      <c r="LW35" s="429"/>
      <c r="LX35" s="429"/>
      <c r="LY35" s="429"/>
      <c r="LZ35" s="429"/>
    </row>
    <row r="36" spans="2:338" ht="9" customHeight="1">
      <c r="B36" s="822"/>
      <c r="C36" s="822"/>
      <c r="D36" s="822"/>
      <c r="E36" s="822"/>
      <c r="F36" s="822"/>
      <c r="G36" s="822"/>
      <c r="H36" s="822"/>
      <c r="I36" s="822"/>
      <c r="J36" s="822"/>
      <c r="K36" s="822"/>
      <c r="L36" s="822"/>
      <c r="M36" s="822"/>
      <c r="N36" s="822"/>
      <c r="O36" s="822"/>
      <c r="P36" s="822"/>
      <c r="Q36" s="822"/>
      <c r="R36" s="823"/>
      <c r="S36" s="823"/>
      <c r="T36" s="823"/>
      <c r="U36" s="823"/>
      <c r="V36" s="823"/>
      <c r="W36" s="823"/>
      <c r="X36" s="823"/>
      <c r="Y36" s="823"/>
      <c r="Z36" s="823"/>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3"/>
      <c r="BA36" s="823"/>
      <c r="BB36" s="823"/>
      <c r="BC36" s="823"/>
      <c r="BD36" s="823"/>
      <c r="BE36" s="823"/>
      <c r="BF36" s="823"/>
      <c r="BG36" s="823"/>
      <c r="BH36" s="823"/>
      <c r="BI36" s="823"/>
      <c r="BM36" s="428"/>
      <c r="BN36" s="428"/>
      <c r="BO36" s="428"/>
      <c r="BP36" s="824"/>
      <c r="BQ36" s="824"/>
      <c r="BR36" s="824"/>
      <c r="BS36" s="824"/>
      <c r="BT36" s="824"/>
      <c r="BU36" s="824"/>
      <c r="BV36" s="824"/>
      <c r="BW36" s="824"/>
      <c r="BX36" s="824"/>
      <c r="BY36" s="824"/>
      <c r="BZ36" s="824"/>
      <c r="CA36" s="824"/>
      <c r="CB36" s="824"/>
      <c r="CC36" s="824"/>
      <c r="CD36" s="824"/>
      <c r="CE36" s="824"/>
      <c r="CF36" s="824"/>
      <c r="CG36" s="824"/>
      <c r="CH36" s="824"/>
      <c r="CI36" s="824"/>
      <c r="CJ36" s="824"/>
      <c r="CK36" s="824"/>
      <c r="CL36" s="824"/>
      <c r="CM36" s="824"/>
      <c r="CN36" s="824"/>
      <c r="CO36" s="824"/>
      <c r="CP36" s="824"/>
      <c r="CQ36" s="824"/>
      <c r="CR36" s="824"/>
      <c r="CS36" s="824"/>
      <c r="CT36" s="824"/>
      <c r="DV36" s="429"/>
      <c r="DW36" s="429"/>
      <c r="DX36" s="429"/>
      <c r="DY36" s="429"/>
      <c r="DZ36" s="681"/>
      <c r="EA36" s="681"/>
      <c r="EB36" s="681"/>
      <c r="EC36" s="681"/>
      <c r="ED36" s="680" t="s">
        <v>456</v>
      </c>
      <c r="EE36" s="680"/>
      <c r="EF36" s="680"/>
      <c r="EG36" s="680"/>
      <c r="EH36" s="676" t="s">
        <v>474</v>
      </c>
      <c r="EI36" s="676"/>
      <c r="EJ36" s="676"/>
      <c r="EK36" s="676"/>
      <c r="EL36" s="676"/>
      <c r="EM36" s="676"/>
      <c r="EN36" s="676"/>
      <c r="EO36" s="676"/>
      <c r="EP36" s="676"/>
      <c r="EQ36" s="676"/>
      <c r="ER36" s="676" t="s">
        <v>475</v>
      </c>
      <c r="ES36" s="676"/>
      <c r="ET36" s="676"/>
      <c r="EU36" s="676"/>
      <c r="EV36" s="676"/>
      <c r="EW36" s="676"/>
      <c r="EX36" s="676"/>
      <c r="EY36" s="676"/>
      <c r="EZ36" s="676"/>
      <c r="FA36" s="676"/>
      <c r="FB36" s="676"/>
      <c r="FC36" s="676"/>
      <c r="FD36" s="676"/>
      <c r="FE36" s="676"/>
      <c r="FF36" s="676"/>
      <c r="FG36" s="676"/>
      <c r="FH36" s="676"/>
      <c r="FI36" s="676"/>
      <c r="FJ36" s="676"/>
      <c r="FK36" s="676"/>
      <c r="FL36" s="676"/>
      <c r="FM36" s="676"/>
      <c r="FN36" s="676"/>
      <c r="FO36" s="676"/>
      <c r="FP36" s="676"/>
      <c r="FQ36" s="676"/>
      <c r="FR36" s="676"/>
      <c r="FS36" s="676"/>
      <c r="FT36" s="676"/>
      <c r="FU36" s="676"/>
      <c r="FV36" s="676"/>
      <c r="FW36" s="676"/>
      <c r="FX36" s="676"/>
      <c r="FY36" s="676"/>
      <c r="FZ36" s="676"/>
      <c r="GA36" s="676"/>
      <c r="GB36" s="676"/>
      <c r="GC36" s="676"/>
      <c r="GD36" s="676"/>
      <c r="GE36" s="676"/>
      <c r="GF36" s="676"/>
      <c r="GG36" s="676"/>
      <c r="GH36" s="676"/>
      <c r="GI36" s="676"/>
      <c r="GJ36" s="676"/>
      <c r="GK36" s="676"/>
      <c r="GL36" s="676"/>
      <c r="GM36" s="676"/>
      <c r="GN36" s="676"/>
      <c r="GO36" s="676"/>
      <c r="GP36" s="676"/>
      <c r="GQ36" s="676"/>
      <c r="GR36" s="676"/>
      <c r="GS36" s="676"/>
      <c r="GT36" s="676"/>
      <c r="GU36" s="676"/>
      <c r="GV36" s="676"/>
      <c r="GW36" s="676"/>
      <c r="GX36" s="676"/>
      <c r="GY36" s="676"/>
      <c r="GZ36" s="676"/>
      <c r="HA36" s="676"/>
      <c r="HB36" s="676"/>
      <c r="HC36" s="676"/>
      <c r="HD36" s="676"/>
      <c r="HE36" s="676"/>
      <c r="HF36" s="676"/>
      <c r="HG36" s="676"/>
      <c r="HH36" s="676"/>
      <c r="HI36" s="676"/>
      <c r="HJ36" s="676"/>
      <c r="HK36" s="676"/>
      <c r="HL36" s="676"/>
      <c r="HM36" s="676"/>
      <c r="HN36" s="676"/>
      <c r="HO36" s="676"/>
      <c r="HP36" s="676"/>
      <c r="HQ36" s="676"/>
      <c r="HR36" s="676"/>
      <c r="HS36" s="676"/>
      <c r="HT36" s="676"/>
      <c r="HU36" s="676"/>
      <c r="HV36" s="676"/>
      <c r="HW36" s="676"/>
      <c r="HX36" s="676"/>
      <c r="HY36" s="676"/>
      <c r="HZ36" s="676"/>
      <c r="IA36" s="676"/>
      <c r="IB36" s="676"/>
      <c r="IC36" s="676"/>
      <c r="ID36" s="676"/>
      <c r="IE36" s="676"/>
      <c r="IF36" s="676"/>
      <c r="IG36" s="676"/>
      <c r="IH36" s="676"/>
      <c r="II36" s="676"/>
      <c r="IJ36" s="676"/>
      <c r="IK36" s="676"/>
      <c r="IL36" s="676"/>
      <c r="IM36" s="676"/>
      <c r="IN36" s="676"/>
      <c r="IO36" s="676"/>
      <c r="IP36" s="676"/>
      <c r="IQ36" s="676"/>
      <c r="IR36" s="676"/>
      <c r="IS36" s="676"/>
      <c r="IT36" s="676"/>
      <c r="IU36" s="676"/>
      <c r="IV36" s="676"/>
      <c r="IW36" s="676"/>
      <c r="IX36" s="676"/>
      <c r="IY36" s="676"/>
      <c r="IZ36" s="676"/>
      <c r="JA36" s="676"/>
      <c r="JB36" s="676"/>
      <c r="JC36" s="676"/>
      <c r="JD36" s="676"/>
      <c r="JE36" s="676"/>
      <c r="JF36" s="676"/>
      <c r="JG36" s="676"/>
      <c r="JH36" s="676"/>
      <c r="JI36" s="676"/>
      <c r="JJ36" s="842" t="s">
        <v>479</v>
      </c>
      <c r="JK36" s="843"/>
      <c r="JL36" s="843"/>
      <c r="JM36" s="843"/>
      <c r="JN36" s="843"/>
      <c r="JO36" s="843"/>
      <c r="JP36" s="843"/>
      <c r="JQ36" s="843"/>
      <c r="JR36" s="843"/>
      <c r="JS36" s="843"/>
      <c r="JT36" s="843"/>
      <c r="JU36" s="843"/>
      <c r="JV36" s="843"/>
      <c r="JW36" s="843"/>
      <c r="JX36" s="843"/>
      <c r="JY36" s="843"/>
      <c r="JZ36" s="843"/>
      <c r="KA36" s="843"/>
      <c r="KB36" s="843"/>
      <c r="KC36" s="843"/>
      <c r="KD36" s="843"/>
      <c r="KE36" s="843"/>
      <c r="KF36" s="843"/>
      <c r="KG36" s="843"/>
      <c r="KH36" s="843"/>
      <c r="KI36" s="843"/>
      <c r="KJ36" s="843"/>
      <c r="KK36" s="843"/>
      <c r="KL36" s="843"/>
      <c r="KM36" s="843"/>
      <c r="KN36" s="843"/>
      <c r="KO36" s="844"/>
      <c r="KP36" s="430"/>
      <c r="KQ36" s="430"/>
      <c r="KR36" s="430"/>
      <c r="KS36" s="430"/>
      <c r="KT36" s="430"/>
      <c r="KU36" s="430"/>
      <c r="KV36" s="431"/>
      <c r="KW36" s="431"/>
      <c r="KX36" s="431"/>
      <c r="KY36" s="429"/>
      <c r="KZ36" s="429"/>
      <c r="LA36" s="429"/>
      <c r="LB36" s="429"/>
      <c r="LC36" s="429"/>
      <c r="LD36" s="429"/>
      <c r="LE36" s="429"/>
      <c r="LF36" s="429"/>
      <c r="LG36" s="429"/>
      <c r="LH36" s="429"/>
      <c r="LI36" s="429"/>
      <c r="LJ36" s="429"/>
      <c r="LK36" s="429"/>
      <c r="LL36" s="429"/>
      <c r="LM36" s="429"/>
      <c r="LN36" s="429"/>
      <c r="LO36" s="429"/>
      <c r="LP36" s="429"/>
      <c r="LQ36" s="429"/>
      <c r="LR36" s="429"/>
      <c r="LS36" s="429"/>
      <c r="LT36" s="429"/>
      <c r="LU36" s="429"/>
      <c r="LV36" s="429"/>
      <c r="LW36" s="429"/>
      <c r="LX36" s="429"/>
      <c r="LY36" s="429"/>
      <c r="LZ36" s="429"/>
    </row>
    <row r="37" spans="2:338" ht="9" customHeight="1">
      <c r="B37" s="822"/>
      <c r="C37" s="822"/>
      <c r="D37" s="822"/>
      <c r="E37" s="822"/>
      <c r="F37" s="822"/>
      <c r="G37" s="822"/>
      <c r="H37" s="822"/>
      <c r="I37" s="822"/>
      <c r="J37" s="822"/>
      <c r="K37" s="822"/>
      <c r="L37" s="822"/>
      <c r="M37" s="822"/>
      <c r="N37" s="822"/>
      <c r="O37" s="822"/>
      <c r="P37" s="822"/>
      <c r="Q37" s="822"/>
      <c r="R37" s="823"/>
      <c r="S37" s="823"/>
      <c r="T37" s="823"/>
      <c r="U37" s="823"/>
      <c r="V37" s="823"/>
      <c r="W37" s="823"/>
      <c r="X37" s="823"/>
      <c r="Y37" s="823"/>
      <c r="Z37" s="823"/>
      <c r="AA37" s="823"/>
      <c r="AB37" s="823"/>
      <c r="AC37" s="823"/>
      <c r="AD37" s="823"/>
      <c r="AE37" s="823"/>
      <c r="AF37" s="823"/>
      <c r="AG37" s="823"/>
      <c r="AH37" s="823"/>
      <c r="AI37" s="823"/>
      <c r="AJ37" s="823"/>
      <c r="AK37" s="823"/>
      <c r="AL37" s="823"/>
      <c r="AM37" s="823"/>
      <c r="AN37" s="823"/>
      <c r="AO37" s="823"/>
      <c r="AP37" s="823"/>
      <c r="AQ37" s="823"/>
      <c r="AR37" s="823"/>
      <c r="AS37" s="823"/>
      <c r="AT37" s="823"/>
      <c r="AU37" s="823"/>
      <c r="AV37" s="823"/>
      <c r="AW37" s="823"/>
      <c r="AX37" s="823"/>
      <c r="AY37" s="823"/>
      <c r="AZ37" s="823"/>
      <c r="BA37" s="823"/>
      <c r="BB37" s="823"/>
      <c r="BC37" s="823"/>
      <c r="BD37" s="823"/>
      <c r="BE37" s="823"/>
      <c r="BF37" s="823"/>
      <c r="BG37" s="823"/>
      <c r="BH37" s="823"/>
      <c r="BI37" s="823"/>
      <c r="BM37" s="428"/>
      <c r="BN37" s="428"/>
      <c r="BO37" s="428"/>
      <c r="BP37" s="824"/>
      <c r="BQ37" s="824"/>
      <c r="BR37" s="824"/>
      <c r="BS37" s="824"/>
      <c r="BT37" s="824"/>
      <c r="BU37" s="824"/>
      <c r="BV37" s="824"/>
      <c r="BW37" s="824"/>
      <c r="BX37" s="824"/>
      <c r="BY37" s="824"/>
      <c r="BZ37" s="824"/>
      <c r="CA37" s="824"/>
      <c r="CB37" s="824"/>
      <c r="CC37" s="824"/>
      <c r="CD37" s="824"/>
      <c r="CE37" s="824"/>
      <c r="CF37" s="824"/>
      <c r="CG37" s="824"/>
      <c r="CH37" s="824"/>
      <c r="CI37" s="824"/>
      <c r="CJ37" s="824"/>
      <c r="CK37" s="824"/>
      <c r="CL37" s="824"/>
      <c r="CM37" s="824"/>
      <c r="CN37" s="824"/>
      <c r="CO37" s="824"/>
      <c r="CP37" s="824"/>
      <c r="CQ37" s="824"/>
      <c r="CR37" s="824"/>
      <c r="CS37" s="824"/>
      <c r="CT37" s="824"/>
      <c r="CU37" s="756" t="str">
        <f>"（令和"&amp;DBCS(パラメーター!$D$2)&amp;"年度の保険料率）"</f>
        <v>（令和７年度の保険料率）</v>
      </c>
      <c r="CV37" s="756"/>
      <c r="CW37" s="756"/>
      <c r="CX37" s="756"/>
      <c r="CY37" s="756"/>
      <c r="CZ37" s="756"/>
      <c r="DA37" s="756"/>
      <c r="DB37" s="756"/>
      <c r="DC37" s="756"/>
      <c r="DD37" s="756"/>
      <c r="DE37" s="756"/>
      <c r="DF37" s="756"/>
      <c r="DG37" s="756"/>
      <c r="DH37" s="756"/>
      <c r="DI37" s="756"/>
      <c r="DJ37" s="756"/>
      <c r="DK37" s="756"/>
      <c r="DV37" s="429"/>
      <c r="DW37" s="429"/>
      <c r="DX37" s="429"/>
      <c r="DY37" s="429"/>
      <c r="DZ37" s="681"/>
      <c r="EA37" s="681"/>
      <c r="EB37" s="681"/>
      <c r="EC37" s="681"/>
      <c r="ED37" s="680"/>
      <c r="EE37" s="680"/>
      <c r="EF37" s="680"/>
      <c r="EG37" s="680"/>
      <c r="EH37" s="676"/>
      <c r="EI37" s="676"/>
      <c r="EJ37" s="676"/>
      <c r="EK37" s="676"/>
      <c r="EL37" s="676"/>
      <c r="EM37" s="676"/>
      <c r="EN37" s="676"/>
      <c r="EO37" s="676"/>
      <c r="EP37" s="676"/>
      <c r="EQ37" s="676"/>
      <c r="ER37" s="676"/>
      <c r="ES37" s="676"/>
      <c r="ET37" s="676"/>
      <c r="EU37" s="676"/>
      <c r="EV37" s="676"/>
      <c r="EW37" s="676"/>
      <c r="EX37" s="676"/>
      <c r="EY37" s="676"/>
      <c r="EZ37" s="676"/>
      <c r="FA37" s="676"/>
      <c r="FB37" s="676"/>
      <c r="FC37" s="676"/>
      <c r="FD37" s="676"/>
      <c r="FE37" s="676"/>
      <c r="FF37" s="676"/>
      <c r="FG37" s="676"/>
      <c r="FH37" s="676"/>
      <c r="FI37" s="676"/>
      <c r="FJ37" s="676"/>
      <c r="FK37" s="676"/>
      <c r="FL37" s="676"/>
      <c r="FM37" s="676"/>
      <c r="FN37" s="676"/>
      <c r="FO37" s="676"/>
      <c r="FP37" s="676"/>
      <c r="FQ37" s="676"/>
      <c r="FR37" s="676"/>
      <c r="FS37" s="676"/>
      <c r="FT37" s="676"/>
      <c r="FU37" s="676"/>
      <c r="FV37" s="676"/>
      <c r="FW37" s="676"/>
      <c r="FX37" s="676"/>
      <c r="FY37" s="676"/>
      <c r="FZ37" s="676"/>
      <c r="GA37" s="676"/>
      <c r="GB37" s="676"/>
      <c r="GC37" s="676"/>
      <c r="GD37" s="676"/>
      <c r="GE37" s="676"/>
      <c r="GF37" s="676"/>
      <c r="GG37" s="676"/>
      <c r="GH37" s="676"/>
      <c r="GI37" s="676"/>
      <c r="GJ37" s="676"/>
      <c r="GK37" s="676"/>
      <c r="GL37" s="676"/>
      <c r="GM37" s="676"/>
      <c r="GN37" s="676"/>
      <c r="GO37" s="676"/>
      <c r="GP37" s="676"/>
      <c r="GQ37" s="676"/>
      <c r="GR37" s="676"/>
      <c r="GS37" s="676"/>
      <c r="GT37" s="676"/>
      <c r="GU37" s="676"/>
      <c r="GV37" s="676"/>
      <c r="GW37" s="676"/>
      <c r="GX37" s="676"/>
      <c r="GY37" s="676"/>
      <c r="GZ37" s="676"/>
      <c r="HA37" s="676"/>
      <c r="HB37" s="676"/>
      <c r="HC37" s="676"/>
      <c r="HD37" s="676"/>
      <c r="HE37" s="676"/>
      <c r="HF37" s="676"/>
      <c r="HG37" s="676"/>
      <c r="HH37" s="676"/>
      <c r="HI37" s="676"/>
      <c r="HJ37" s="676"/>
      <c r="HK37" s="676"/>
      <c r="HL37" s="676"/>
      <c r="HM37" s="676"/>
      <c r="HN37" s="676"/>
      <c r="HO37" s="676"/>
      <c r="HP37" s="676"/>
      <c r="HQ37" s="676"/>
      <c r="HR37" s="676"/>
      <c r="HS37" s="676"/>
      <c r="HT37" s="676"/>
      <c r="HU37" s="676"/>
      <c r="HV37" s="676"/>
      <c r="HW37" s="676"/>
      <c r="HX37" s="676"/>
      <c r="HY37" s="676"/>
      <c r="HZ37" s="676"/>
      <c r="IA37" s="676"/>
      <c r="IB37" s="676"/>
      <c r="IC37" s="676"/>
      <c r="ID37" s="676"/>
      <c r="IE37" s="676"/>
      <c r="IF37" s="676"/>
      <c r="IG37" s="676"/>
      <c r="IH37" s="676"/>
      <c r="II37" s="676"/>
      <c r="IJ37" s="676"/>
      <c r="IK37" s="676"/>
      <c r="IL37" s="676"/>
      <c r="IM37" s="676"/>
      <c r="IN37" s="676"/>
      <c r="IO37" s="676"/>
      <c r="IP37" s="676"/>
      <c r="IQ37" s="676"/>
      <c r="IR37" s="676"/>
      <c r="IS37" s="676"/>
      <c r="IT37" s="676"/>
      <c r="IU37" s="676"/>
      <c r="IV37" s="676"/>
      <c r="IW37" s="676"/>
      <c r="IX37" s="676"/>
      <c r="IY37" s="676"/>
      <c r="IZ37" s="676"/>
      <c r="JA37" s="676"/>
      <c r="JB37" s="676"/>
      <c r="JC37" s="676"/>
      <c r="JD37" s="676"/>
      <c r="JE37" s="676"/>
      <c r="JF37" s="676"/>
      <c r="JG37" s="676"/>
      <c r="JH37" s="676"/>
      <c r="JI37" s="676"/>
      <c r="JJ37" s="845"/>
      <c r="JK37" s="846"/>
      <c r="JL37" s="846"/>
      <c r="JM37" s="846"/>
      <c r="JN37" s="846"/>
      <c r="JO37" s="846"/>
      <c r="JP37" s="846"/>
      <c r="JQ37" s="846"/>
      <c r="JR37" s="846"/>
      <c r="JS37" s="846"/>
      <c r="JT37" s="846"/>
      <c r="JU37" s="846"/>
      <c r="JV37" s="846"/>
      <c r="JW37" s="846"/>
      <c r="JX37" s="846"/>
      <c r="JY37" s="846"/>
      <c r="JZ37" s="846"/>
      <c r="KA37" s="846"/>
      <c r="KB37" s="846"/>
      <c r="KC37" s="846"/>
      <c r="KD37" s="846"/>
      <c r="KE37" s="846"/>
      <c r="KF37" s="846"/>
      <c r="KG37" s="846"/>
      <c r="KH37" s="846"/>
      <c r="KI37" s="846"/>
      <c r="KJ37" s="846"/>
      <c r="KK37" s="846"/>
      <c r="KL37" s="846"/>
      <c r="KM37" s="846"/>
      <c r="KN37" s="846"/>
      <c r="KO37" s="847"/>
      <c r="KP37" s="430"/>
      <c r="KQ37" s="430"/>
      <c r="KR37" s="430"/>
      <c r="KS37" s="430"/>
      <c r="KT37" s="430"/>
      <c r="KU37" s="430"/>
      <c r="KV37" s="431"/>
      <c r="KW37" s="431"/>
      <c r="KX37" s="431"/>
      <c r="KY37" s="429"/>
      <c r="KZ37" s="429"/>
      <c r="LA37" s="429"/>
      <c r="LB37" s="429"/>
      <c r="LC37" s="429"/>
      <c r="LD37" s="429"/>
      <c r="LE37" s="429"/>
      <c r="LF37" s="429"/>
      <c r="LG37" s="429"/>
      <c r="LH37" s="429"/>
      <c r="LI37" s="429"/>
      <c r="LJ37" s="429"/>
      <c r="LK37" s="429"/>
      <c r="LL37" s="429"/>
      <c r="LM37" s="429"/>
      <c r="LN37" s="429"/>
      <c r="LO37" s="429"/>
      <c r="LP37" s="429"/>
      <c r="LQ37" s="429"/>
      <c r="LR37" s="429"/>
      <c r="LS37" s="429"/>
      <c r="LT37" s="429"/>
      <c r="LU37" s="429"/>
      <c r="LV37" s="429"/>
      <c r="LW37" s="429"/>
      <c r="LX37" s="429"/>
      <c r="LY37" s="429"/>
      <c r="LZ37" s="429"/>
    </row>
    <row r="38" spans="2:338" ht="9" customHeight="1" thickBot="1">
      <c r="B38" s="426"/>
      <c r="C38" s="426"/>
      <c r="D38" s="426"/>
      <c r="E38" s="426"/>
      <c r="F38" s="425"/>
      <c r="G38" s="425"/>
      <c r="H38" s="425"/>
      <c r="I38" s="425"/>
      <c r="J38" s="425"/>
      <c r="K38" s="425"/>
      <c r="L38" s="425"/>
      <c r="M38" s="425"/>
      <c r="N38" s="426"/>
      <c r="O38" s="426"/>
      <c r="P38" s="426"/>
      <c r="Q38" s="426"/>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7"/>
      <c r="AV38" s="427"/>
      <c r="AW38" s="427"/>
      <c r="AX38" s="427"/>
      <c r="AY38" s="427"/>
      <c r="AZ38" s="427"/>
      <c r="BA38" s="427"/>
      <c r="BB38" s="427"/>
      <c r="BC38" s="427"/>
      <c r="BD38" s="427"/>
      <c r="BE38" s="427"/>
      <c r="BF38" s="427"/>
      <c r="BG38" s="427"/>
      <c r="BH38" s="427"/>
      <c r="BI38" s="427"/>
      <c r="CU38" s="757"/>
      <c r="CV38" s="757"/>
      <c r="CW38" s="757"/>
      <c r="CX38" s="757"/>
      <c r="CY38" s="757"/>
      <c r="CZ38" s="757"/>
      <c r="DA38" s="757"/>
      <c r="DB38" s="757"/>
      <c r="DC38" s="757"/>
      <c r="DD38" s="757"/>
      <c r="DE38" s="757"/>
      <c r="DF38" s="757"/>
      <c r="DG38" s="757"/>
      <c r="DH38" s="757"/>
      <c r="DI38" s="757"/>
      <c r="DJ38" s="757"/>
      <c r="DK38" s="757"/>
      <c r="DV38" s="429"/>
      <c r="DW38" s="429"/>
      <c r="DX38" s="429"/>
      <c r="DY38" s="429"/>
      <c r="DZ38" s="681"/>
      <c r="EA38" s="681"/>
      <c r="EB38" s="681"/>
      <c r="EC38" s="681"/>
      <c r="ED38" s="680"/>
      <c r="EE38" s="680"/>
      <c r="EF38" s="680"/>
      <c r="EG38" s="680"/>
      <c r="EH38" s="676"/>
      <c r="EI38" s="676"/>
      <c r="EJ38" s="676"/>
      <c r="EK38" s="676"/>
      <c r="EL38" s="676"/>
      <c r="EM38" s="676"/>
      <c r="EN38" s="676"/>
      <c r="EO38" s="676"/>
      <c r="EP38" s="676"/>
      <c r="EQ38" s="676"/>
      <c r="ER38" s="676"/>
      <c r="ES38" s="676"/>
      <c r="ET38" s="676"/>
      <c r="EU38" s="676"/>
      <c r="EV38" s="676"/>
      <c r="EW38" s="676"/>
      <c r="EX38" s="676"/>
      <c r="EY38" s="676"/>
      <c r="EZ38" s="676"/>
      <c r="FA38" s="676"/>
      <c r="FB38" s="676"/>
      <c r="FC38" s="676"/>
      <c r="FD38" s="676"/>
      <c r="FE38" s="676"/>
      <c r="FF38" s="676"/>
      <c r="FG38" s="676"/>
      <c r="FH38" s="676"/>
      <c r="FI38" s="676"/>
      <c r="FJ38" s="676"/>
      <c r="FK38" s="676"/>
      <c r="FL38" s="676"/>
      <c r="FM38" s="676"/>
      <c r="FN38" s="676"/>
      <c r="FO38" s="676"/>
      <c r="FP38" s="676"/>
      <c r="FQ38" s="676"/>
      <c r="FR38" s="676"/>
      <c r="FS38" s="676"/>
      <c r="FT38" s="676"/>
      <c r="FU38" s="676"/>
      <c r="FV38" s="676"/>
      <c r="FW38" s="676"/>
      <c r="FX38" s="676"/>
      <c r="FY38" s="676"/>
      <c r="FZ38" s="676"/>
      <c r="GA38" s="676"/>
      <c r="GB38" s="676"/>
      <c r="GC38" s="676"/>
      <c r="GD38" s="676"/>
      <c r="GE38" s="676"/>
      <c r="GF38" s="676"/>
      <c r="GG38" s="676"/>
      <c r="GH38" s="676"/>
      <c r="GI38" s="676"/>
      <c r="GJ38" s="676"/>
      <c r="GK38" s="676"/>
      <c r="GL38" s="676"/>
      <c r="GM38" s="676"/>
      <c r="GN38" s="676"/>
      <c r="GO38" s="676"/>
      <c r="GP38" s="676"/>
      <c r="GQ38" s="676"/>
      <c r="GR38" s="676"/>
      <c r="GS38" s="676"/>
      <c r="GT38" s="676"/>
      <c r="GU38" s="676"/>
      <c r="GV38" s="676"/>
      <c r="GW38" s="676"/>
      <c r="GX38" s="676"/>
      <c r="GY38" s="676"/>
      <c r="GZ38" s="676"/>
      <c r="HA38" s="676"/>
      <c r="HB38" s="676"/>
      <c r="HC38" s="676"/>
      <c r="HD38" s="676"/>
      <c r="HE38" s="676"/>
      <c r="HF38" s="676"/>
      <c r="HG38" s="676"/>
      <c r="HH38" s="676"/>
      <c r="HI38" s="676"/>
      <c r="HJ38" s="676"/>
      <c r="HK38" s="676"/>
      <c r="HL38" s="676"/>
      <c r="HM38" s="676"/>
      <c r="HN38" s="676"/>
      <c r="HO38" s="676"/>
      <c r="HP38" s="676"/>
      <c r="HQ38" s="676"/>
      <c r="HR38" s="676"/>
      <c r="HS38" s="676"/>
      <c r="HT38" s="676"/>
      <c r="HU38" s="676"/>
      <c r="HV38" s="676"/>
      <c r="HW38" s="676"/>
      <c r="HX38" s="676"/>
      <c r="HY38" s="676"/>
      <c r="HZ38" s="676"/>
      <c r="IA38" s="676"/>
      <c r="IB38" s="676"/>
      <c r="IC38" s="676"/>
      <c r="ID38" s="676"/>
      <c r="IE38" s="676"/>
      <c r="IF38" s="676"/>
      <c r="IG38" s="676"/>
      <c r="IH38" s="676"/>
      <c r="II38" s="676"/>
      <c r="IJ38" s="676"/>
      <c r="IK38" s="676"/>
      <c r="IL38" s="676"/>
      <c r="IM38" s="676"/>
      <c r="IN38" s="676"/>
      <c r="IO38" s="676"/>
      <c r="IP38" s="676"/>
      <c r="IQ38" s="676"/>
      <c r="IR38" s="676"/>
      <c r="IS38" s="676"/>
      <c r="IT38" s="676"/>
      <c r="IU38" s="676"/>
      <c r="IV38" s="676"/>
      <c r="IW38" s="676"/>
      <c r="IX38" s="676"/>
      <c r="IY38" s="676"/>
      <c r="IZ38" s="676"/>
      <c r="JA38" s="676"/>
      <c r="JB38" s="676"/>
      <c r="JC38" s="676"/>
      <c r="JD38" s="676"/>
      <c r="JE38" s="676"/>
      <c r="JF38" s="676"/>
      <c r="JG38" s="676"/>
      <c r="JH38" s="676"/>
      <c r="JI38" s="676"/>
      <c r="JJ38" s="848"/>
      <c r="JK38" s="849"/>
      <c r="JL38" s="849"/>
      <c r="JM38" s="849"/>
      <c r="JN38" s="849"/>
      <c r="JO38" s="849"/>
      <c r="JP38" s="849"/>
      <c r="JQ38" s="849"/>
      <c r="JR38" s="849"/>
      <c r="JS38" s="849"/>
      <c r="JT38" s="849"/>
      <c r="JU38" s="849"/>
      <c r="JV38" s="849"/>
      <c r="JW38" s="849"/>
      <c r="JX38" s="849"/>
      <c r="JY38" s="849"/>
      <c r="JZ38" s="849"/>
      <c r="KA38" s="849"/>
      <c r="KB38" s="849"/>
      <c r="KC38" s="849"/>
      <c r="KD38" s="849"/>
      <c r="KE38" s="849"/>
      <c r="KF38" s="849"/>
      <c r="KG38" s="849"/>
      <c r="KH38" s="849"/>
      <c r="KI38" s="849"/>
      <c r="KJ38" s="849"/>
      <c r="KK38" s="849"/>
      <c r="KL38" s="849"/>
      <c r="KM38" s="849"/>
      <c r="KN38" s="849"/>
      <c r="KO38" s="850"/>
      <c r="KP38" s="430"/>
      <c r="KQ38" s="430"/>
      <c r="KR38" s="430"/>
      <c r="KS38" s="430"/>
      <c r="KT38" s="430"/>
      <c r="KU38" s="430"/>
      <c r="KV38" s="431"/>
      <c r="KW38" s="431"/>
      <c r="KX38" s="431"/>
      <c r="KY38" s="429"/>
      <c r="KZ38" s="429"/>
      <c r="LA38" s="429"/>
      <c r="LB38" s="429"/>
      <c r="LC38" s="429"/>
      <c r="LD38" s="429"/>
      <c r="LE38" s="429"/>
      <c r="LF38" s="429"/>
      <c r="LG38" s="429"/>
      <c r="LH38" s="429"/>
      <c r="LI38" s="429"/>
      <c r="LJ38" s="429"/>
      <c r="LK38" s="429"/>
      <c r="LL38" s="429"/>
      <c r="LM38" s="429"/>
      <c r="LN38" s="429"/>
      <c r="LO38" s="429"/>
      <c r="LP38" s="429"/>
      <c r="LQ38" s="429"/>
      <c r="LR38" s="429"/>
      <c r="LS38" s="429"/>
      <c r="LT38" s="429"/>
      <c r="LU38" s="429"/>
      <c r="LV38" s="429"/>
      <c r="LW38" s="429"/>
      <c r="LX38" s="429"/>
      <c r="LY38" s="429"/>
      <c r="LZ38" s="429"/>
    </row>
    <row r="39" spans="2:338" ht="9" customHeight="1">
      <c r="B39" s="798"/>
      <c r="C39" s="798"/>
      <c r="D39" s="798"/>
      <c r="E39" s="799"/>
      <c r="F39" s="802" t="s">
        <v>102</v>
      </c>
      <c r="G39" s="803"/>
      <c r="H39" s="803"/>
      <c r="I39" s="803"/>
      <c r="J39" s="803"/>
      <c r="K39" s="803"/>
      <c r="L39" s="803"/>
      <c r="M39" s="804"/>
      <c r="N39" s="788" t="s">
        <v>454</v>
      </c>
      <c r="O39" s="680"/>
      <c r="P39" s="680"/>
      <c r="Q39" s="789"/>
      <c r="R39" s="790" t="s">
        <v>474</v>
      </c>
      <c r="S39" s="791"/>
      <c r="T39" s="791"/>
      <c r="U39" s="791"/>
      <c r="V39" s="791"/>
      <c r="W39" s="791"/>
      <c r="X39" s="791"/>
      <c r="Y39" s="791"/>
      <c r="Z39" s="791"/>
      <c r="AA39" s="792"/>
      <c r="AB39" s="790" t="s">
        <v>475</v>
      </c>
      <c r="AC39" s="791"/>
      <c r="AD39" s="791"/>
      <c r="AE39" s="791"/>
      <c r="AF39" s="791"/>
      <c r="AG39" s="791"/>
      <c r="AH39" s="791"/>
      <c r="AI39" s="791"/>
      <c r="AJ39" s="791"/>
      <c r="AK39" s="791"/>
      <c r="AL39" s="791"/>
      <c r="AM39" s="791"/>
      <c r="AN39" s="791"/>
      <c r="AO39" s="791"/>
      <c r="AP39" s="791"/>
      <c r="AQ39" s="791"/>
      <c r="AR39" s="791"/>
      <c r="AS39" s="791"/>
      <c r="AT39" s="791"/>
      <c r="AU39" s="791"/>
      <c r="AV39" s="791"/>
      <c r="AW39" s="791"/>
      <c r="AX39" s="791"/>
      <c r="AY39" s="792"/>
      <c r="AZ39" s="796" t="s">
        <v>480</v>
      </c>
      <c r="BA39" s="797"/>
      <c r="BB39" s="797"/>
      <c r="BC39" s="797"/>
      <c r="BD39" s="797"/>
      <c r="BE39" s="797"/>
      <c r="BF39" s="797"/>
      <c r="BG39" s="797"/>
      <c r="BH39" s="797"/>
      <c r="BI39" s="797"/>
      <c r="BK39" s="415"/>
      <c r="BL39" s="415"/>
      <c r="BM39" s="717" t="s">
        <v>203</v>
      </c>
      <c r="BN39" s="717"/>
      <c r="BO39" s="717"/>
      <c r="BP39" s="703" t="s">
        <v>208</v>
      </c>
      <c r="BQ39" s="704"/>
      <c r="BR39" s="704"/>
      <c r="BS39" s="704"/>
      <c r="BT39" s="704"/>
      <c r="BU39" s="704"/>
      <c r="BV39" s="704"/>
      <c r="BW39" s="709" t="s">
        <v>209</v>
      </c>
      <c r="BX39" s="709"/>
      <c r="BY39" s="709"/>
      <c r="BZ39" s="709"/>
      <c r="CA39" s="709"/>
      <c r="CB39" s="709"/>
      <c r="CC39" s="709"/>
      <c r="CD39" s="709"/>
      <c r="CE39" s="709"/>
      <c r="CF39" s="709"/>
      <c r="CG39" s="709"/>
      <c r="CH39" s="709"/>
      <c r="CI39" s="709"/>
      <c r="CJ39" s="709"/>
      <c r="CK39" s="709"/>
      <c r="CL39" s="719">
        <f>Q85</f>
        <v>0</v>
      </c>
      <c r="CM39" s="692"/>
      <c r="CN39" s="692"/>
      <c r="CO39" s="692"/>
      <c r="CP39" s="692"/>
      <c r="CQ39" s="692"/>
      <c r="CR39" s="692"/>
      <c r="CS39" s="692"/>
      <c r="CT39" s="692"/>
      <c r="CU39" s="683" t="s">
        <v>256</v>
      </c>
      <c r="CV39" s="683"/>
      <c r="CW39" s="686" t="s">
        <v>25</v>
      </c>
      <c r="CX39" s="686"/>
      <c r="CY39" s="689">
        <f>パラメーター!$D$3</f>
        <v>7.2300000000000003E-2</v>
      </c>
      <c r="CZ39" s="689"/>
      <c r="DA39" s="689"/>
      <c r="DB39" s="689"/>
      <c r="DC39" s="689"/>
      <c r="DD39" s="689"/>
      <c r="DE39" s="689"/>
      <c r="DF39" s="689"/>
      <c r="DG39" s="689"/>
      <c r="DH39" s="686" t="s">
        <v>205</v>
      </c>
      <c r="DI39" s="686"/>
      <c r="DJ39" s="692">
        <f>ROUNDDOWN(CL39*CY39,0)</f>
        <v>0</v>
      </c>
      <c r="DK39" s="692"/>
      <c r="DL39" s="692"/>
      <c r="DM39" s="692"/>
      <c r="DN39" s="692"/>
      <c r="DO39" s="692"/>
      <c r="DP39" s="692"/>
      <c r="DQ39" s="692"/>
      <c r="DR39" s="692"/>
      <c r="DS39" s="683" t="s">
        <v>256</v>
      </c>
      <c r="DT39" s="695"/>
      <c r="DV39" s="429"/>
      <c r="DW39" s="429"/>
      <c r="DX39" s="429"/>
      <c r="DY39" s="429"/>
      <c r="DZ39" s="681"/>
      <c r="EA39" s="681"/>
      <c r="EB39" s="681"/>
      <c r="EC39" s="681"/>
      <c r="ED39" s="680"/>
      <c r="EE39" s="680"/>
      <c r="EF39" s="680"/>
      <c r="EG39" s="680"/>
      <c r="EH39" s="670" t="s">
        <v>477</v>
      </c>
      <c r="EI39" s="670"/>
      <c r="EJ39" s="670"/>
      <c r="EK39" s="670"/>
      <c r="EL39" s="670"/>
      <c r="EM39" s="670"/>
      <c r="EN39" s="670"/>
      <c r="EO39" s="670"/>
      <c r="EP39" s="670"/>
      <c r="EQ39" s="670"/>
      <c r="ER39" s="668" t="s">
        <v>457</v>
      </c>
      <c r="ES39" s="668"/>
      <c r="ET39" s="668"/>
      <c r="EU39" s="668"/>
      <c r="EV39" s="668"/>
      <c r="EW39" s="668"/>
      <c r="EX39" s="668"/>
      <c r="EY39" s="668"/>
      <c r="EZ39" s="668"/>
      <c r="FA39" s="668"/>
      <c r="FB39" s="668"/>
      <c r="FC39" s="668"/>
      <c r="FD39" s="668"/>
      <c r="FE39" s="668"/>
      <c r="FF39" s="668"/>
      <c r="FG39" s="668"/>
      <c r="FH39" s="668"/>
      <c r="FI39" s="668"/>
      <c r="FJ39" s="668"/>
      <c r="FK39" s="668"/>
      <c r="FL39" s="668"/>
      <c r="FM39" s="668"/>
      <c r="FN39" s="668"/>
      <c r="FO39" s="668"/>
      <c r="FP39" s="668"/>
      <c r="FQ39" s="668"/>
      <c r="FR39" s="668"/>
      <c r="FS39" s="668"/>
      <c r="FT39" s="668"/>
      <c r="FU39" s="668"/>
      <c r="FV39" s="668"/>
      <c r="FW39" s="668"/>
      <c r="FX39" s="668" t="s">
        <v>458</v>
      </c>
      <c r="FY39" s="668"/>
      <c r="FZ39" s="668"/>
      <c r="GA39" s="668"/>
      <c r="GB39" s="668"/>
      <c r="GC39" s="668"/>
      <c r="GD39" s="668"/>
      <c r="GE39" s="668"/>
      <c r="GF39" s="668"/>
      <c r="GG39" s="668"/>
      <c r="GH39" s="668"/>
      <c r="GI39" s="668"/>
      <c r="GJ39" s="668"/>
      <c r="GK39" s="668"/>
      <c r="GL39" s="668"/>
      <c r="GM39" s="668"/>
      <c r="GN39" s="668"/>
      <c r="GO39" s="668"/>
      <c r="GP39" s="668"/>
      <c r="GQ39" s="668"/>
      <c r="GR39" s="668"/>
      <c r="GS39" s="668"/>
      <c r="GT39" s="668"/>
      <c r="GU39" s="668"/>
      <c r="GV39" s="668"/>
      <c r="GW39" s="668"/>
      <c r="GX39" s="668"/>
      <c r="GY39" s="668"/>
      <c r="GZ39" s="668"/>
      <c r="HA39" s="668"/>
      <c r="HB39" s="668"/>
      <c r="HC39" s="668"/>
      <c r="HD39" s="668"/>
      <c r="HE39" s="668"/>
      <c r="HF39" s="668"/>
      <c r="HG39" s="668"/>
      <c r="HH39" s="668"/>
      <c r="HI39" s="668"/>
      <c r="HJ39" s="668"/>
      <c r="HK39" s="668"/>
      <c r="HL39" s="668"/>
      <c r="HM39" s="668"/>
      <c r="HN39" s="668"/>
      <c r="HO39" s="668"/>
      <c r="HP39" s="668"/>
      <c r="HQ39" s="668"/>
      <c r="HR39" s="668"/>
      <c r="HS39" s="668"/>
      <c r="HT39" s="668"/>
      <c r="HU39" s="668"/>
      <c r="HV39" s="668"/>
      <c r="HW39" s="668"/>
      <c r="HX39" s="668"/>
      <c r="HY39" s="668"/>
      <c r="HZ39" s="668"/>
      <c r="IA39" s="668"/>
      <c r="IB39" s="670" t="s">
        <v>455</v>
      </c>
      <c r="IC39" s="670"/>
      <c r="ID39" s="670"/>
      <c r="IE39" s="670"/>
      <c r="IF39" s="670"/>
      <c r="IG39" s="670"/>
      <c r="IH39" s="670"/>
      <c r="II39" s="670"/>
      <c r="IJ39" s="670" t="s">
        <v>460</v>
      </c>
      <c r="IK39" s="670"/>
      <c r="IL39" s="670"/>
      <c r="IM39" s="670"/>
      <c r="IN39" s="670"/>
      <c r="IO39" s="670"/>
      <c r="IP39" s="670"/>
      <c r="IQ39" s="670"/>
      <c r="IR39" s="670" t="s">
        <v>461</v>
      </c>
      <c r="IS39" s="670"/>
      <c r="IT39" s="670"/>
      <c r="IU39" s="670"/>
      <c r="IV39" s="670"/>
      <c r="IW39" s="670"/>
      <c r="IX39" s="670"/>
      <c r="IY39" s="670"/>
      <c r="IZ39" s="668" t="s">
        <v>462</v>
      </c>
      <c r="JA39" s="668"/>
      <c r="JB39" s="668"/>
      <c r="JC39" s="668"/>
      <c r="JD39" s="668"/>
      <c r="JE39" s="668"/>
      <c r="JF39" s="668"/>
      <c r="JG39" s="668"/>
      <c r="JH39" s="668"/>
      <c r="JI39" s="668"/>
      <c r="JJ39" s="669" t="s">
        <v>464</v>
      </c>
      <c r="JK39" s="669"/>
      <c r="JL39" s="669"/>
      <c r="JM39" s="669"/>
      <c r="JN39" s="669"/>
      <c r="JO39" s="669"/>
      <c r="JP39" s="669"/>
      <c r="JQ39" s="669"/>
      <c r="JR39" s="669"/>
      <c r="JS39" s="669"/>
      <c r="JT39" s="669" t="s">
        <v>465</v>
      </c>
      <c r="JU39" s="669"/>
      <c r="JV39" s="669"/>
      <c r="JW39" s="669"/>
      <c r="JX39" s="669"/>
      <c r="JY39" s="669"/>
      <c r="JZ39" s="669"/>
      <c r="KA39" s="669"/>
      <c r="KB39" s="669"/>
      <c r="KC39" s="669"/>
      <c r="KD39" s="834" t="s">
        <v>467</v>
      </c>
      <c r="KE39" s="835"/>
      <c r="KF39" s="835"/>
      <c r="KG39" s="835"/>
      <c r="KH39" s="834" t="s">
        <v>468</v>
      </c>
      <c r="KI39" s="835"/>
      <c r="KJ39" s="835"/>
      <c r="KK39" s="835"/>
      <c r="KL39" s="834" t="s">
        <v>529</v>
      </c>
      <c r="KM39" s="835"/>
      <c r="KN39" s="835"/>
      <c r="KO39" s="835"/>
      <c r="KP39" s="431"/>
      <c r="KQ39" s="431"/>
      <c r="KR39" s="431"/>
      <c r="KS39" s="431"/>
      <c r="KT39" s="431"/>
      <c r="KU39" s="431"/>
      <c r="KV39" s="431"/>
      <c r="KW39" s="431"/>
      <c r="KX39" s="431"/>
      <c r="KY39" s="429"/>
      <c r="KZ39" s="429"/>
      <c r="LA39" s="429"/>
      <c r="LB39" s="429"/>
      <c r="LC39" s="429"/>
      <c r="LD39" s="429"/>
      <c r="LE39" s="429"/>
      <c r="LF39" s="429"/>
      <c r="LG39" s="429"/>
      <c r="LH39" s="429"/>
      <c r="LI39" s="429"/>
      <c r="LJ39" s="429"/>
      <c r="LK39" s="429"/>
      <c r="LL39" s="429"/>
      <c r="LM39" s="429"/>
      <c r="LN39" s="429"/>
      <c r="LO39" s="429"/>
      <c r="LP39" s="429"/>
      <c r="LQ39" s="429"/>
      <c r="LR39" s="429"/>
      <c r="LS39" s="429"/>
      <c r="LT39" s="429"/>
      <c r="LU39" s="429"/>
      <c r="LV39" s="429"/>
      <c r="LW39" s="429"/>
      <c r="LX39" s="429"/>
      <c r="LY39" s="429"/>
      <c r="LZ39" s="429"/>
    </row>
    <row r="40" spans="2:338" ht="9" customHeight="1">
      <c r="B40" s="798"/>
      <c r="C40" s="798"/>
      <c r="D40" s="798"/>
      <c r="E40" s="799"/>
      <c r="F40" s="801"/>
      <c r="G40" s="668"/>
      <c r="H40" s="668"/>
      <c r="I40" s="668"/>
      <c r="J40" s="668"/>
      <c r="K40" s="668"/>
      <c r="L40" s="668"/>
      <c r="M40" s="805"/>
      <c r="N40" s="788"/>
      <c r="O40" s="680"/>
      <c r="P40" s="680"/>
      <c r="Q40" s="789"/>
      <c r="R40" s="793"/>
      <c r="S40" s="794"/>
      <c r="T40" s="794"/>
      <c r="U40" s="794"/>
      <c r="V40" s="794"/>
      <c r="W40" s="794"/>
      <c r="X40" s="794"/>
      <c r="Y40" s="794"/>
      <c r="Z40" s="794"/>
      <c r="AA40" s="795"/>
      <c r="AB40" s="793"/>
      <c r="AC40" s="794"/>
      <c r="AD40" s="794"/>
      <c r="AE40" s="794"/>
      <c r="AF40" s="794"/>
      <c r="AG40" s="794"/>
      <c r="AH40" s="794"/>
      <c r="AI40" s="794"/>
      <c r="AJ40" s="794"/>
      <c r="AK40" s="794"/>
      <c r="AL40" s="794"/>
      <c r="AM40" s="794"/>
      <c r="AN40" s="794"/>
      <c r="AO40" s="794"/>
      <c r="AP40" s="794"/>
      <c r="AQ40" s="794"/>
      <c r="AR40" s="794"/>
      <c r="AS40" s="794"/>
      <c r="AT40" s="794"/>
      <c r="AU40" s="794"/>
      <c r="AV40" s="794"/>
      <c r="AW40" s="794"/>
      <c r="AX40" s="794"/>
      <c r="AY40" s="795"/>
      <c r="AZ40" s="796"/>
      <c r="BA40" s="797"/>
      <c r="BB40" s="797"/>
      <c r="BC40" s="797"/>
      <c r="BD40" s="797"/>
      <c r="BE40" s="797"/>
      <c r="BF40" s="797"/>
      <c r="BG40" s="797"/>
      <c r="BH40" s="797"/>
      <c r="BI40" s="797"/>
      <c r="BJ40" s="416"/>
      <c r="BK40" s="417"/>
      <c r="BL40" s="417"/>
      <c r="BM40" s="717"/>
      <c r="BN40" s="717"/>
      <c r="BO40" s="717"/>
      <c r="BP40" s="705"/>
      <c r="BQ40" s="706"/>
      <c r="BR40" s="706"/>
      <c r="BS40" s="706"/>
      <c r="BT40" s="706"/>
      <c r="BU40" s="706"/>
      <c r="BV40" s="706"/>
      <c r="BW40" s="710"/>
      <c r="BX40" s="710"/>
      <c r="BY40" s="710"/>
      <c r="BZ40" s="710"/>
      <c r="CA40" s="710"/>
      <c r="CB40" s="710"/>
      <c r="CC40" s="710"/>
      <c r="CD40" s="710"/>
      <c r="CE40" s="710"/>
      <c r="CF40" s="710"/>
      <c r="CG40" s="710"/>
      <c r="CH40" s="710"/>
      <c r="CI40" s="710"/>
      <c r="CJ40" s="710"/>
      <c r="CK40" s="710"/>
      <c r="CL40" s="720"/>
      <c r="CM40" s="693"/>
      <c r="CN40" s="693"/>
      <c r="CO40" s="693"/>
      <c r="CP40" s="693"/>
      <c r="CQ40" s="693"/>
      <c r="CR40" s="693"/>
      <c r="CS40" s="693"/>
      <c r="CT40" s="693"/>
      <c r="CU40" s="684"/>
      <c r="CV40" s="684"/>
      <c r="CW40" s="687"/>
      <c r="CX40" s="687"/>
      <c r="CY40" s="690"/>
      <c r="CZ40" s="690"/>
      <c r="DA40" s="690"/>
      <c r="DB40" s="690"/>
      <c r="DC40" s="690"/>
      <c r="DD40" s="690"/>
      <c r="DE40" s="690"/>
      <c r="DF40" s="690"/>
      <c r="DG40" s="690"/>
      <c r="DH40" s="687"/>
      <c r="DI40" s="687"/>
      <c r="DJ40" s="693"/>
      <c r="DK40" s="693"/>
      <c r="DL40" s="693"/>
      <c r="DM40" s="693"/>
      <c r="DN40" s="693"/>
      <c r="DO40" s="693"/>
      <c r="DP40" s="693"/>
      <c r="DQ40" s="693"/>
      <c r="DR40" s="693"/>
      <c r="DS40" s="684"/>
      <c r="DT40" s="696"/>
      <c r="DV40" s="429"/>
      <c r="DW40" s="429"/>
      <c r="DX40" s="429"/>
      <c r="DY40" s="429"/>
      <c r="DZ40" s="681"/>
      <c r="EA40" s="681"/>
      <c r="EB40" s="681"/>
      <c r="EC40" s="681"/>
      <c r="ED40" s="680"/>
      <c r="EE40" s="680"/>
      <c r="EF40" s="680"/>
      <c r="EG40" s="680"/>
      <c r="EH40" s="670"/>
      <c r="EI40" s="670"/>
      <c r="EJ40" s="670"/>
      <c r="EK40" s="670"/>
      <c r="EL40" s="670"/>
      <c r="EM40" s="670"/>
      <c r="EN40" s="670"/>
      <c r="EO40" s="670"/>
      <c r="EP40" s="670"/>
      <c r="EQ40" s="670"/>
      <c r="ER40" s="668"/>
      <c r="ES40" s="668"/>
      <c r="ET40" s="668"/>
      <c r="EU40" s="668"/>
      <c r="EV40" s="668"/>
      <c r="EW40" s="668"/>
      <c r="EX40" s="668"/>
      <c r="EY40" s="668"/>
      <c r="EZ40" s="668"/>
      <c r="FA40" s="668"/>
      <c r="FB40" s="668"/>
      <c r="FC40" s="668"/>
      <c r="FD40" s="668"/>
      <c r="FE40" s="668"/>
      <c r="FF40" s="668"/>
      <c r="FG40" s="668"/>
      <c r="FH40" s="668"/>
      <c r="FI40" s="668"/>
      <c r="FJ40" s="668"/>
      <c r="FK40" s="668"/>
      <c r="FL40" s="668"/>
      <c r="FM40" s="668"/>
      <c r="FN40" s="668"/>
      <c r="FO40" s="668"/>
      <c r="FP40" s="668"/>
      <c r="FQ40" s="668"/>
      <c r="FR40" s="668"/>
      <c r="FS40" s="668"/>
      <c r="FT40" s="668"/>
      <c r="FU40" s="668"/>
      <c r="FV40" s="668"/>
      <c r="FW40" s="668"/>
      <c r="FX40" s="668"/>
      <c r="FY40" s="668"/>
      <c r="FZ40" s="668"/>
      <c r="GA40" s="668"/>
      <c r="GB40" s="668"/>
      <c r="GC40" s="668"/>
      <c r="GD40" s="668"/>
      <c r="GE40" s="668"/>
      <c r="GF40" s="668"/>
      <c r="GG40" s="668"/>
      <c r="GH40" s="668"/>
      <c r="GI40" s="668"/>
      <c r="GJ40" s="668"/>
      <c r="GK40" s="668"/>
      <c r="GL40" s="668"/>
      <c r="GM40" s="668"/>
      <c r="GN40" s="668"/>
      <c r="GO40" s="668"/>
      <c r="GP40" s="668"/>
      <c r="GQ40" s="668"/>
      <c r="GR40" s="668"/>
      <c r="GS40" s="668"/>
      <c r="GT40" s="668"/>
      <c r="GU40" s="668"/>
      <c r="GV40" s="668"/>
      <c r="GW40" s="668"/>
      <c r="GX40" s="668"/>
      <c r="GY40" s="668"/>
      <c r="GZ40" s="668"/>
      <c r="HA40" s="668"/>
      <c r="HB40" s="668"/>
      <c r="HC40" s="668"/>
      <c r="HD40" s="668"/>
      <c r="HE40" s="668"/>
      <c r="HF40" s="668"/>
      <c r="HG40" s="668"/>
      <c r="HH40" s="668"/>
      <c r="HI40" s="668"/>
      <c r="HJ40" s="668"/>
      <c r="HK40" s="668"/>
      <c r="HL40" s="668"/>
      <c r="HM40" s="668"/>
      <c r="HN40" s="668"/>
      <c r="HO40" s="668"/>
      <c r="HP40" s="668"/>
      <c r="HQ40" s="668"/>
      <c r="HR40" s="668"/>
      <c r="HS40" s="668"/>
      <c r="HT40" s="668"/>
      <c r="HU40" s="668"/>
      <c r="HV40" s="668"/>
      <c r="HW40" s="668"/>
      <c r="HX40" s="668"/>
      <c r="HY40" s="668"/>
      <c r="HZ40" s="668"/>
      <c r="IA40" s="668"/>
      <c r="IB40" s="670"/>
      <c r="IC40" s="670"/>
      <c r="ID40" s="670"/>
      <c r="IE40" s="670"/>
      <c r="IF40" s="670"/>
      <c r="IG40" s="670"/>
      <c r="IH40" s="670"/>
      <c r="II40" s="670"/>
      <c r="IJ40" s="670"/>
      <c r="IK40" s="670"/>
      <c r="IL40" s="670"/>
      <c r="IM40" s="670"/>
      <c r="IN40" s="670"/>
      <c r="IO40" s="670"/>
      <c r="IP40" s="670"/>
      <c r="IQ40" s="670"/>
      <c r="IR40" s="670"/>
      <c r="IS40" s="670"/>
      <c r="IT40" s="670"/>
      <c r="IU40" s="670"/>
      <c r="IV40" s="670"/>
      <c r="IW40" s="670"/>
      <c r="IX40" s="670"/>
      <c r="IY40" s="670"/>
      <c r="IZ40" s="668"/>
      <c r="JA40" s="668"/>
      <c r="JB40" s="668"/>
      <c r="JC40" s="668"/>
      <c r="JD40" s="668"/>
      <c r="JE40" s="668"/>
      <c r="JF40" s="668"/>
      <c r="JG40" s="668"/>
      <c r="JH40" s="668"/>
      <c r="JI40" s="668"/>
      <c r="JJ40" s="670"/>
      <c r="JK40" s="670"/>
      <c r="JL40" s="670"/>
      <c r="JM40" s="670"/>
      <c r="JN40" s="670"/>
      <c r="JO40" s="670"/>
      <c r="JP40" s="670"/>
      <c r="JQ40" s="670"/>
      <c r="JR40" s="670"/>
      <c r="JS40" s="670"/>
      <c r="JT40" s="670"/>
      <c r="JU40" s="670"/>
      <c r="JV40" s="670"/>
      <c r="JW40" s="670"/>
      <c r="JX40" s="670"/>
      <c r="JY40" s="670"/>
      <c r="JZ40" s="670"/>
      <c r="KA40" s="670"/>
      <c r="KB40" s="670"/>
      <c r="KC40" s="670"/>
      <c r="KD40" s="851"/>
      <c r="KE40" s="851"/>
      <c r="KF40" s="851"/>
      <c r="KG40" s="851"/>
      <c r="KH40" s="851"/>
      <c r="KI40" s="851"/>
      <c r="KJ40" s="851"/>
      <c r="KK40" s="851"/>
      <c r="KL40" s="836"/>
      <c r="KM40" s="837"/>
      <c r="KN40" s="837"/>
      <c r="KO40" s="838"/>
      <c r="KP40" s="431"/>
      <c r="KQ40" s="431"/>
      <c r="KR40" s="431"/>
      <c r="KS40" s="431"/>
      <c r="KT40" s="431"/>
      <c r="KU40" s="431"/>
      <c r="KV40" s="431"/>
      <c r="KW40" s="431"/>
      <c r="KX40" s="431"/>
      <c r="KY40" s="429"/>
      <c r="KZ40" s="429"/>
      <c r="LA40" s="429"/>
      <c r="LB40" s="429"/>
      <c r="LC40" s="429"/>
      <c r="LD40" s="429"/>
      <c r="LE40" s="429"/>
      <c r="LF40" s="429"/>
      <c r="LG40" s="429"/>
      <c r="LH40" s="429"/>
      <c r="LI40" s="429"/>
      <c r="LJ40" s="429"/>
      <c r="LK40" s="429"/>
      <c r="LL40" s="429"/>
      <c r="LM40" s="429"/>
      <c r="LN40" s="429"/>
      <c r="LO40" s="429"/>
      <c r="LP40" s="429"/>
      <c r="LQ40" s="429"/>
      <c r="LR40" s="429"/>
      <c r="LS40" s="429"/>
      <c r="LT40" s="429"/>
      <c r="LU40" s="429"/>
      <c r="LV40" s="429"/>
      <c r="LW40" s="429"/>
      <c r="LX40" s="429"/>
      <c r="LY40" s="429"/>
      <c r="LZ40" s="429"/>
    </row>
    <row r="41" spans="2:338" ht="9" customHeight="1">
      <c r="B41" s="798"/>
      <c r="C41" s="798"/>
      <c r="D41" s="798"/>
      <c r="E41" s="799"/>
      <c r="F41" s="801"/>
      <c r="G41" s="668"/>
      <c r="H41" s="668"/>
      <c r="I41" s="668"/>
      <c r="J41" s="668"/>
      <c r="K41" s="668"/>
      <c r="L41" s="668"/>
      <c r="M41" s="805"/>
      <c r="N41" s="788"/>
      <c r="O41" s="680"/>
      <c r="P41" s="680"/>
      <c r="Q41" s="789"/>
      <c r="R41" s="793"/>
      <c r="S41" s="794"/>
      <c r="T41" s="794"/>
      <c r="U41" s="794"/>
      <c r="V41" s="794"/>
      <c r="W41" s="794"/>
      <c r="X41" s="794"/>
      <c r="Y41" s="794"/>
      <c r="Z41" s="794"/>
      <c r="AA41" s="795"/>
      <c r="AB41" s="793"/>
      <c r="AC41" s="794"/>
      <c r="AD41" s="794"/>
      <c r="AE41" s="794"/>
      <c r="AF41" s="794"/>
      <c r="AG41" s="794"/>
      <c r="AH41" s="794"/>
      <c r="AI41" s="794"/>
      <c r="AJ41" s="794"/>
      <c r="AK41" s="794"/>
      <c r="AL41" s="794"/>
      <c r="AM41" s="794"/>
      <c r="AN41" s="794"/>
      <c r="AO41" s="794"/>
      <c r="AP41" s="794"/>
      <c r="AQ41" s="794"/>
      <c r="AR41" s="794"/>
      <c r="AS41" s="794"/>
      <c r="AT41" s="794"/>
      <c r="AU41" s="794"/>
      <c r="AV41" s="794"/>
      <c r="AW41" s="794"/>
      <c r="AX41" s="794"/>
      <c r="AY41" s="795"/>
      <c r="AZ41" s="796"/>
      <c r="BA41" s="797"/>
      <c r="BB41" s="797"/>
      <c r="BC41" s="797"/>
      <c r="BD41" s="797"/>
      <c r="BE41" s="797"/>
      <c r="BF41" s="797"/>
      <c r="BG41" s="797"/>
      <c r="BH41" s="797"/>
      <c r="BI41" s="797"/>
      <c r="BJ41" s="416"/>
      <c r="BK41" s="417"/>
      <c r="BL41" s="417"/>
      <c r="BM41" s="717"/>
      <c r="BN41" s="717"/>
      <c r="BO41" s="717"/>
      <c r="BP41" s="707"/>
      <c r="BQ41" s="708"/>
      <c r="BR41" s="708"/>
      <c r="BS41" s="708"/>
      <c r="BT41" s="708"/>
      <c r="BU41" s="708"/>
      <c r="BV41" s="708"/>
      <c r="BW41" s="711"/>
      <c r="BX41" s="711"/>
      <c r="BY41" s="711"/>
      <c r="BZ41" s="711"/>
      <c r="CA41" s="711"/>
      <c r="CB41" s="711"/>
      <c r="CC41" s="711"/>
      <c r="CD41" s="711"/>
      <c r="CE41" s="711"/>
      <c r="CF41" s="711"/>
      <c r="CG41" s="711"/>
      <c r="CH41" s="711"/>
      <c r="CI41" s="711"/>
      <c r="CJ41" s="711"/>
      <c r="CK41" s="711"/>
      <c r="CL41" s="721"/>
      <c r="CM41" s="694"/>
      <c r="CN41" s="694"/>
      <c r="CO41" s="694"/>
      <c r="CP41" s="694"/>
      <c r="CQ41" s="694"/>
      <c r="CR41" s="694"/>
      <c r="CS41" s="694"/>
      <c r="CT41" s="694"/>
      <c r="CU41" s="685"/>
      <c r="CV41" s="685"/>
      <c r="CW41" s="688"/>
      <c r="CX41" s="688"/>
      <c r="CY41" s="691"/>
      <c r="CZ41" s="691"/>
      <c r="DA41" s="691"/>
      <c r="DB41" s="691"/>
      <c r="DC41" s="691"/>
      <c r="DD41" s="691"/>
      <c r="DE41" s="691"/>
      <c r="DF41" s="691"/>
      <c r="DG41" s="691"/>
      <c r="DH41" s="688"/>
      <c r="DI41" s="688"/>
      <c r="DJ41" s="694"/>
      <c r="DK41" s="694"/>
      <c r="DL41" s="694"/>
      <c r="DM41" s="694"/>
      <c r="DN41" s="694"/>
      <c r="DO41" s="694"/>
      <c r="DP41" s="694"/>
      <c r="DQ41" s="694"/>
      <c r="DR41" s="694"/>
      <c r="DS41" s="685"/>
      <c r="DT41" s="697"/>
      <c r="DV41" s="429"/>
      <c r="DW41" s="429"/>
      <c r="DX41" s="429"/>
      <c r="DY41" s="429"/>
      <c r="DZ41" s="681"/>
      <c r="EA41" s="681"/>
      <c r="EB41" s="681"/>
      <c r="EC41" s="681"/>
      <c r="ED41" s="680"/>
      <c r="EE41" s="680"/>
      <c r="EF41" s="680"/>
      <c r="EG41" s="680"/>
      <c r="EH41" s="670"/>
      <c r="EI41" s="670"/>
      <c r="EJ41" s="670"/>
      <c r="EK41" s="670"/>
      <c r="EL41" s="670"/>
      <c r="EM41" s="670"/>
      <c r="EN41" s="670"/>
      <c r="EO41" s="670"/>
      <c r="EP41" s="670"/>
      <c r="EQ41" s="670"/>
      <c r="ER41" s="668"/>
      <c r="ES41" s="668"/>
      <c r="ET41" s="668"/>
      <c r="EU41" s="668"/>
      <c r="EV41" s="668"/>
      <c r="EW41" s="668"/>
      <c r="EX41" s="668"/>
      <c r="EY41" s="668"/>
      <c r="EZ41" s="668"/>
      <c r="FA41" s="668"/>
      <c r="FB41" s="668"/>
      <c r="FC41" s="668"/>
      <c r="FD41" s="668"/>
      <c r="FE41" s="668"/>
      <c r="FF41" s="668"/>
      <c r="FG41" s="668"/>
      <c r="FH41" s="668"/>
      <c r="FI41" s="668"/>
      <c r="FJ41" s="668"/>
      <c r="FK41" s="668"/>
      <c r="FL41" s="668"/>
      <c r="FM41" s="668"/>
      <c r="FN41" s="668"/>
      <c r="FO41" s="668"/>
      <c r="FP41" s="668"/>
      <c r="FQ41" s="668"/>
      <c r="FR41" s="668"/>
      <c r="FS41" s="668"/>
      <c r="FT41" s="668"/>
      <c r="FU41" s="668"/>
      <c r="FV41" s="668"/>
      <c r="FW41" s="668"/>
      <c r="FX41" s="668"/>
      <c r="FY41" s="668"/>
      <c r="FZ41" s="668"/>
      <c r="GA41" s="668"/>
      <c r="GB41" s="668"/>
      <c r="GC41" s="668"/>
      <c r="GD41" s="668"/>
      <c r="GE41" s="668"/>
      <c r="GF41" s="668"/>
      <c r="GG41" s="668"/>
      <c r="GH41" s="668"/>
      <c r="GI41" s="668"/>
      <c r="GJ41" s="668"/>
      <c r="GK41" s="668"/>
      <c r="GL41" s="668"/>
      <c r="GM41" s="668"/>
      <c r="GN41" s="668"/>
      <c r="GO41" s="668"/>
      <c r="GP41" s="668"/>
      <c r="GQ41" s="668"/>
      <c r="GR41" s="668"/>
      <c r="GS41" s="668"/>
      <c r="GT41" s="668"/>
      <c r="GU41" s="668"/>
      <c r="GV41" s="668"/>
      <c r="GW41" s="668"/>
      <c r="GX41" s="668"/>
      <c r="GY41" s="668"/>
      <c r="GZ41" s="668"/>
      <c r="HA41" s="668"/>
      <c r="HB41" s="668"/>
      <c r="HC41" s="668"/>
      <c r="HD41" s="668"/>
      <c r="HE41" s="668"/>
      <c r="HF41" s="668"/>
      <c r="HG41" s="668"/>
      <c r="HH41" s="668"/>
      <c r="HI41" s="668"/>
      <c r="HJ41" s="668"/>
      <c r="HK41" s="668"/>
      <c r="HL41" s="668"/>
      <c r="HM41" s="668"/>
      <c r="HN41" s="668"/>
      <c r="HO41" s="668"/>
      <c r="HP41" s="668"/>
      <c r="HQ41" s="668"/>
      <c r="HR41" s="668"/>
      <c r="HS41" s="668"/>
      <c r="HT41" s="668"/>
      <c r="HU41" s="668"/>
      <c r="HV41" s="668"/>
      <c r="HW41" s="668"/>
      <c r="HX41" s="668"/>
      <c r="HY41" s="668"/>
      <c r="HZ41" s="668"/>
      <c r="IA41" s="668"/>
      <c r="IB41" s="670"/>
      <c r="IC41" s="670"/>
      <c r="ID41" s="670"/>
      <c r="IE41" s="670"/>
      <c r="IF41" s="670"/>
      <c r="IG41" s="670"/>
      <c r="IH41" s="670"/>
      <c r="II41" s="670"/>
      <c r="IJ41" s="670"/>
      <c r="IK41" s="670"/>
      <c r="IL41" s="670"/>
      <c r="IM41" s="670"/>
      <c r="IN41" s="670"/>
      <c r="IO41" s="670"/>
      <c r="IP41" s="670"/>
      <c r="IQ41" s="670"/>
      <c r="IR41" s="670"/>
      <c r="IS41" s="670"/>
      <c r="IT41" s="670"/>
      <c r="IU41" s="670"/>
      <c r="IV41" s="670"/>
      <c r="IW41" s="670"/>
      <c r="IX41" s="670"/>
      <c r="IY41" s="670"/>
      <c r="IZ41" s="668"/>
      <c r="JA41" s="668"/>
      <c r="JB41" s="668"/>
      <c r="JC41" s="668"/>
      <c r="JD41" s="668"/>
      <c r="JE41" s="668"/>
      <c r="JF41" s="668"/>
      <c r="JG41" s="668"/>
      <c r="JH41" s="668"/>
      <c r="JI41" s="668"/>
      <c r="JJ41" s="670"/>
      <c r="JK41" s="670"/>
      <c r="JL41" s="670"/>
      <c r="JM41" s="670"/>
      <c r="JN41" s="670"/>
      <c r="JO41" s="670"/>
      <c r="JP41" s="670"/>
      <c r="JQ41" s="670"/>
      <c r="JR41" s="670"/>
      <c r="JS41" s="670"/>
      <c r="JT41" s="670"/>
      <c r="JU41" s="670"/>
      <c r="JV41" s="670"/>
      <c r="JW41" s="670"/>
      <c r="JX41" s="670"/>
      <c r="JY41" s="670"/>
      <c r="JZ41" s="670"/>
      <c r="KA41" s="670"/>
      <c r="KB41" s="670"/>
      <c r="KC41" s="670"/>
      <c r="KD41" s="851"/>
      <c r="KE41" s="851"/>
      <c r="KF41" s="851"/>
      <c r="KG41" s="851"/>
      <c r="KH41" s="851"/>
      <c r="KI41" s="851"/>
      <c r="KJ41" s="851"/>
      <c r="KK41" s="851"/>
      <c r="KL41" s="836"/>
      <c r="KM41" s="837"/>
      <c r="KN41" s="837"/>
      <c r="KO41" s="838"/>
      <c r="KP41" s="431"/>
      <c r="KQ41" s="431"/>
      <c r="KR41" s="431"/>
      <c r="KS41" s="431"/>
      <c r="KT41" s="431"/>
      <c r="KU41" s="431"/>
      <c r="KV41" s="431"/>
      <c r="KW41" s="431"/>
      <c r="KX41" s="431"/>
      <c r="KY41" s="429"/>
      <c r="KZ41" s="429"/>
      <c r="LA41" s="429"/>
      <c r="LB41" s="429"/>
      <c r="LC41" s="429"/>
      <c r="LD41" s="429"/>
      <c r="LE41" s="429"/>
      <c r="LF41" s="429"/>
      <c r="LG41" s="429"/>
      <c r="LH41" s="429"/>
      <c r="LI41" s="429"/>
      <c r="LJ41" s="429"/>
      <c r="LK41" s="429"/>
      <c r="LL41" s="429"/>
      <c r="LM41" s="429"/>
      <c r="LN41" s="429"/>
      <c r="LO41" s="429"/>
      <c r="LP41" s="429"/>
      <c r="LQ41" s="429"/>
      <c r="LR41" s="429"/>
      <c r="LS41" s="429"/>
      <c r="LT41" s="429"/>
      <c r="LU41" s="429"/>
      <c r="LV41" s="429"/>
      <c r="LW41" s="429"/>
      <c r="LX41" s="429"/>
      <c r="LY41" s="429"/>
      <c r="LZ41" s="429"/>
    </row>
    <row r="42" spans="2:338" ht="9" customHeight="1">
      <c r="B42" s="798"/>
      <c r="C42" s="798"/>
      <c r="D42" s="798"/>
      <c r="E42" s="799"/>
      <c r="F42" s="801"/>
      <c r="G42" s="668"/>
      <c r="H42" s="668"/>
      <c r="I42" s="668"/>
      <c r="J42" s="668"/>
      <c r="K42" s="668"/>
      <c r="L42" s="668"/>
      <c r="M42" s="805"/>
      <c r="N42" s="788"/>
      <c r="O42" s="680"/>
      <c r="P42" s="680"/>
      <c r="Q42" s="789"/>
      <c r="R42" s="758" t="s">
        <v>477</v>
      </c>
      <c r="S42" s="670"/>
      <c r="T42" s="670"/>
      <c r="U42" s="670"/>
      <c r="V42" s="670"/>
      <c r="W42" s="670"/>
      <c r="X42" s="670"/>
      <c r="Y42" s="670"/>
      <c r="Z42" s="670"/>
      <c r="AA42" s="800"/>
      <c r="AB42" s="801" t="s">
        <v>103</v>
      </c>
      <c r="AC42" s="668"/>
      <c r="AD42" s="668"/>
      <c r="AE42" s="668"/>
      <c r="AF42" s="668"/>
      <c r="AG42" s="668"/>
      <c r="AH42" s="668"/>
      <c r="AI42" s="668"/>
      <c r="AJ42" s="668" t="s">
        <v>105</v>
      </c>
      <c r="AK42" s="668"/>
      <c r="AL42" s="668"/>
      <c r="AM42" s="668"/>
      <c r="AN42" s="668"/>
      <c r="AO42" s="668"/>
      <c r="AP42" s="668"/>
      <c r="AQ42" s="668"/>
      <c r="AR42" s="670" t="s">
        <v>455</v>
      </c>
      <c r="AS42" s="670"/>
      <c r="AT42" s="670"/>
      <c r="AU42" s="670"/>
      <c r="AV42" s="670"/>
      <c r="AW42" s="670"/>
      <c r="AX42" s="670"/>
      <c r="AY42" s="800"/>
      <c r="AZ42" s="796"/>
      <c r="BA42" s="797"/>
      <c r="BB42" s="797"/>
      <c r="BC42" s="797"/>
      <c r="BD42" s="797"/>
      <c r="BE42" s="797"/>
      <c r="BF42" s="797"/>
      <c r="BG42" s="797"/>
      <c r="BH42" s="797"/>
      <c r="BI42" s="797"/>
      <c r="BJ42" s="416"/>
      <c r="BK42" s="417"/>
      <c r="BL42" s="417"/>
      <c r="BM42" s="717"/>
      <c r="BN42" s="717"/>
      <c r="BO42" s="717"/>
      <c r="BP42" s="703" t="s">
        <v>210</v>
      </c>
      <c r="BQ42" s="704"/>
      <c r="BR42" s="704"/>
      <c r="BS42" s="704"/>
      <c r="BT42" s="704"/>
      <c r="BU42" s="704"/>
      <c r="BV42" s="704"/>
      <c r="BW42" s="709" t="s">
        <v>211</v>
      </c>
      <c r="BX42" s="709"/>
      <c r="BY42" s="709"/>
      <c r="BZ42" s="709"/>
      <c r="CA42" s="709"/>
      <c r="CB42" s="709"/>
      <c r="CC42" s="709"/>
      <c r="CD42" s="709"/>
      <c r="CE42" s="709"/>
      <c r="CF42" s="709"/>
      <c r="CG42" s="709"/>
      <c r="CH42" s="709"/>
      <c r="CI42" s="709"/>
      <c r="CJ42" s="709"/>
      <c r="CK42" s="709"/>
      <c r="CL42" s="719">
        <f>Q88</f>
        <v>0</v>
      </c>
      <c r="CM42" s="692"/>
      <c r="CN42" s="692"/>
      <c r="CO42" s="692"/>
      <c r="CP42" s="692"/>
      <c r="CQ42" s="692"/>
      <c r="CR42" s="692"/>
      <c r="CS42" s="692"/>
      <c r="CT42" s="692"/>
      <c r="CU42" s="683" t="s">
        <v>258</v>
      </c>
      <c r="CV42" s="683"/>
      <c r="CW42" s="686" t="s">
        <v>25</v>
      </c>
      <c r="CX42" s="686"/>
      <c r="CY42" s="698">
        <f>パラメーター!$D$4</f>
        <v>29600</v>
      </c>
      <c r="CZ42" s="698"/>
      <c r="DA42" s="698"/>
      <c r="DB42" s="698"/>
      <c r="DC42" s="698"/>
      <c r="DD42" s="698"/>
      <c r="DE42" s="698"/>
      <c r="DF42" s="698"/>
      <c r="DG42" s="698"/>
      <c r="DH42" s="686" t="s">
        <v>205</v>
      </c>
      <c r="DI42" s="686"/>
      <c r="DJ42" s="692">
        <f>CL42*CY42</f>
        <v>0</v>
      </c>
      <c r="DK42" s="692"/>
      <c r="DL42" s="692"/>
      <c r="DM42" s="692"/>
      <c r="DN42" s="692"/>
      <c r="DO42" s="692"/>
      <c r="DP42" s="692"/>
      <c r="DQ42" s="692"/>
      <c r="DR42" s="692"/>
      <c r="DS42" s="683" t="s">
        <v>256</v>
      </c>
      <c r="DT42" s="695"/>
      <c r="DV42" s="429"/>
      <c r="DW42" s="429"/>
      <c r="DX42" s="429"/>
      <c r="DY42" s="429"/>
      <c r="DZ42" s="681"/>
      <c r="EA42" s="681"/>
      <c r="EB42" s="681"/>
      <c r="EC42" s="681"/>
      <c r="ED42" s="680"/>
      <c r="EE42" s="680"/>
      <c r="EF42" s="680"/>
      <c r="EG42" s="680"/>
      <c r="EH42" s="670"/>
      <c r="EI42" s="670"/>
      <c r="EJ42" s="670"/>
      <c r="EK42" s="670"/>
      <c r="EL42" s="670"/>
      <c r="EM42" s="670"/>
      <c r="EN42" s="670"/>
      <c r="EO42" s="670"/>
      <c r="EP42" s="670"/>
      <c r="EQ42" s="670"/>
      <c r="ER42" s="701" t="s">
        <v>103</v>
      </c>
      <c r="ES42" s="701"/>
      <c r="ET42" s="701"/>
      <c r="EU42" s="701"/>
      <c r="EV42" s="701"/>
      <c r="EW42" s="701"/>
      <c r="EX42" s="701"/>
      <c r="EY42" s="701"/>
      <c r="EZ42" s="678" t="s">
        <v>169</v>
      </c>
      <c r="FA42" s="678"/>
      <c r="FB42" s="678"/>
      <c r="FC42" s="678"/>
      <c r="FD42" s="678"/>
      <c r="FE42" s="678"/>
      <c r="FF42" s="678"/>
      <c r="FG42" s="678"/>
      <c r="FH42" s="678" t="s">
        <v>432</v>
      </c>
      <c r="FI42" s="678"/>
      <c r="FJ42" s="678"/>
      <c r="FK42" s="678"/>
      <c r="FL42" s="678"/>
      <c r="FM42" s="678"/>
      <c r="FN42" s="678"/>
      <c r="FO42" s="678"/>
      <c r="FP42" s="702" t="s">
        <v>463</v>
      </c>
      <c r="FQ42" s="679"/>
      <c r="FR42" s="679"/>
      <c r="FS42" s="679"/>
      <c r="FT42" s="679"/>
      <c r="FU42" s="679"/>
      <c r="FV42" s="679"/>
      <c r="FW42" s="679"/>
      <c r="FX42" s="701" t="s">
        <v>105</v>
      </c>
      <c r="FY42" s="701"/>
      <c r="FZ42" s="701"/>
      <c r="GA42" s="701"/>
      <c r="GB42" s="701"/>
      <c r="GC42" s="701"/>
      <c r="GD42" s="701"/>
      <c r="GE42" s="701"/>
      <c r="GF42" s="678" t="s">
        <v>154</v>
      </c>
      <c r="GG42" s="678"/>
      <c r="GH42" s="678"/>
      <c r="GI42" s="678"/>
      <c r="GJ42" s="678"/>
      <c r="GK42" s="678"/>
      <c r="GL42" s="678"/>
      <c r="GM42" s="678"/>
      <c r="GN42" s="678" t="s">
        <v>155</v>
      </c>
      <c r="GO42" s="678"/>
      <c r="GP42" s="678"/>
      <c r="GQ42" s="678"/>
      <c r="GR42" s="678"/>
      <c r="GS42" s="678"/>
      <c r="GT42" s="678"/>
      <c r="GU42" s="678"/>
      <c r="GV42" s="678" t="s">
        <v>156</v>
      </c>
      <c r="GW42" s="678"/>
      <c r="GX42" s="678"/>
      <c r="GY42" s="678"/>
      <c r="GZ42" s="678"/>
      <c r="HA42" s="678"/>
      <c r="HB42" s="678"/>
      <c r="HC42" s="678"/>
      <c r="HD42" s="674" t="s">
        <v>436</v>
      </c>
      <c r="HE42" s="674"/>
      <c r="HF42" s="674"/>
      <c r="HG42" s="674"/>
      <c r="HH42" s="674"/>
      <c r="HI42" s="674"/>
      <c r="HJ42" s="674"/>
      <c r="HK42" s="674"/>
      <c r="HL42" s="674" t="s">
        <v>447</v>
      </c>
      <c r="HM42" s="674"/>
      <c r="HN42" s="674"/>
      <c r="HO42" s="674"/>
      <c r="HP42" s="674"/>
      <c r="HQ42" s="674"/>
      <c r="HR42" s="674"/>
      <c r="HS42" s="674"/>
      <c r="HT42" s="679" t="s">
        <v>82</v>
      </c>
      <c r="HU42" s="679"/>
      <c r="HV42" s="679"/>
      <c r="HW42" s="679"/>
      <c r="HX42" s="679"/>
      <c r="HY42" s="679"/>
      <c r="HZ42" s="679"/>
      <c r="IA42" s="679"/>
      <c r="IB42" s="670"/>
      <c r="IC42" s="670"/>
      <c r="ID42" s="670"/>
      <c r="IE42" s="670"/>
      <c r="IF42" s="670"/>
      <c r="IG42" s="670"/>
      <c r="IH42" s="670"/>
      <c r="II42" s="670"/>
      <c r="IJ42" s="670"/>
      <c r="IK42" s="670"/>
      <c r="IL42" s="670"/>
      <c r="IM42" s="670"/>
      <c r="IN42" s="670"/>
      <c r="IO42" s="670"/>
      <c r="IP42" s="670"/>
      <c r="IQ42" s="670"/>
      <c r="IR42" s="670"/>
      <c r="IS42" s="670"/>
      <c r="IT42" s="670"/>
      <c r="IU42" s="670"/>
      <c r="IV42" s="670"/>
      <c r="IW42" s="670"/>
      <c r="IX42" s="670"/>
      <c r="IY42" s="670"/>
      <c r="IZ42" s="668"/>
      <c r="JA42" s="668"/>
      <c r="JB42" s="668"/>
      <c r="JC42" s="668"/>
      <c r="JD42" s="668"/>
      <c r="JE42" s="668"/>
      <c r="JF42" s="668"/>
      <c r="JG42" s="668"/>
      <c r="JH42" s="668"/>
      <c r="JI42" s="668"/>
      <c r="JJ42" s="670"/>
      <c r="JK42" s="670"/>
      <c r="JL42" s="670"/>
      <c r="JM42" s="670"/>
      <c r="JN42" s="670"/>
      <c r="JO42" s="670"/>
      <c r="JP42" s="670"/>
      <c r="JQ42" s="670"/>
      <c r="JR42" s="670"/>
      <c r="JS42" s="670"/>
      <c r="JT42" s="670"/>
      <c r="JU42" s="670"/>
      <c r="JV42" s="670"/>
      <c r="JW42" s="670"/>
      <c r="JX42" s="670"/>
      <c r="JY42" s="670"/>
      <c r="JZ42" s="670"/>
      <c r="KA42" s="670"/>
      <c r="KB42" s="670"/>
      <c r="KC42" s="670"/>
      <c r="KD42" s="851"/>
      <c r="KE42" s="851"/>
      <c r="KF42" s="851"/>
      <c r="KG42" s="851"/>
      <c r="KH42" s="851"/>
      <c r="KI42" s="851"/>
      <c r="KJ42" s="851"/>
      <c r="KK42" s="851"/>
      <c r="KL42" s="836"/>
      <c r="KM42" s="837"/>
      <c r="KN42" s="837"/>
      <c r="KO42" s="838"/>
      <c r="KP42" s="431"/>
      <c r="KQ42" s="431"/>
      <c r="KR42" s="431"/>
      <c r="KS42" s="431"/>
      <c r="KT42" s="431"/>
      <c r="KU42" s="431"/>
      <c r="KV42" s="431"/>
      <c r="KW42" s="431"/>
      <c r="KX42" s="431"/>
      <c r="KY42" s="429"/>
      <c r="KZ42" s="429"/>
      <c r="LA42" s="429"/>
      <c r="LB42" s="429"/>
      <c r="LC42" s="429"/>
      <c r="LD42" s="429"/>
      <c r="LE42" s="429"/>
      <c r="LF42" s="429"/>
      <c r="LG42" s="429"/>
      <c r="LH42" s="429"/>
      <c r="LI42" s="429"/>
      <c r="LJ42" s="429"/>
      <c r="LK42" s="429"/>
      <c r="LL42" s="429"/>
      <c r="LM42" s="429"/>
      <c r="LN42" s="429"/>
      <c r="LO42" s="429"/>
      <c r="LP42" s="429"/>
      <c r="LQ42" s="429"/>
      <c r="LR42" s="429"/>
      <c r="LS42" s="429"/>
      <c r="LT42" s="429"/>
      <c r="LU42" s="429"/>
      <c r="LV42" s="429"/>
      <c r="LW42" s="429"/>
      <c r="LX42" s="429"/>
      <c r="LY42" s="429"/>
      <c r="LZ42" s="429"/>
    </row>
    <row r="43" spans="2:338" ht="9" customHeight="1">
      <c r="B43" s="798"/>
      <c r="C43" s="798"/>
      <c r="D43" s="798"/>
      <c r="E43" s="799"/>
      <c r="F43" s="801"/>
      <c r="G43" s="668"/>
      <c r="H43" s="668"/>
      <c r="I43" s="668"/>
      <c r="J43" s="668"/>
      <c r="K43" s="668"/>
      <c r="L43" s="668"/>
      <c r="M43" s="805"/>
      <c r="N43" s="788"/>
      <c r="O43" s="680"/>
      <c r="P43" s="680"/>
      <c r="Q43" s="789"/>
      <c r="R43" s="758"/>
      <c r="S43" s="670"/>
      <c r="T43" s="670"/>
      <c r="U43" s="670"/>
      <c r="V43" s="670"/>
      <c r="W43" s="670"/>
      <c r="X43" s="670"/>
      <c r="Y43" s="670"/>
      <c r="Z43" s="670"/>
      <c r="AA43" s="800"/>
      <c r="AB43" s="801"/>
      <c r="AC43" s="668"/>
      <c r="AD43" s="668"/>
      <c r="AE43" s="668"/>
      <c r="AF43" s="668"/>
      <c r="AG43" s="668"/>
      <c r="AH43" s="668"/>
      <c r="AI43" s="668"/>
      <c r="AJ43" s="668"/>
      <c r="AK43" s="668"/>
      <c r="AL43" s="668"/>
      <c r="AM43" s="668"/>
      <c r="AN43" s="668"/>
      <c r="AO43" s="668"/>
      <c r="AP43" s="668"/>
      <c r="AQ43" s="668"/>
      <c r="AR43" s="670"/>
      <c r="AS43" s="670"/>
      <c r="AT43" s="670"/>
      <c r="AU43" s="670"/>
      <c r="AV43" s="670"/>
      <c r="AW43" s="670"/>
      <c r="AX43" s="670"/>
      <c r="AY43" s="800"/>
      <c r="AZ43" s="796"/>
      <c r="BA43" s="797"/>
      <c r="BB43" s="797"/>
      <c r="BC43" s="797"/>
      <c r="BD43" s="797"/>
      <c r="BE43" s="797"/>
      <c r="BF43" s="797"/>
      <c r="BG43" s="797"/>
      <c r="BH43" s="797"/>
      <c r="BI43" s="797"/>
      <c r="BK43" s="415"/>
      <c r="BL43" s="415"/>
      <c r="BM43" s="717"/>
      <c r="BN43" s="717"/>
      <c r="BO43" s="717"/>
      <c r="BP43" s="705"/>
      <c r="BQ43" s="706"/>
      <c r="BR43" s="706"/>
      <c r="BS43" s="706"/>
      <c r="BT43" s="706"/>
      <c r="BU43" s="706"/>
      <c r="BV43" s="706"/>
      <c r="BW43" s="710"/>
      <c r="BX43" s="710"/>
      <c r="BY43" s="710"/>
      <c r="BZ43" s="710"/>
      <c r="CA43" s="710"/>
      <c r="CB43" s="710"/>
      <c r="CC43" s="710"/>
      <c r="CD43" s="710"/>
      <c r="CE43" s="710"/>
      <c r="CF43" s="710"/>
      <c r="CG43" s="710"/>
      <c r="CH43" s="710"/>
      <c r="CI43" s="710"/>
      <c r="CJ43" s="710"/>
      <c r="CK43" s="710"/>
      <c r="CL43" s="720"/>
      <c r="CM43" s="693"/>
      <c r="CN43" s="693"/>
      <c r="CO43" s="693"/>
      <c r="CP43" s="693"/>
      <c r="CQ43" s="693"/>
      <c r="CR43" s="693"/>
      <c r="CS43" s="693"/>
      <c r="CT43" s="693"/>
      <c r="CU43" s="684"/>
      <c r="CV43" s="684"/>
      <c r="CW43" s="687"/>
      <c r="CX43" s="687"/>
      <c r="CY43" s="699"/>
      <c r="CZ43" s="699"/>
      <c r="DA43" s="699"/>
      <c r="DB43" s="699"/>
      <c r="DC43" s="699"/>
      <c r="DD43" s="699"/>
      <c r="DE43" s="699"/>
      <c r="DF43" s="699"/>
      <c r="DG43" s="699"/>
      <c r="DH43" s="687"/>
      <c r="DI43" s="687"/>
      <c r="DJ43" s="693"/>
      <c r="DK43" s="693"/>
      <c r="DL43" s="693"/>
      <c r="DM43" s="693"/>
      <c r="DN43" s="693"/>
      <c r="DO43" s="693"/>
      <c r="DP43" s="693"/>
      <c r="DQ43" s="693"/>
      <c r="DR43" s="693"/>
      <c r="DS43" s="684"/>
      <c r="DT43" s="696"/>
      <c r="DV43" s="429"/>
      <c r="DW43" s="429"/>
      <c r="DX43" s="429"/>
      <c r="DY43" s="429"/>
      <c r="DZ43" s="681"/>
      <c r="EA43" s="681"/>
      <c r="EB43" s="681"/>
      <c r="EC43" s="681"/>
      <c r="ED43" s="680"/>
      <c r="EE43" s="680"/>
      <c r="EF43" s="680"/>
      <c r="EG43" s="680"/>
      <c r="EH43" s="670"/>
      <c r="EI43" s="670"/>
      <c r="EJ43" s="670"/>
      <c r="EK43" s="670"/>
      <c r="EL43" s="670"/>
      <c r="EM43" s="670"/>
      <c r="EN43" s="670"/>
      <c r="EO43" s="670"/>
      <c r="EP43" s="670"/>
      <c r="EQ43" s="670"/>
      <c r="ER43" s="701"/>
      <c r="ES43" s="701"/>
      <c r="ET43" s="701"/>
      <c r="EU43" s="701"/>
      <c r="EV43" s="701"/>
      <c r="EW43" s="701"/>
      <c r="EX43" s="701"/>
      <c r="EY43" s="701"/>
      <c r="EZ43" s="678"/>
      <c r="FA43" s="678"/>
      <c r="FB43" s="678"/>
      <c r="FC43" s="678"/>
      <c r="FD43" s="678"/>
      <c r="FE43" s="678"/>
      <c r="FF43" s="678"/>
      <c r="FG43" s="678"/>
      <c r="FH43" s="678"/>
      <c r="FI43" s="678"/>
      <c r="FJ43" s="678"/>
      <c r="FK43" s="678"/>
      <c r="FL43" s="678"/>
      <c r="FM43" s="678"/>
      <c r="FN43" s="678"/>
      <c r="FO43" s="678"/>
      <c r="FP43" s="679"/>
      <c r="FQ43" s="679"/>
      <c r="FR43" s="679"/>
      <c r="FS43" s="679"/>
      <c r="FT43" s="679"/>
      <c r="FU43" s="679"/>
      <c r="FV43" s="679"/>
      <c r="FW43" s="679"/>
      <c r="FX43" s="701"/>
      <c r="FY43" s="701"/>
      <c r="FZ43" s="701"/>
      <c r="GA43" s="701"/>
      <c r="GB43" s="701"/>
      <c r="GC43" s="701"/>
      <c r="GD43" s="701"/>
      <c r="GE43" s="701"/>
      <c r="GF43" s="678"/>
      <c r="GG43" s="678"/>
      <c r="GH43" s="678"/>
      <c r="GI43" s="678"/>
      <c r="GJ43" s="678"/>
      <c r="GK43" s="678"/>
      <c r="GL43" s="678"/>
      <c r="GM43" s="678"/>
      <c r="GN43" s="678"/>
      <c r="GO43" s="678"/>
      <c r="GP43" s="678"/>
      <c r="GQ43" s="678"/>
      <c r="GR43" s="678"/>
      <c r="GS43" s="678"/>
      <c r="GT43" s="678"/>
      <c r="GU43" s="678"/>
      <c r="GV43" s="678"/>
      <c r="GW43" s="678"/>
      <c r="GX43" s="678"/>
      <c r="GY43" s="678"/>
      <c r="GZ43" s="678"/>
      <c r="HA43" s="678"/>
      <c r="HB43" s="678"/>
      <c r="HC43" s="678"/>
      <c r="HD43" s="674"/>
      <c r="HE43" s="674"/>
      <c r="HF43" s="674"/>
      <c r="HG43" s="674"/>
      <c r="HH43" s="674"/>
      <c r="HI43" s="674"/>
      <c r="HJ43" s="674"/>
      <c r="HK43" s="674"/>
      <c r="HL43" s="674"/>
      <c r="HM43" s="674"/>
      <c r="HN43" s="674"/>
      <c r="HO43" s="674"/>
      <c r="HP43" s="674"/>
      <c r="HQ43" s="674"/>
      <c r="HR43" s="674"/>
      <c r="HS43" s="674"/>
      <c r="HT43" s="679"/>
      <c r="HU43" s="679"/>
      <c r="HV43" s="679"/>
      <c r="HW43" s="679"/>
      <c r="HX43" s="679"/>
      <c r="HY43" s="679"/>
      <c r="HZ43" s="679"/>
      <c r="IA43" s="679"/>
      <c r="IB43" s="670"/>
      <c r="IC43" s="670"/>
      <c r="ID43" s="670"/>
      <c r="IE43" s="670"/>
      <c r="IF43" s="670"/>
      <c r="IG43" s="670"/>
      <c r="IH43" s="670"/>
      <c r="II43" s="670"/>
      <c r="IJ43" s="670"/>
      <c r="IK43" s="670"/>
      <c r="IL43" s="670"/>
      <c r="IM43" s="670"/>
      <c r="IN43" s="670"/>
      <c r="IO43" s="670"/>
      <c r="IP43" s="670"/>
      <c r="IQ43" s="670"/>
      <c r="IR43" s="670"/>
      <c r="IS43" s="670"/>
      <c r="IT43" s="670"/>
      <c r="IU43" s="670"/>
      <c r="IV43" s="670"/>
      <c r="IW43" s="670"/>
      <c r="IX43" s="670"/>
      <c r="IY43" s="670"/>
      <c r="IZ43" s="668"/>
      <c r="JA43" s="668"/>
      <c r="JB43" s="668"/>
      <c r="JC43" s="668"/>
      <c r="JD43" s="668"/>
      <c r="JE43" s="668"/>
      <c r="JF43" s="668"/>
      <c r="JG43" s="668"/>
      <c r="JH43" s="668"/>
      <c r="JI43" s="668"/>
      <c r="JJ43" s="670"/>
      <c r="JK43" s="670"/>
      <c r="JL43" s="670"/>
      <c r="JM43" s="670"/>
      <c r="JN43" s="670"/>
      <c r="JO43" s="670"/>
      <c r="JP43" s="670"/>
      <c r="JQ43" s="670"/>
      <c r="JR43" s="670"/>
      <c r="JS43" s="670"/>
      <c r="JT43" s="670"/>
      <c r="JU43" s="670"/>
      <c r="JV43" s="670"/>
      <c r="JW43" s="670"/>
      <c r="JX43" s="670"/>
      <c r="JY43" s="670"/>
      <c r="JZ43" s="670"/>
      <c r="KA43" s="670"/>
      <c r="KB43" s="670"/>
      <c r="KC43" s="670"/>
      <c r="KD43" s="851"/>
      <c r="KE43" s="851"/>
      <c r="KF43" s="851"/>
      <c r="KG43" s="851"/>
      <c r="KH43" s="851"/>
      <c r="KI43" s="851"/>
      <c r="KJ43" s="851"/>
      <c r="KK43" s="851"/>
      <c r="KL43" s="836"/>
      <c r="KM43" s="837"/>
      <c r="KN43" s="837"/>
      <c r="KO43" s="838"/>
      <c r="KP43" s="429"/>
      <c r="KQ43" s="429"/>
      <c r="KR43" s="429"/>
      <c r="KS43" s="429"/>
      <c r="KT43" s="429"/>
      <c r="KU43" s="429"/>
      <c r="KV43" s="429"/>
      <c r="KW43" s="429"/>
      <c r="KX43" s="429"/>
      <c r="KY43" s="429"/>
      <c r="KZ43" s="429"/>
      <c r="LA43" s="429"/>
      <c r="LB43" s="429"/>
      <c r="LC43" s="429"/>
      <c r="LD43" s="429"/>
      <c r="LE43" s="429"/>
      <c r="LF43" s="429"/>
      <c r="LG43" s="429"/>
      <c r="LH43" s="429"/>
      <c r="LI43" s="429"/>
      <c r="LJ43" s="429"/>
      <c r="LK43" s="429"/>
      <c r="LL43" s="429"/>
      <c r="LM43" s="429"/>
      <c r="LN43" s="429"/>
      <c r="LO43" s="429"/>
      <c r="LP43" s="429"/>
      <c r="LQ43" s="429"/>
      <c r="LR43" s="429"/>
      <c r="LS43" s="429"/>
      <c r="LT43" s="429"/>
      <c r="LU43" s="429"/>
      <c r="LV43" s="429"/>
      <c r="LW43" s="429"/>
      <c r="LX43" s="429"/>
      <c r="LY43" s="429"/>
      <c r="LZ43" s="429"/>
    </row>
    <row r="44" spans="2:338" ht="9" customHeight="1">
      <c r="B44" s="798"/>
      <c r="C44" s="798"/>
      <c r="D44" s="798"/>
      <c r="E44" s="799"/>
      <c r="F44" s="801"/>
      <c r="G44" s="668"/>
      <c r="H44" s="668"/>
      <c r="I44" s="668"/>
      <c r="J44" s="668"/>
      <c r="K44" s="668"/>
      <c r="L44" s="668"/>
      <c r="M44" s="805"/>
      <c r="N44" s="788"/>
      <c r="O44" s="680"/>
      <c r="P44" s="680"/>
      <c r="Q44" s="789"/>
      <c r="R44" s="758"/>
      <c r="S44" s="670"/>
      <c r="T44" s="670"/>
      <c r="U44" s="670"/>
      <c r="V44" s="670"/>
      <c r="W44" s="670"/>
      <c r="X44" s="670"/>
      <c r="Y44" s="670"/>
      <c r="Z44" s="670"/>
      <c r="AA44" s="800"/>
      <c r="AB44" s="801"/>
      <c r="AC44" s="668"/>
      <c r="AD44" s="668"/>
      <c r="AE44" s="668"/>
      <c r="AF44" s="668"/>
      <c r="AG44" s="668"/>
      <c r="AH44" s="668"/>
      <c r="AI44" s="668"/>
      <c r="AJ44" s="668"/>
      <c r="AK44" s="668"/>
      <c r="AL44" s="668"/>
      <c r="AM44" s="668"/>
      <c r="AN44" s="668"/>
      <c r="AO44" s="668"/>
      <c r="AP44" s="668"/>
      <c r="AQ44" s="668"/>
      <c r="AR44" s="670"/>
      <c r="AS44" s="670"/>
      <c r="AT44" s="670"/>
      <c r="AU44" s="670"/>
      <c r="AV44" s="670"/>
      <c r="AW44" s="670"/>
      <c r="AX44" s="670"/>
      <c r="AY44" s="800"/>
      <c r="AZ44" s="796"/>
      <c r="BA44" s="797"/>
      <c r="BB44" s="797"/>
      <c r="BC44" s="797"/>
      <c r="BD44" s="797"/>
      <c r="BE44" s="797"/>
      <c r="BF44" s="797"/>
      <c r="BG44" s="797"/>
      <c r="BH44" s="797"/>
      <c r="BI44" s="797"/>
      <c r="BK44" s="415"/>
      <c r="BL44" s="415"/>
      <c r="BM44" s="717"/>
      <c r="BN44" s="717"/>
      <c r="BO44" s="717"/>
      <c r="BP44" s="707"/>
      <c r="BQ44" s="708"/>
      <c r="BR44" s="708"/>
      <c r="BS44" s="708"/>
      <c r="BT44" s="708"/>
      <c r="BU44" s="708"/>
      <c r="BV44" s="708"/>
      <c r="BW44" s="711"/>
      <c r="BX44" s="711"/>
      <c r="BY44" s="711"/>
      <c r="BZ44" s="711"/>
      <c r="CA44" s="711"/>
      <c r="CB44" s="711"/>
      <c r="CC44" s="711"/>
      <c r="CD44" s="711"/>
      <c r="CE44" s="711"/>
      <c r="CF44" s="711"/>
      <c r="CG44" s="711"/>
      <c r="CH44" s="711"/>
      <c r="CI44" s="711"/>
      <c r="CJ44" s="711"/>
      <c r="CK44" s="711"/>
      <c r="CL44" s="721"/>
      <c r="CM44" s="694"/>
      <c r="CN44" s="694"/>
      <c r="CO44" s="694"/>
      <c r="CP44" s="694"/>
      <c r="CQ44" s="694"/>
      <c r="CR44" s="694"/>
      <c r="CS44" s="694"/>
      <c r="CT44" s="694"/>
      <c r="CU44" s="685"/>
      <c r="CV44" s="685"/>
      <c r="CW44" s="688"/>
      <c r="CX44" s="688"/>
      <c r="CY44" s="700"/>
      <c r="CZ44" s="700"/>
      <c r="DA44" s="700"/>
      <c r="DB44" s="700"/>
      <c r="DC44" s="700"/>
      <c r="DD44" s="700"/>
      <c r="DE44" s="700"/>
      <c r="DF44" s="700"/>
      <c r="DG44" s="700"/>
      <c r="DH44" s="688"/>
      <c r="DI44" s="688"/>
      <c r="DJ44" s="694"/>
      <c r="DK44" s="694"/>
      <c r="DL44" s="694"/>
      <c r="DM44" s="694"/>
      <c r="DN44" s="694"/>
      <c r="DO44" s="694"/>
      <c r="DP44" s="694"/>
      <c r="DQ44" s="694"/>
      <c r="DR44" s="694"/>
      <c r="DS44" s="685"/>
      <c r="DT44" s="697"/>
      <c r="DV44" s="429"/>
      <c r="DW44" s="429"/>
      <c r="DX44" s="429"/>
      <c r="DY44" s="429"/>
      <c r="DZ44" s="681"/>
      <c r="EA44" s="681"/>
      <c r="EB44" s="681"/>
      <c r="EC44" s="681"/>
      <c r="ED44" s="680"/>
      <c r="EE44" s="680"/>
      <c r="EF44" s="680"/>
      <c r="EG44" s="680"/>
      <c r="EH44" s="670"/>
      <c r="EI44" s="670"/>
      <c r="EJ44" s="670"/>
      <c r="EK44" s="670"/>
      <c r="EL44" s="670"/>
      <c r="EM44" s="670"/>
      <c r="EN44" s="670"/>
      <c r="EO44" s="670"/>
      <c r="EP44" s="670"/>
      <c r="EQ44" s="670"/>
      <c r="ER44" s="701"/>
      <c r="ES44" s="701"/>
      <c r="ET44" s="701"/>
      <c r="EU44" s="701"/>
      <c r="EV44" s="701"/>
      <c r="EW44" s="701"/>
      <c r="EX44" s="701"/>
      <c r="EY44" s="701"/>
      <c r="EZ44" s="678" t="s">
        <v>170</v>
      </c>
      <c r="FA44" s="678"/>
      <c r="FB44" s="678"/>
      <c r="FC44" s="678"/>
      <c r="FD44" s="678"/>
      <c r="FE44" s="678"/>
      <c r="FF44" s="678"/>
      <c r="FG44" s="678"/>
      <c r="FH44" s="682" t="s">
        <v>459</v>
      </c>
      <c r="FI44" s="682"/>
      <c r="FJ44" s="682"/>
      <c r="FK44" s="682"/>
      <c r="FL44" s="682"/>
      <c r="FM44" s="682"/>
      <c r="FN44" s="682"/>
      <c r="FO44" s="682"/>
      <c r="FP44" s="679"/>
      <c r="FQ44" s="679"/>
      <c r="FR44" s="679"/>
      <c r="FS44" s="679"/>
      <c r="FT44" s="679"/>
      <c r="FU44" s="679"/>
      <c r="FV44" s="679"/>
      <c r="FW44" s="679"/>
      <c r="FX44" s="701"/>
      <c r="FY44" s="701"/>
      <c r="FZ44" s="701"/>
      <c r="GA44" s="701"/>
      <c r="GB44" s="701"/>
      <c r="GC44" s="701"/>
      <c r="GD44" s="701"/>
      <c r="GE44" s="701"/>
      <c r="GF44" s="678" t="s">
        <v>151</v>
      </c>
      <c r="GG44" s="678"/>
      <c r="GH44" s="678"/>
      <c r="GI44" s="678"/>
      <c r="GJ44" s="678"/>
      <c r="GK44" s="678"/>
      <c r="GL44" s="678"/>
      <c r="GM44" s="678"/>
      <c r="GN44" s="678" t="s">
        <v>152</v>
      </c>
      <c r="GO44" s="678"/>
      <c r="GP44" s="678"/>
      <c r="GQ44" s="678"/>
      <c r="GR44" s="678"/>
      <c r="GS44" s="678"/>
      <c r="GT44" s="678"/>
      <c r="GU44" s="678"/>
      <c r="GV44" s="678" t="s">
        <v>153</v>
      </c>
      <c r="GW44" s="678"/>
      <c r="GX44" s="678"/>
      <c r="GY44" s="678"/>
      <c r="GZ44" s="678"/>
      <c r="HA44" s="678"/>
      <c r="HB44" s="678"/>
      <c r="HC44" s="678"/>
      <c r="HD44" s="682" t="s">
        <v>437</v>
      </c>
      <c r="HE44" s="682"/>
      <c r="HF44" s="682"/>
      <c r="HG44" s="682"/>
      <c r="HH44" s="682"/>
      <c r="HI44" s="682"/>
      <c r="HJ44" s="682"/>
      <c r="HK44" s="682"/>
      <c r="HL44" s="674" t="s">
        <v>448</v>
      </c>
      <c r="HM44" s="674"/>
      <c r="HN44" s="674"/>
      <c r="HO44" s="674"/>
      <c r="HP44" s="674"/>
      <c r="HQ44" s="674"/>
      <c r="HR44" s="674"/>
      <c r="HS44" s="674"/>
      <c r="HT44" s="679"/>
      <c r="HU44" s="679"/>
      <c r="HV44" s="679"/>
      <c r="HW44" s="679"/>
      <c r="HX44" s="679"/>
      <c r="HY44" s="679"/>
      <c r="HZ44" s="679"/>
      <c r="IA44" s="679"/>
      <c r="IB44" s="670"/>
      <c r="IC44" s="670"/>
      <c r="ID44" s="670"/>
      <c r="IE44" s="670"/>
      <c r="IF44" s="670"/>
      <c r="IG44" s="670"/>
      <c r="IH44" s="670"/>
      <c r="II44" s="670"/>
      <c r="IJ44" s="670"/>
      <c r="IK44" s="670"/>
      <c r="IL44" s="670"/>
      <c r="IM44" s="670"/>
      <c r="IN44" s="670"/>
      <c r="IO44" s="670"/>
      <c r="IP44" s="670"/>
      <c r="IQ44" s="670"/>
      <c r="IR44" s="670"/>
      <c r="IS44" s="670"/>
      <c r="IT44" s="670"/>
      <c r="IU44" s="670"/>
      <c r="IV44" s="670"/>
      <c r="IW44" s="670"/>
      <c r="IX44" s="670"/>
      <c r="IY44" s="670"/>
      <c r="IZ44" s="668"/>
      <c r="JA44" s="668"/>
      <c r="JB44" s="668"/>
      <c r="JC44" s="668"/>
      <c r="JD44" s="668"/>
      <c r="JE44" s="668"/>
      <c r="JF44" s="668"/>
      <c r="JG44" s="668"/>
      <c r="JH44" s="668"/>
      <c r="JI44" s="668"/>
      <c r="JJ44" s="670"/>
      <c r="JK44" s="670"/>
      <c r="JL44" s="670"/>
      <c r="JM44" s="670"/>
      <c r="JN44" s="670"/>
      <c r="JO44" s="670"/>
      <c r="JP44" s="670"/>
      <c r="JQ44" s="670"/>
      <c r="JR44" s="670"/>
      <c r="JS44" s="670"/>
      <c r="JT44" s="670"/>
      <c r="JU44" s="670"/>
      <c r="JV44" s="670"/>
      <c r="JW44" s="670"/>
      <c r="JX44" s="670"/>
      <c r="JY44" s="670"/>
      <c r="JZ44" s="670"/>
      <c r="KA44" s="670"/>
      <c r="KB44" s="670"/>
      <c r="KC44" s="670"/>
      <c r="KD44" s="851"/>
      <c r="KE44" s="851"/>
      <c r="KF44" s="851"/>
      <c r="KG44" s="851"/>
      <c r="KH44" s="851"/>
      <c r="KI44" s="851"/>
      <c r="KJ44" s="851"/>
      <c r="KK44" s="851"/>
      <c r="KL44" s="836"/>
      <c r="KM44" s="837"/>
      <c r="KN44" s="837"/>
      <c r="KO44" s="838"/>
      <c r="KP44" s="429"/>
      <c r="KQ44" s="429"/>
      <c r="KR44" s="429"/>
      <c r="KS44" s="429"/>
      <c r="KT44" s="429"/>
      <c r="KU44" s="429"/>
      <c r="KV44" s="429"/>
      <c r="KW44" s="429"/>
      <c r="KX44" s="429"/>
      <c r="KY44" s="429"/>
      <c r="KZ44" s="429"/>
      <c r="LA44" s="429"/>
      <c r="LB44" s="429"/>
      <c r="LC44" s="429"/>
      <c r="LD44" s="429"/>
      <c r="LE44" s="429"/>
      <c r="LF44" s="429"/>
      <c r="LG44" s="429"/>
      <c r="LH44" s="429"/>
      <c r="LI44" s="429"/>
      <c r="LJ44" s="429"/>
      <c r="LK44" s="429"/>
      <c r="LL44" s="429"/>
      <c r="LM44" s="429"/>
      <c r="LN44" s="429"/>
      <c r="LO44" s="429"/>
      <c r="LP44" s="429"/>
      <c r="LQ44" s="429"/>
      <c r="LR44" s="429"/>
      <c r="LS44" s="429"/>
      <c r="LT44" s="429"/>
      <c r="LU44" s="429"/>
      <c r="LV44" s="429"/>
      <c r="LW44" s="429"/>
      <c r="LX44" s="429"/>
      <c r="LY44" s="429"/>
      <c r="LZ44" s="429"/>
    </row>
    <row r="45" spans="2:338" ht="9" customHeight="1">
      <c r="B45" s="798"/>
      <c r="C45" s="798"/>
      <c r="D45" s="798"/>
      <c r="E45" s="799"/>
      <c r="F45" s="801"/>
      <c r="G45" s="668"/>
      <c r="H45" s="668"/>
      <c r="I45" s="668"/>
      <c r="J45" s="668"/>
      <c r="K45" s="668"/>
      <c r="L45" s="668"/>
      <c r="M45" s="805"/>
      <c r="N45" s="788"/>
      <c r="O45" s="680"/>
      <c r="P45" s="680"/>
      <c r="Q45" s="789"/>
      <c r="R45" s="758"/>
      <c r="S45" s="670"/>
      <c r="T45" s="670"/>
      <c r="U45" s="670"/>
      <c r="V45" s="670"/>
      <c r="W45" s="670"/>
      <c r="X45" s="670"/>
      <c r="Y45" s="670"/>
      <c r="Z45" s="670"/>
      <c r="AA45" s="800"/>
      <c r="AB45" s="801"/>
      <c r="AC45" s="668"/>
      <c r="AD45" s="668"/>
      <c r="AE45" s="668"/>
      <c r="AF45" s="668"/>
      <c r="AG45" s="668"/>
      <c r="AH45" s="668"/>
      <c r="AI45" s="668"/>
      <c r="AJ45" s="668"/>
      <c r="AK45" s="668"/>
      <c r="AL45" s="668"/>
      <c r="AM45" s="668"/>
      <c r="AN45" s="668"/>
      <c r="AO45" s="668"/>
      <c r="AP45" s="668"/>
      <c r="AQ45" s="668"/>
      <c r="AR45" s="670"/>
      <c r="AS45" s="670"/>
      <c r="AT45" s="670"/>
      <c r="AU45" s="670"/>
      <c r="AV45" s="670"/>
      <c r="AW45" s="670"/>
      <c r="AX45" s="670"/>
      <c r="AY45" s="800"/>
      <c r="AZ45" s="796"/>
      <c r="BA45" s="797"/>
      <c r="BB45" s="797"/>
      <c r="BC45" s="797"/>
      <c r="BD45" s="797"/>
      <c r="BE45" s="797"/>
      <c r="BF45" s="797"/>
      <c r="BG45" s="797"/>
      <c r="BH45" s="797"/>
      <c r="BI45" s="797"/>
      <c r="BK45" s="415"/>
      <c r="BL45" s="415"/>
      <c r="BM45" s="717"/>
      <c r="BN45" s="717"/>
      <c r="BO45" s="717"/>
      <c r="BP45" s="703" t="s">
        <v>212</v>
      </c>
      <c r="BQ45" s="704"/>
      <c r="BR45" s="704"/>
      <c r="BS45" s="704"/>
      <c r="BT45" s="704"/>
      <c r="BU45" s="704"/>
      <c r="BV45" s="704"/>
      <c r="BW45" s="709" t="s">
        <v>213</v>
      </c>
      <c r="BX45" s="709"/>
      <c r="BY45" s="709"/>
      <c r="BZ45" s="709"/>
      <c r="CA45" s="709"/>
      <c r="CB45" s="709"/>
      <c r="CC45" s="709"/>
      <c r="CD45" s="709"/>
      <c r="CE45" s="709"/>
      <c r="CF45" s="709"/>
      <c r="CG45" s="709"/>
      <c r="CH45" s="709"/>
      <c r="CI45" s="709"/>
      <c r="CJ45" s="709"/>
      <c r="CK45" s="709"/>
      <c r="CL45" s="712">
        <f>IF(Q88&lt;1,0,1)</f>
        <v>0</v>
      </c>
      <c r="CM45" s="713"/>
      <c r="CN45" s="713"/>
      <c r="CO45" s="713"/>
      <c r="CP45" s="713"/>
      <c r="CQ45" s="713"/>
      <c r="CR45" s="713"/>
      <c r="CS45" s="713"/>
      <c r="CT45" s="713"/>
      <c r="CU45" s="713"/>
      <c r="CV45" s="713"/>
      <c r="CW45" s="687"/>
      <c r="CX45" s="687"/>
      <c r="CY45" s="699">
        <f>パラメーター!$D$5</f>
        <v>30540</v>
      </c>
      <c r="CZ45" s="699"/>
      <c r="DA45" s="699"/>
      <c r="DB45" s="699"/>
      <c r="DC45" s="699"/>
      <c r="DD45" s="699"/>
      <c r="DE45" s="699"/>
      <c r="DF45" s="699"/>
      <c r="DG45" s="699"/>
      <c r="DH45" s="687" t="s">
        <v>259</v>
      </c>
      <c r="DI45" s="687"/>
      <c r="DJ45" s="692">
        <f>CL45*CY45</f>
        <v>0</v>
      </c>
      <c r="DK45" s="692"/>
      <c r="DL45" s="692"/>
      <c r="DM45" s="692"/>
      <c r="DN45" s="692"/>
      <c r="DO45" s="692"/>
      <c r="DP45" s="692"/>
      <c r="DQ45" s="692"/>
      <c r="DR45" s="692"/>
      <c r="DS45" s="684" t="s">
        <v>256</v>
      </c>
      <c r="DT45" s="696"/>
      <c r="DV45" s="429"/>
      <c r="DW45" s="429"/>
      <c r="DX45" s="429"/>
      <c r="DY45" s="429"/>
      <c r="DZ45" s="681"/>
      <c r="EA45" s="681"/>
      <c r="EB45" s="681"/>
      <c r="EC45" s="681"/>
      <c r="ED45" s="680"/>
      <c r="EE45" s="680"/>
      <c r="EF45" s="680"/>
      <c r="EG45" s="680"/>
      <c r="EH45" s="670"/>
      <c r="EI45" s="670"/>
      <c r="EJ45" s="670"/>
      <c r="EK45" s="670"/>
      <c r="EL45" s="670"/>
      <c r="EM45" s="670"/>
      <c r="EN45" s="670"/>
      <c r="EO45" s="670"/>
      <c r="EP45" s="670"/>
      <c r="EQ45" s="670"/>
      <c r="ER45" s="701"/>
      <c r="ES45" s="701"/>
      <c r="ET45" s="701"/>
      <c r="EU45" s="701"/>
      <c r="EV45" s="701"/>
      <c r="EW45" s="701"/>
      <c r="EX45" s="701"/>
      <c r="EY45" s="701"/>
      <c r="EZ45" s="678"/>
      <c r="FA45" s="678"/>
      <c r="FB45" s="678"/>
      <c r="FC45" s="678"/>
      <c r="FD45" s="678"/>
      <c r="FE45" s="678"/>
      <c r="FF45" s="678"/>
      <c r="FG45" s="678"/>
      <c r="FH45" s="682"/>
      <c r="FI45" s="682"/>
      <c r="FJ45" s="682"/>
      <c r="FK45" s="682"/>
      <c r="FL45" s="682"/>
      <c r="FM45" s="682"/>
      <c r="FN45" s="682"/>
      <c r="FO45" s="682"/>
      <c r="FP45" s="679"/>
      <c r="FQ45" s="679"/>
      <c r="FR45" s="679"/>
      <c r="FS45" s="679"/>
      <c r="FT45" s="679"/>
      <c r="FU45" s="679"/>
      <c r="FV45" s="679"/>
      <c r="FW45" s="679"/>
      <c r="FX45" s="701"/>
      <c r="FY45" s="701"/>
      <c r="FZ45" s="701"/>
      <c r="GA45" s="701"/>
      <c r="GB45" s="701"/>
      <c r="GC45" s="701"/>
      <c r="GD45" s="701"/>
      <c r="GE45" s="701"/>
      <c r="GF45" s="678"/>
      <c r="GG45" s="678"/>
      <c r="GH45" s="678"/>
      <c r="GI45" s="678"/>
      <c r="GJ45" s="678"/>
      <c r="GK45" s="678"/>
      <c r="GL45" s="678"/>
      <c r="GM45" s="678"/>
      <c r="GN45" s="678"/>
      <c r="GO45" s="678"/>
      <c r="GP45" s="678"/>
      <c r="GQ45" s="678"/>
      <c r="GR45" s="678"/>
      <c r="GS45" s="678"/>
      <c r="GT45" s="678"/>
      <c r="GU45" s="678"/>
      <c r="GV45" s="678"/>
      <c r="GW45" s="678"/>
      <c r="GX45" s="678"/>
      <c r="GY45" s="678"/>
      <c r="GZ45" s="678"/>
      <c r="HA45" s="678"/>
      <c r="HB45" s="678"/>
      <c r="HC45" s="678"/>
      <c r="HD45" s="682"/>
      <c r="HE45" s="682"/>
      <c r="HF45" s="682"/>
      <c r="HG45" s="682"/>
      <c r="HH45" s="682"/>
      <c r="HI45" s="682"/>
      <c r="HJ45" s="682"/>
      <c r="HK45" s="682"/>
      <c r="HL45" s="674"/>
      <c r="HM45" s="674"/>
      <c r="HN45" s="674"/>
      <c r="HO45" s="674"/>
      <c r="HP45" s="674"/>
      <c r="HQ45" s="674"/>
      <c r="HR45" s="674"/>
      <c r="HS45" s="674"/>
      <c r="HT45" s="679"/>
      <c r="HU45" s="679"/>
      <c r="HV45" s="679"/>
      <c r="HW45" s="679"/>
      <c r="HX45" s="679"/>
      <c r="HY45" s="679"/>
      <c r="HZ45" s="679"/>
      <c r="IA45" s="679"/>
      <c r="IB45" s="670"/>
      <c r="IC45" s="670"/>
      <c r="ID45" s="670"/>
      <c r="IE45" s="670"/>
      <c r="IF45" s="670"/>
      <c r="IG45" s="670"/>
      <c r="IH45" s="670"/>
      <c r="II45" s="670"/>
      <c r="IJ45" s="670"/>
      <c r="IK45" s="670"/>
      <c r="IL45" s="670"/>
      <c r="IM45" s="670"/>
      <c r="IN45" s="670"/>
      <c r="IO45" s="670"/>
      <c r="IP45" s="670"/>
      <c r="IQ45" s="670"/>
      <c r="IR45" s="670"/>
      <c r="IS45" s="670"/>
      <c r="IT45" s="670"/>
      <c r="IU45" s="670"/>
      <c r="IV45" s="670"/>
      <c r="IW45" s="670"/>
      <c r="IX45" s="670"/>
      <c r="IY45" s="670"/>
      <c r="IZ45" s="668"/>
      <c r="JA45" s="668"/>
      <c r="JB45" s="668"/>
      <c r="JC45" s="668"/>
      <c r="JD45" s="668"/>
      <c r="JE45" s="668"/>
      <c r="JF45" s="668"/>
      <c r="JG45" s="668"/>
      <c r="JH45" s="668"/>
      <c r="JI45" s="668"/>
      <c r="JJ45" s="670"/>
      <c r="JK45" s="670"/>
      <c r="JL45" s="670"/>
      <c r="JM45" s="670"/>
      <c r="JN45" s="670"/>
      <c r="JO45" s="670"/>
      <c r="JP45" s="670"/>
      <c r="JQ45" s="670"/>
      <c r="JR45" s="670"/>
      <c r="JS45" s="670"/>
      <c r="JT45" s="670"/>
      <c r="JU45" s="670"/>
      <c r="JV45" s="670"/>
      <c r="JW45" s="670"/>
      <c r="JX45" s="670"/>
      <c r="JY45" s="670"/>
      <c r="JZ45" s="670"/>
      <c r="KA45" s="670"/>
      <c r="KB45" s="670"/>
      <c r="KC45" s="670"/>
      <c r="KD45" s="851"/>
      <c r="KE45" s="851"/>
      <c r="KF45" s="851"/>
      <c r="KG45" s="851"/>
      <c r="KH45" s="851"/>
      <c r="KI45" s="851"/>
      <c r="KJ45" s="851"/>
      <c r="KK45" s="851"/>
      <c r="KL45" s="839"/>
      <c r="KM45" s="840"/>
      <c r="KN45" s="840"/>
      <c r="KO45" s="841"/>
      <c r="KP45" s="429"/>
      <c r="KQ45" s="429"/>
      <c r="KR45" s="429"/>
      <c r="KS45" s="429"/>
      <c r="KT45" s="429"/>
      <c r="KU45" s="429"/>
      <c r="KV45" s="429"/>
      <c r="KW45" s="429"/>
      <c r="KX45" s="429"/>
      <c r="KY45" s="429"/>
      <c r="KZ45" s="429"/>
      <c r="LA45" s="429"/>
      <c r="LB45" s="429"/>
      <c r="LC45" s="429"/>
      <c r="LD45" s="429"/>
      <c r="LE45" s="429"/>
      <c r="LF45" s="429"/>
      <c r="LG45" s="429"/>
      <c r="LH45" s="429"/>
      <c r="LI45" s="429"/>
      <c r="LJ45" s="429"/>
      <c r="LK45" s="429"/>
      <c r="LL45" s="429"/>
      <c r="LM45" s="429"/>
      <c r="LN45" s="429"/>
      <c r="LO45" s="429"/>
      <c r="LP45" s="429"/>
      <c r="LQ45" s="429"/>
      <c r="LR45" s="429"/>
      <c r="LS45" s="429"/>
      <c r="LT45" s="429"/>
      <c r="LU45" s="429"/>
      <c r="LV45" s="429"/>
      <c r="LW45" s="429"/>
      <c r="LX45" s="429"/>
      <c r="LY45" s="429"/>
      <c r="LZ45" s="429"/>
    </row>
    <row r="46" spans="2:338" ht="9" customHeight="1">
      <c r="B46" s="785" t="s">
        <v>107</v>
      </c>
      <c r="C46" s="785"/>
      <c r="D46" s="785"/>
      <c r="E46" s="786"/>
      <c r="F46" s="765"/>
      <c r="G46" s="766"/>
      <c r="H46" s="766"/>
      <c r="I46" s="766"/>
      <c r="J46" s="766"/>
      <c r="K46" s="766"/>
      <c r="L46" s="766"/>
      <c r="M46" s="767"/>
      <c r="N46" s="768" t="str">
        <f>IF(F46="","",IF(ED46=TRUE,"○","ー"))</f>
        <v/>
      </c>
      <c r="O46" s="769"/>
      <c r="P46" s="769"/>
      <c r="Q46" s="770"/>
      <c r="R46" s="782"/>
      <c r="S46" s="780"/>
      <c r="T46" s="780"/>
      <c r="U46" s="780"/>
      <c r="V46" s="780"/>
      <c r="W46" s="780"/>
      <c r="X46" s="780"/>
      <c r="Y46" s="780"/>
      <c r="Z46" s="780"/>
      <c r="AA46" s="781"/>
      <c r="AB46" s="782"/>
      <c r="AC46" s="780"/>
      <c r="AD46" s="780"/>
      <c r="AE46" s="780"/>
      <c r="AF46" s="780"/>
      <c r="AG46" s="780"/>
      <c r="AH46" s="780"/>
      <c r="AI46" s="780"/>
      <c r="AJ46" s="780"/>
      <c r="AK46" s="780"/>
      <c r="AL46" s="780"/>
      <c r="AM46" s="780"/>
      <c r="AN46" s="780"/>
      <c r="AO46" s="780"/>
      <c r="AP46" s="780"/>
      <c r="AQ46" s="780"/>
      <c r="AR46" s="780"/>
      <c r="AS46" s="780"/>
      <c r="AT46" s="780"/>
      <c r="AU46" s="780"/>
      <c r="AV46" s="780"/>
      <c r="AW46" s="780"/>
      <c r="AX46" s="780"/>
      <c r="AY46" s="781"/>
      <c r="AZ46" s="783" t="str">
        <f>IF(KD46=0,"",
IF(KH46=0,"ー",JJ46))</f>
        <v/>
      </c>
      <c r="BA46" s="784"/>
      <c r="BB46" s="784"/>
      <c r="BC46" s="784"/>
      <c r="BD46" s="784"/>
      <c r="BE46" s="784"/>
      <c r="BF46" s="784"/>
      <c r="BG46" s="784"/>
      <c r="BH46" s="784"/>
      <c r="BI46" s="784"/>
      <c r="BJ46" s="418"/>
      <c r="BK46" s="418"/>
      <c r="BL46" s="418"/>
      <c r="BM46" s="717"/>
      <c r="BN46" s="717"/>
      <c r="BO46" s="717"/>
      <c r="BP46" s="705"/>
      <c r="BQ46" s="706"/>
      <c r="BR46" s="706"/>
      <c r="BS46" s="706"/>
      <c r="BT46" s="706"/>
      <c r="BU46" s="706"/>
      <c r="BV46" s="706"/>
      <c r="BW46" s="710"/>
      <c r="BX46" s="710"/>
      <c r="BY46" s="710"/>
      <c r="BZ46" s="710"/>
      <c r="CA46" s="710"/>
      <c r="CB46" s="710"/>
      <c r="CC46" s="710"/>
      <c r="CD46" s="710"/>
      <c r="CE46" s="710"/>
      <c r="CF46" s="710"/>
      <c r="CG46" s="710"/>
      <c r="CH46" s="710"/>
      <c r="CI46" s="710"/>
      <c r="CJ46" s="710"/>
      <c r="CK46" s="710"/>
      <c r="CL46" s="712"/>
      <c r="CM46" s="713"/>
      <c r="CN46" s="713"/>
      <c r="CO46" s="713"/>
      <c r="CP46" s="713"/>
      <c r="CQ46" s="713"/>
      <c r="CR46" s="713"/>
      <c r="CS46" s="713"/>
      <c r="CT46" s="713"/>
      <c r="CU46" s="713"/>
      <c r="CV46" s="713"/>
      <c r="CW46" s="687"/>
      <c r="CX46" s="687"/>
      <c r="CY46" s="699"/>
      <c r="CZ46" s="699"/>
      <c r="DA46" s="699"/>
      <c r="DB46" s="699"/>
      <c r="DC46" s="699"/>
      <c r="DD46" s="699"/>
      <c r="DE46" s="699"/>
      <c r="DF46" s="699"/>
      <c r="DG46" s="699"/>
      <c r="DH46" s="687"/>
      <c r="DI46" s="687"/>
      <c r="DJ46" s="693"/>
      <c r="DK46" s="693"/>
      <c r="DL46" s="693"/>
      <c r="DM46" s="693"/>
      <c r="DN46" s="693"/>
      <c r="DO46" s="693"/>
      <c r="DP46" s="693"/>
      <c r="DQ46" s="693"/>
      <c r="DR46" s="693"/>
      <c r="DS46" s="684"/>
      <c r="DT46" s="696"/>
      <c r="DV46" s="429"/>
      <c r="DW46" s="429"/>
      <c r="DX46" s="429"/>
      <c r="DY46" s="429"/>
      <c r="DZ46" s="814" t="s">
        <v>107</v>
      </c>
      <c r="EA46" s="814"/>
      <c r="EB46" s="814"/>
      <c r="EC46" s="815"/>
      <c r="ED46" s="812" t="b">
        <f>IF(AND($EN$29&lt;=F46,F46&lt;=$EI$29),TRUE,FALSE)</f>
        <v>0</v>
      </c>
      <c r="EE46" s="812"/>
      <c r="EF46" s="812"/>
      <c r="EG46" s="812"/>
      <c r="EH46" s="787" t="str">
        <f>IF(R46="","",R46)</f>
        <v/>
      </c>
      <c r="EI46" s="681"/>
      <c r="EJ46" s="681"/>
      <c r="EK46" s="681"/>
      <c r="EL46" s="681"/>
      <c r="EM46" s="681"/>
      <c r="EN46" s="681"/>
      <c r="EO46" s="681"/>
      <c r="EP46" s="681"/>
      <c r="EQ46" s="681"/>
      <c r="ER46" s="672">
        <f>IF(AB46="",0,AB46)</f>
        <v>0</v>
      </c>
      <c r="ES46" s="672"/>
      <c r="ET46" s="672"/>
      <c r="EU46" s="672"/>
      <c r="EV46" s="672"/>
      <c r="EW46" s="672"/>
      <c r="EX46" s="672"/>
      <c r="EY46" s="672"/>
      <c r="EZ46" s="678">
        <f>IF(ER46&lt;551000,0,
IF(ER46&lt;1619000,ER46-550000,
IF(ER46&lt;1620000,1069000,
IF(ER46&lt;1622000,1070000,
IF(ER46&lt;1624000,1072000,
IF(ER46&lt;1628000,1074000,
"-"))))))</f>
        <v>0</v>
      </c>
      <c r="FA46" s="678"/>
      <c r="FB46" s="678"/>
      <c r="FC46" s="678"/>
      <c r="FD46" s="678"/>
      <c r="FE46" s="678"/>
      <c r="FF46" s="678"/>
      <c r="FG46" s="678"/>
      <c r="FH46" s="678">
        <f>IF(ER46&lt;1628000,EZ46,EZ48)</f>
        <v>0</v>
      </c>
      <c r="FI46" s="678"/>
      <c r="FJ46" s="678"/>
      <c r="FK46" s="678"/>
      <c r="FL46" s="678"/>
      <c r="FM46" s="678"/>
      <c r="FN46" s="678"/>
      <c r="FO46" s="678"/>
      <c r="FP46" s="677">
        <f>FH46-FH48</f>
        <v>0</v>
      </c>
      <c r="FQ46" s="677"/>
      <c r="FR46" s="677"/>
      <c r="FS46" s="677"/>
      <c r="FT46" s="677"/>
      <c r="FU46" s="677"/>
      <c r="FV46" s="677"/>
      <c r="FW46" s="677"/>
      <c r="FX46" s="672">
        <f>IF(AJ46="",0,AJ46)</f>
        <v>0</v>
      </c>
      <c r="FY46" s="672"/>
      <c r="FZ46" s="672"/>
      <c r="GA46" s="672"/>
      <c r="GB46" s="672"/>
      <c r="GC46" s="672"/>
      <c r="GD46" s="672"/>
      <c r="GE46" s="672"/>
      <c r="GF46" s="678">
        <f>IF(FX46&lt;600000,0,
IF(FX46&lt;1300000,FX46-600000,
IF(FX46&lt;4100000,ROUNDDOWN(FX46*0.75-275000,0),
IF(FX46&lt;7700000,ROUNDDOWN(FX46*0.85-685000,0),
IF(FX46&lt;10000000,ROUNDDOWN(FX46*0.95-1455000,0),
FX46-1955000)))))</f>
        <v>0</v>
      </c>
      <c r="GG46" s="678"/>
      <c r="GH46" s="678"/>
      <c r="GI46" s="678"/>
      <c r="GJ46" s="678"/>
      <c r="GK46" s="678"/>
      <c r="GL46" s="678"/>
      <c r="GM46" s="678"/>
      <c r="GN46" s="678">
        <f>IF(FX46&lt;500000,0,
IF(FX46&lt;1300000,FX46-500000,
IF(FX46&lt;4100000,ROUNDDOWN(FX46*0.75-175000,0),
IF(FX46&lt;7700000,ROUNDDOWN(FX46*0.85-585000,0),
IF(FX46&lt;10000000,ROUNDDOWN(FX46*0.95-1355000,0),
FX46-1855000)))))</f>
        <v>0</v>
      </c>
      <c r="GO46" s="678"/>
      <c r="GP46" s="678"/>
      <c r="GQ46" s="678"/>
      <c r="GR46" s="678"/>
      <c r="GS46" s="678"/>
      <c r="GT46" s="678"/>
      <c r="GU46" s="678"/>
      <c r="GV46" s="678">
        <f>IF(FX46&lt;400000,0,
IF(FX46&lt;1300000,FX46-400000,
IF(FX46&lt;4100000,ROUNDDOWN(FX46*0.75-75000,0),
IF(FX46&lt;7700000,ROUNDDOWN(FX46*0.85-485000,0),
IF(FX46&lt;10000000,ROUNDDOWN(FX46*0.95-1255000,0),
FX46-1755000)))))</f>
        <v>0</v>
      </c>
      <c r="GW46" s="678"/>
      <c r="GX46" s="678"/>
      <c r="GY46" s="678"/>
      <c r="GZ46" s="678"/>
      <c r="HA46" s="678"/>
      <c r="HB46" s="678"/>
      <c r="HC46" s="678"/>
      <c r="HD46" s="674" t="str">
        <f>IFERROR(IF(F46="","",DATEDIF(F46,"R"&amp;パラメーター!$D$1&amp;"/1/1","Y")),0)</f>
        <v/>
      </c>
      <c r="HE46" s="674"/>
      <c r="HF46" s="674"/>
      <c r="HG46" s="674"/>
      <c r="HH46" s="674"/>
      <c r="HI46" s="674"/>
      <c r="HJ46" s="674"/>
      <c r="HK46" s="674"/>
      <c r="HL46" s="674">
        <f>IF(HD46&lt;65,1,2)</f>
        <v>2</v>
      </c>
      <c r="HM46" s="674"/>
      <c r="HN46" s="674"/>
      <c r="HO46" s="674"/>
      <c r="HP46" s="674"/>
      <c r="HQ46" s="674"/>
      <c r="HR46" s="674"/>
      <c r="HS46" s="674"/>
      <c r="HT46" s="677">
        <f>IF(AND(HL46=1,HL48=1),GF46,
IF(AND(HL46=1,HL48=2),GN46,
IF(AND(HL46=1,HL48=3),GV46,
IF(AND(HL46=2,HL48=1),GF48,
IF(AND(HL46=2,HL48=2),GN48,
IF(AND(HL46=2,HL48=3),GV48,
"???"))))))</f>
        <v>0</v>
      </c>
      <c r="HU46" s="677"/>
      <c r="HV46" s="677"/>
      <c r="HW46" s="677"/>
      <c r="HX46" s="677"/>
      <c r="HY46" s="677"/>
      <c r="HZ46" s="677"/>
      <c r="IA46" s="677"/>
      <c r="IB46" s="672">
        <f>IF(AR46="",0,AR46)</f>
        <v>0</v>
      </c>
      <c r="IC46" s="672"/>
      <c r="ID46" s="672"/>
      <c r="IE46" s="672"/>
      <c r="IF46" s="672"/>
      <c r="IG46" s="672"/>
      <c r="IH46" s="672"/>
      <c r="II46" s="672"/>
      <c r="IJ46" s="673">
        <f>FP46+HT46+IB46</f>
        <v>0</v>
      </c>
      <c r="IK46" s="673"/>
      <c r="IL46" s="673"/>
      <c r="IM46" s="673"/>
      <c r="IN46" s="673"/>
      <c r="IO46" s="673"/>
      <c r="IP46" s="673"/>
      <c r="IQ46" s="673"/>
      <c r="IR46" s="673">
        <f>IF(IJ46&lt;=24000000,430000,
IF(IJ46&lt;=24500000,290000,
IF(IJ46&lt;=25000000,150000,
0)))</f>
        <v>430000</v>
      </c>
      <c r="IS46" s="673"/>
      <c r="IT46" s="673"/>
      <c r="IU46" s="673"/>
      <c r="IV46" s="673"/>
      <c r="IW46" s="673"/>
      <c r="IX46" s="673"/>
      <c r="IY46" s="673"/>
      <c r="IZ46" s="675">
        <f>IF(IJ46-IR46&lt;0,0,IJ46-IR46)</f>
        <v>0</v>
      </c>
      <c r="JA46" s="675"/>
      <c r="JB46" s="675"/>
      <c r="JC46" s="675"/>
      <c r="JD46" s="675"/>
      <c r="JE46" s="675"/>
      <c r="JF46" s="675"/>
      <c r="JG46" s="675"/>
      <c r="JH46" s="675"/>
      <c r="JI46" s="675"/>
      <c r="JJ46" s="671">
        <f>IF(KD46+KH46=2,
MAX(EH46,IZ46),0)</f>
        <v>0</v>
      </c>
      <c r="JK46" s="671"/>
      <c r="JL46" s="671"/>
      <c r="JM46" s="671"/>
      <c r="JN46" s="671"/>
      <c r="JO46" s="671"/>
      <c r="JP46" s="671"/>
      <c r="JQ46" s="671"/>
      <c r="JR46" s="671"/>
      <c r="JS46" s="671"/>
      <c r="JT46" s="701">
        <f>IF(ED46=TRUE,JJ46,0)</f>
        <v>0</v>
      </c>
      <c r="JU46" s="701"/>
      <c r="JV46" s="701"/>
      <c r="JW46" s="701"/>
      <c r="JX46" s="701"/>
      <c r="JY46" s="701"/>
      <c r="JZ46" s="701"/>
      <c r="KA46" s="701"/>
      <c r="KB46" s="701"/>
      <c r="KC46" s="701"/>
      <c r="KD46" s="676">
        <f>IF(F46="",0,1)</f>
        <v>0</v>
      </c>
      <c r="KE46" s="676"/>
      <c r="KF46" s="676"/>
      <c r="KG46" s="676"/>
      <c r="KH46" s="676">
        <f>IF(AND(R46&lt;&gt;"",OR(AB46&lt;&gt;"",AJ46&lt;&gt;"",AR46&lt;&gt;"")),0,1)</f>
        <v>1</v>
      </c>
      <c r="KI46" s="676"/>
      <c r="KJ46" s="676"/>
      <c r="KK46" s="676"/>
      <c r="KL46" s="825">
        <f>IF(F46="",1,IF(IFERROR(F46*1,0)&gt;0,1,0))</f>
        <v>1</v>
      </c>
      <c r="KM46" s="826"/>
      <c r="KN46" s="826"/>
      <c r="KO46" s="827"/>
      <c r="KP46" s="429"/>
      <c r="KQ46" s="429"/>
      <c r="KR46" s="429"/>
      <c r="KS46" s="429"/>
      <c r="KT46" s="429"/>
      <c r="KU46" s="429"/>
      <c r="KV46" s="429"/>
      <c r="KW46" s="429"/>
      <c r="KX46" s="429"/>
      <c r="KY46" s="429"/>
      <c r="KZ46" s="429"/>
      <c r="LA46" s="429"/>
      <c r="LB46" s="429"/>
      <c r="LC46" s="429"/>
      <c r="LD46" s="429"/>
      <c r="LE46" s="429"/>
      <c r="LF46" s="429"/>
      <c r="LG46" s="429"/>
      <c r="LH46" s="429"/>
      <c r="LI46" s="429"/>
      <c r="LJ46" s="429"/>
      <c r="LK46" s="429"/>
      <c r="LL46" s="429"/>
      <c r="LM46" s="429"/>
      <c r="LN46" s="429"/>
      <c r="LO46" s="429"/>
      <c r="LP46" s="429"/>
      <c r="LQ46" s="429"/>
      <c r="LR46" s="429"/>
      <c r="LS46" s="429"/>
      <c r="LT46" s="429"/>
      <c r="LU46" s="429"/>
      <c r="LV46" s="429"/>
      <c r="LW46" s="429"/>
      <c r="LX46" s="429"/>
      <c r="LY46" s="429"/>
      <c r="LZ46" s="429"/>
    </row>
    <row r="47" spans="2:338" ht="9" customHeight="1">
      <c r="B47" s="785"/>
      <c r="C47" s="785"/>
      <c r="D47" s="785"/>
      <c r="E47" s="786"/>
      <c r="F47" s="765"/>
      <c r="G47" s="766"/>
      <c r="H47" s="766"/>
      <c r="I47" s="766"/>
      <c r="J47" s="766"/>
      <c r="K47" s="766"/>
      <c r="L47" s="766"/>
      <c r="M47" s="767"/>
      <c r="N47" s="768"/>
      <c r="O47" s="769"/>
      <c r="P47" s="769"/>
      <c r="Q47" s="770"/>
      <c r="R47" s="782"/>
      <c r="S47" s="780"/>
      <c r="T47" s="780"/>
      <c r="U47" s="780"/>
      <c r="V47" s="780"/>
      <c r="W47" s="780"/>
      <c r="X47" s="780"/>
      <c r="Y47" s="780"/>
      <c r="Z47" s="780"/>
      <c r="AA47" s="781"/>
      <c r="AB47" s="782"/>
      <c r="AC47" s="780"/>
      <c r="AD47" s="780"/>
      <c r="AE47" s="780"/>
      <c r="AF47" s="780"/>
      <c r="AG47" s="780"/>
      <c r="AH47" s="780"/>
      <c r="AI47" s="780"/>
      <c r="AJ47" s="780"/>
      <c r="AK47" s="780"/>
      <c r="AL47" s="780"/>
      <c r="AM47" s="780"/>
      <c r="AN47" s="780"/>
      <c r="AO47" s="780"/>
      <c r="AP47" s="780"/>
      <c r="AQ47" s="780"/>
      <c r="AR47" s="780"/>
      <c r="AS47" s="780"/>
      <c r="AT47" s="780"/>
      <c r="AU47" s="780"/>
      <c r="AV47" s="780"/>
      <c r="AW47" s="780"/>
      <c r="AX47" s="780"/>
      <c r="AY47" s="781"/>
      <c r="AZ47" s="783"/>
      <c r="BA47" s="784"/>
      <c r="BB47" s="784"/>
      <c r="BC47" s="784"/>
      <c r="BD47" s="784"/>
      <c r="BE47" s="784"/>
      <c r="BF47" s="784"/>
      <c r="BG47" s="784"/>
      <c r="BH47" s="784"/>
      <c r="BI47" s="784"/>
      <c r="BJ47" s="418"/>
      <c r="BK47" s="418"/>
      <c r="BL47" s="418"/>
      <c r="BM47" s="717"/>
      <c r="BN47" s="717"/>
      <c r="BO47" s="717"/>
      <c r="BP47" s="707"/>
      <c r="BQ47" s="708"/>
      <c r="BR47" s="708"/>
      <c r="BS47" s="708"/>
      <c r="BT47" s="708"/>
      <c r="BU47" s="708"/>
      <c r="BV47" s="708"/>
      <c r="BW47" s="711"/>
      <c r="BX47" s="711"/>
      <c r="BY47" s="711"/>
      <c r="BZ47" s="711"/>
      <c r="CA47" s="711"/>
      <c r="CB47" s="711"/>
      <c r="CC47" s="711"/>
      <c r="CD47" s="711"/>
      <c r="CE47" s="711"/>
      <c r="CF47" s="711"/>
      <c r="CG47" s="711"/>
      <c r="CH47" s="711"/>
      <c r="CI47" s="711"/>
      <c r="CJ47" s="711"/>
      <c r="CK47" s="711"/>
      <c r="CL47" s="714"/>
      <c r="CM47" s="715"/>
      <c r="CN47" s="715"/>
      <c r="CO47" s="715"/>
      <c r="CP47" s="715"/>
      <c r="CQ47" s="715"/>
      <c r="CR47" s="715"/>
      <c r="CS47" s="715"/>
      <c r="CT47" s="715"/>
      <c r="CU47" s="715"/>
      <c r="CV47" s="715"/>
      <c r="CW47" s="688"/>
      <c r="CX47" s="688"/>
      <c r="CY47" s="700"/>
      <c r="CZ47" s="700"/>
      <c r="DA47" s="700"/>
      <c r="DB47" s="700"/>
      <c r="DC47" s="700"/>
      <c r="DD47" s="700"/>
      <c r="DE47" s="700"/>
      <c r="DF47" s="700"/>
      <c r="DG47" s="700"/>
      <c r="DH47" s="688"/>
      <c r="DI47" s="688"/>
      <c r="DJ47" s="694"/>
      <c r="DK47" s="694"/>
      <c r="DL47" s="694"/>
      <c r="DM47" s="694"/>
      <c r="DN47" s="694"/>
      <c r="DO47" s="694"/>
      <c r="DP47" s="694"/>
      <c r="DQ47" s="694"/>
      <c r="DR47" s="694"/>
      <c r="DS47" s="685"/>
      <c r="DT47" s="697"/>
      <c r="DV47" s="429"/>
      <c r="DW47" s="429"/>
      <c r="DX47" s="429"/>
      <c r="DY47" s="429"/>
      <c r="DZ47" s="785"/>
      <c r="EA47" s="785"/>
      <c r="EB47" s="785"/>
      <c r="EC47" s="786"/>
      <c r="ED47" s="813"/>
      <c r="EE47" s="813"/>
      <c r="EF47" s="813"/>
      <c r="EG47" s="813"/>
      <c r="EH47" s="681"/>
      <c r="EI47" s="681"/>
      <c r="EJ47" s="681"/>
      <c r="EK47" s="681"/>
      <c r="EL47" s="681"/>
      <c r="EM47" s="681"/>
      <c r="EN47" s="681"/>
      <c r="EO47" s="681"/>
      <c r="EP47" s="681"/>
      <c r="EQ47" s="681"/>
      <c r="ER47" s="672"/>
      <c r="ES47" s="672"/>
      <c r="ET47" s="672"/>
      <c r="EU47" s="672"/>
      <c r="EV47" s="672"/>
      <c r="EW47" s="672"/>
      <c r="EX47" s="672"/>
      <c r="EY47" s="672"/>
      <c r="EZ47" s="678"/>
      <c r="FA47" s="678"/>
      <c r="FB47" s="678"/>
      <c r="FC47" s="678"/>
      <c r="FD47" s="678"/>
      <c r="FE47" s="678"/>
      <c r="FF47" s="678"/>
      <c r="FG47" s="678"/>
      <c r="FH47" s="678"/>
      <c r="FI47" s="678"/>
      <c r="FJ47" s="678"/>
      <c r="FK47" s="678"/>
      <c r="FL47" s="678"/>
      <c r="FM47" s="678"/>
      <c r="FN47" s="678"/>
      <c r="FO47" s="678"/>
      <c r="FP47" s="677"/>
      <c r="FQ47" s="677"/>
      <c r="FR47" s="677"/>
      <c r="FS47" s="677"/>
      <c r="FT47" s="677"/>
      <c r="FU47" s="677"/>
      <c r="FV47" s="677"/>
      <c r="FW47" s="677"/>
      <c r="FX47" s="672"/>
      <c r="FY47" s="672"/>
      <c r="FZ47" s="672"/>
      <c r="GA47" s="672"/>
      <c r="GB47" s="672"/>
      <c r="GC47" s="672"/>
      <c r="GD47" s="672"/>
      <c r="GE47" s="672"/>
      <c r="GF47" s="678"/>
      <c r="GG47" s="678"/>
      <c r="GH47" s="678"/>
      <c r="GI47" s="678"/>
      <c r="GJ47" s="678"/>
      <c r="GK47" s="678"/>
      <c r="GL47" s="678"/>
      <c r="GM47" s="678"/>
      <c r="GN47" s="678"/>
      <c r="GO47" s="678"/>
      <c r="GP47" s="678"/>
      <c r="GQ47" s="678"/>
      <c r="GR47" s="678"/>
      <c r="GS47" s="678"/>
      <c r="GT47" s="678"/>
      <c r="GU47" s="678"/>
      <c r="GV47" s="678"/>
      <c r="GW47" s="678"/>
      <c r="GX47" s="678"/>
      <c r="GY47" s="678"/>
      <c r="GZ47" s="678"/>
      <c r="HA47" s="678"/>
      <c r="HB47" s="678"/>
      <c r="HC47" s="678"/>
      <c r="HD47" s="674"/>
      <c r="HE47" s="674"/>
      <c r="HF47" s="674"/>
      <c r="HG47" s="674"/>
      <c r="HH47" s="674"/>
      <c r="HI47" s="674"/>
      <c r="HJ47" s="674"/>
      <c r="HK47" s="674"/>
      <c r="HL47" s="674"/>
      <c r="HM47" s="674"/>
      <c r="HN47" s="674"/>
      <c r="HO47" s="674"/>
      <c r="HP47" s="674"/>
      <c r="HQ47" s="674"/>
      <c r="HR47" s="674"/>
      <c r="HS47" s="674"/>
      <c r="HT47" s="677"/>
      <c r="HU47" s="677"/>
      <c r="HV47" s="677"/>
      <c r="HW47" s="677"/>
      <c r="HX47" s="677"/>
      <c r="HY47" s="677"/>
      <c r="HZ47" s="677"/>
      <c r="IA47" s="677"/>
      <c r="IB47" s="672"/>
      <c r="IC47" s="672"/>
      <c r="ID47" s="672"/>
      <c r="IE47" s="672"/>
      <c r="IF47" s="672"/>
      <c r="IG47" s="672"/>
      <c r="IH47" s="672"/>
      <c r="II47" s="672"/>
      <c r="IJ47" s="673"/>
      <c r="IK47" s="673"/>
      <c r="IL47" s="673"/>
      <c r="IM47" s="673"/>
      <c r="IN47" s="673"/>
      <c r="IO47" s="673"/>
      <c r="IP47" s="673"/>
      <c r="IQ47" s="673"/>
      <c r="IR47" s="673"/>
      <c r="IS47" s="673"/>
      <c r="IT47" s="673"/>
      <c r="IU47" s="673"/>
      <c r="IV47" s="673"/>
      <c r="IW47" s="673"/>
      <c r="IX47" s="673"/>
      <c r="IY47" s="673"/>
      <c r="IZ47" s="675"/>
      <c r="JA47" s="675"/>
      <c r="JB47" s="675"/>
      <c r="JC47" s="675"/>
      <c r="JD47" s="675"/>
      <c r="JE47" s="675"/>
      <c r="JF47" s="675"/>
      <c r="JG47" s="675"/>
      <c r="JH47" s="675"/>
      <c r="JI47" s="675"/>
      <c r="JJ47" s="671"/>
      <c r="JK47" s="671"/>
      <c r="JL47" s="671"/>
      <c r="JM47" s="671"/>
      <c r="JN47" s="671"/>
      <c r="JO47" s="671"/>
      <c r="JP47" s="671"/>
      <c r="JQ47" s="671"/>
      <c r="JR47" s="671"/>
      <c r="JS47" s="671"/>
      <c r="JT47" s="701"/>
      <c r="JU47" s="701"/>
      <c r="JV47" s="701"/>
      <c r="JW47" s="701"/>
      <c r="JX47" s="701"/>
      <c r="JY47" s="701"/>
      <c r="JZ47" s="701"/>
      <c r="KA47" s="701"/>
      <c r="KB47" s="701"/>
      <c r="KC47" s="701"/>
      <c r="KD47" s="676"/>
      <c r="KE47" s="676"/>
      <c r="KF47" s="676"/>
      <c r="KG47" s="676"/>
      <c r="KH47" s="676"/>
      <c r="KI47" s="676"/>
      <c r="KJ47" s="676"/>
      <c r="KK47" s="676"/>
      <c r="KL47" s="828"/>
      <c r="KM47" s="829"/>
      <c r="KN47" s="829"/>
      <c r="KO47" s="830"/>
      <c r="KP47" s="429"/>
      <c r="KQ47" s="429"/>
      <c r="KR47" s="429"/>
      <c r="KS47" s="429"/>
      <c r="KT47" s="429"/>
      <c r="KU47" s="429"/>
      <c r="KV47" s="429"/>
      <c r="KW47" s="429"/>
      <c r="KX47" s="429"/>
      <c r="KY47" s="429"/>
      <c r="KZ47" s="429"/>
      <c r="LA47" s="429"/>
      <c r="LB47" s="429"/>
      <c r="LC47" s="429"/>
      <c r="LD47" s="429"/>
      <c r="LE47" s="429"/>
      <c r="LF47" s="429"/>
      <c r="LG47" s="429"/>
      <c r="LH47" s="429"/>
      <c r="LI47" s="429"/>
      <c r="LJ47" s="429"/>
      <c r="LK47" s="429"/>
      <c r="LL47" s="429"/>
      <c r="LM47" s="429"/>
      <c r="LN47" s="429"/>
      <c r="LO47" s="429"/>
      <c r="LP47" s="429"/>
      <c r="LQ47" s="429"/>
      <c r="LR47" s="429"/>
      <c r="LS47" s="429"/>
      <c r="LT47" s="429"/>
      <c r="LU47" s="429"/>
      <c r="LV47" s="429"/>
      <c r="LW47" s="429"/>
      <c r="LX47" s="429"/>
      <c r="LY47" s="429"/>
      <c r="LZ47" s="429"/>
    </row>
    <row r="48" spans="2:338" ht="9" customHeight="1">
      <c r="B48" s="785"/>
      <c r="C48" s="785"/>
      <c r="D48" s="785"/>
      <c r="E48" s="786"/>
      <c r="F48" s="765"/>
      <c r="G48" s="766"/>
      <c r="H48" s="766"/>
      <c r="I48" s="766"/>
      <c r="J48" s="766"/>
      <c r="K48" s="766"/>
      <c r="L48" s="766"/>
      <c r="M48" s="767"/>
      <c r="N48" s="768"/>
      <c r="O48" s="769"/>
      <c r="P48" s="769"/>
      <c r="Q48" s="770"/>
      <c r="R48" s="782"/>
      <c r="S48" s="780"/>
      <c r="T48" s="780"/>
      <c r="U48" s="780"/>
      <c r="V48" s="780"/>
      <c r="W48" s="780"/>
      <c r="X48" s="780"/>
      <c r="Y48" s="780"/>
      <c r="Z48" s="780"/>
      <c r="AA48" s="781"/>
      <c r="AB48" s="782"/>
      <c r="AC48" s="780"/>
      <c r="AD48" s="780"/>
      <c r="AE48" s="780"/>
      <c r="AF48" s="780"/>
      <c r="AG48" s="780"/>
      <c r="AH48" s="780"/>
      <c r="AI48" s="780"/>
      <c r="AJ48" s="780"/>
      <c r="AK48" s="780"/>
      <c r="AL48" s="780"/>
      <c r="AM48" s="780"/>
      <c r="AN48" s="780"/>
      <c r="AO48" s="780"/>
      <c r="AP48" s="780"/>
      <c r="AQ48" s="780"/>
      <c r="AR48" s="780"/>
      <c r="AS48" s="780"/>
      <c r="AT48" s="780"/>
      <c r="AU48" s="780"/>
      <c r="AV48" s="780"/>
      <c r="AW48" s="780"/>
      <c r="AX48" s="780"/>
      <c r="AY48" s="781"/>
      <c r="AZ48" s="783"/>
      <c r="BA48" s="784"/>
      <c r="BB48" s="784"/>
      <c r="BC48" s="784"/>
      <c r="BD48" s="784"/>
      <c r="BE48" s="784"/>
      <c r="BF48" s="784"/>
      <c r="BG48" s="784"/>
      <c r="BH48" s="784"/>
      <c r="BI48" s="784"/>
      <c r="BJ48" s="418"/>
      <c r="BK48" s="418"/>
      <c r="BL48" s="418"/>
      <c r="BM48" s="718"/>
      <c r="BN48" s="718"/>
      <c r="BO48" s="718"/>
      <c r="BP48" s="718"/>
      <c r="BQ48" s="718"/>
      <c r="BR48" s="718"/>
      <c r="BS48" s="718"/>
      <c r="BT48" s="718"/>
      <c r="BU48" s="718"/>
      <c r="BV48" s="718"/>
      <c r="BW48" s="718"/>
      <c r="BX48" s="718"/>
      <c r="BY48" s="718"/>
      <c r="BZ48" s="718"/>
      <c r="CA48" s="718"/>
      <c r="CB48" s="718"/>
      <c r="CC48" s="718"/>
      <c r="CD48" s="718"/>
      <c r="CE48" s="718"/>
      <c r="CF48" s="718"/>
      <c r="CG48" s="718"/>
      <c r="CH48" s="718"/>
      <c r="CI48" s="718"/>
      <c r="CJ48" s="718"/>
      <c r="CK48" s="718"/>
      <c r="CL48" s="722" t="s">
        <v>202</v>
      </c>
      <c r="CM48" s="723"/>
      <c r="CN48" s="723"/>
      <c r="CO48" s="723"/>
      <c r="CP48" s="723"/>
      <c r="CQ48" s="723"/>
      <c r="CR48" s="723"/>
      <c r="CS48" s="723"/>
      <c r="CT48" s="723"/>
      <c r="CU48" s="723"/>
      <c r="CV48" s="723"/>
      <c r="CW48" s="723"/>
      <c r="CX48" s="723"/>
      <c r="CY48" s="723"/>
      <c r="CZ48" s="723"/>
      <c r="DA48" s="723"/>
      <c r="DB48" s="723"/>
      <c r="DC48" s="723"/>
      <c r="DD48" s="723"/>
      <c r="DE48" s="723"/>
      <c r="DF48" s="723"/>
      <c r="DG48" s="723"/>
      <c r="DH48" s="723"/>
      <c r="DI48" s="724"/>
      <c r="DJ48" s="719">
        <f>ROUNDDOWN(SUM(DJ39:DT47),-2)</f>
        <v>0</v>
      </c>
      <c r="DK48" s="692"/>
      <c r="DL48" s="692"/>
      <c r="DM48" s="692"/>
      <c r="DN48" s="692"/>
      <c r="DO48" s="692"/>
      <c r="DP48" s="692"/>
      <c r="DQ48" s="692"/>
      <c r="DR48" s="692"/>
      <c r="DS48" s="683" t="s">
        <v>256</v>
      </c>
      <c r="DT48" s="695"/>
      <c r="DV48" s="429"/>
      <c r="DW48" s="429"/>
      <c r="DX48" s="429"/>
      <c r="DY48" s="429"/>
      <c r="DZ48" s="785"/>
      <c r="EA48" s="785"/>
      <c r="EB48" s="785"/>
      <c r="EC48" s="786"/>
      <c r="ED48" s="813"/>
      <c r="EE48" s="813"/>
      <c r="EF48" s="813"/>
      <c r="EG48" s="813"/>
      <c r="EH48" s="681"/>
      <c r="EI48" s="681"/>
      <c r="EJ48" s="681"/>
      <c r="EK48" s="681"/>
      <c r="EL48" s="681"/>
      <c r="EM48" s="681"/>
      <c r="EN48" s="681"/>
      <c r="EO48" s="681"/>
      <c r="EP48" s="681"/>
      <c r="EQ48" s="681"/>
      <c r="ER48" s="672"/>
      <c r="ES48" s="672"/>
      <c r="ET48" s="672"/>
      <c r="EU48" s="672"/>
      <c r="EV48" s="672"/>
      <c r="EW48" s="672"/>
      <c r="EX48" s="672"/>
      <c r="EY48" s="672"/>
      <c r="EZ48" s="678" t="str">
        <f>IF(ER46&lt;1628000,"-",
IF(ER46&lt;1800000,ROUNDDOWN(ER46/4,-3)*2.4+100000,
IF(ER46&lt;3600000,ROUNDDOWN(ER46/4,-3)*2.8-80000,
IF(ER46&lt;6600000,ROUNDDOWN(ER46/4,-3)*3.2-440000,
IF(ER46&lt;8500000,ROUNDDOWN(ER46*0.9-1100000,0),
ER46-1950000)))))</f>
        <v>-</v>
      </c>
      <c r="FA48" s="678"/>
      <c r="FB48" s="678"/>
      <c r="FC48" s="678"/>
      <c r="FD48" s="678"/>
      <c r="FE48" s="678"/>
      <c r="FF48" s="678"/>
      <c r="FG48" s="678"/>
      <c r="FH48" s="674">
        <f>IF(
IF(FH46&gt;100000,100000,FH46)+IF(HT46&gt;100000,100000,HT46)&lt;=0,0,
IF(FH46&gt;100000,100000,FH46)+IF(HT46&gt;100000,100000,HT46)-100000)</f>
        <v>0</v>
      </c>
      <c r="FI48" s="674"/>
      <c r="FJ48" s="674"/>
      <c r="FK48" s="674"/>
      <c r="FL48" s="674"/>
      <c r="FM48" s="674"/>
      <c r="FN48" s="674"/>
      <c r="FO48" s="674"/>
      <c r="FP48" s="677"/>
      <c r="FQ48" s="677"/>
      <c r="FR48" s="677"/>
      <c r="FS48" s="677"/>
      <c r="FT48" s="677"/>
      <c r="FU48" s="677"/>
      <c r="FV48" s="677"/>
      <c r="FW48" s="677"/>
      <c r="FX48" s="672"/>
      <c r="FY48" s="672"/>
      <c r="FZ48" s="672"/>
      <c r="GA48" s="672"/>
      <c r="GB48" s="672"/>
      <c r="GC48" s="672"/>
      <c r="GD48" s="672"/>
      <c r="GE48" s="672"/>
      <c r="GF48" s="678">
        <f>IF(FX46&lt;1100000,0,
IF(FX46&lt;3300000,FX46-1100000,
IF(FX46&lt;4100000,ROUNDDOWN(FX46*0.75-275000,0),
IF(FX46&lt;7700000,ROUNDDOWN(FX46*0.85-685000,0),
IF(FX46&lt;10000000,ROUNDDOWN(FX46*0.95-1455000,0),
FX46-1955000)))))</f>
        <v>0</v>
      </c>
      <c r="GG48" s="678"/>
      <c r="GH48" s="678"/>
      <c r="GI48" s="678"/>
      <c r="GJ48" s="678"/>
      <c r="GK48" s="678"/>
      <c r="GL48" s="678"/>
      <c r="GM48" s="678"/>
      <c r="GN48" s="678">
        <f>IF(FX46&lt;1000000,0,
IF(FX46&lt;3300000,FX46-1000000,
IF(FX46&lt;4100000,ROUNDDOWN(FX46*0.75-175000,0),
IF(FX46&lt;7700000,ROUNDDOWN(FX46*0.85-585000,0),
IF(FX46&lt;10000000,ROUNDDOWN(FX46*0.95-1355000,0),
FX46-1855000)))))</f>
        <v>0</v>
      </c>
      <c r="GO48" s="678"/>
      <c r="GP48" s="678"/>
      <c r="GQ48" s="678"/>
      <c r="GR48" s="678"/>
      <c r="GS48" s="678"/>
      <c r="GT48" s="678"/>
      <c r="GU48" s="678"/>
      <c r="GV48" s="678">
        <f>IF(FX46&lt;900000,0,
IF(FX46&lt;3300000,FX46-900000,
IF(FX46&lt;4100000,ROUNDDOWN(FX46*0.75-75000,0),
IF(FX46&lt;7700000,ROUNDDOWN(FX46*0.85-485000,0),
IF(FX46&lt;10000000,ROUNDDOWN(FX46*0.95-1255000,0),
FX46-1755000)))))</f>
        <v>0</v>
      </c>
      <c r="GW48" s="678"/>
      <c r="GX48" s="678"/>
      <c r="GY48" s="678"/>
      <c r="GZ48" s="678"/>
      <c r="HA48" s="678"/>
      <c r="HB48" s="678"/>
      <c r="HC48" s="678"/>
      <c r="HD48" s="674">
        <f>SUM(FH46,IB46)</f>
        <v>0</v>
      </c>
      <c r="HE48" s="674"/>
      <c r="HF48" s="674"/>
      <c r="HG48" s="674"/>
      <c r="HH48" s="674"/>
      <c r="HI48" s="674"/>
      <c r="HJ48" s="674"/>
      <c r="HK48" s="674"/>
      <c r="HL48" s="674">
        <f>IF(HD48&lt;=10000000,1,IF(HD48&lt;=20000000,2,3))</f>
        <v>1</v>
      </c>
      <c r="HM48" s="674"/>
      <c r="HN48" s="674"/>
      <c r="HO48" s="674"/>
      <c r="HP48" s="674"/>
      <c r="HQ48" s="674"/>
      <c r="HR48" s="674"/>
      <c r="HS48" s="674"/>
      <c r="HT48" s="677"/>
      <c r="HU48" s="677"/>
      <c r="HV48" s="677"/>
      <c r="HW48" s="677"/>
      <c r="HX48" s="677"/>
      <c r="HY48" s="677"/>
      <c r="HZ48" s="677"/>
      <c r="IA48" s="677"/>
      <c r="IB48" s="672"/>
      <c r="IC48" s="672"/>
      <c r="ID48" s="672"/>
      <c r="IE48" s="672"/>
      <c r="IF48" s="672"/>
      <c r="IG48" s="672"/>
      <c r="IH48" s="672"/>
      <c r="II48" s="672"/>
      <c r="IJ48" s="673"/>
      <c r="IK48" s="673"/>
      <c r="IL48" s="673"/>
      <c r="IM48" s="673"/>
      <c r="IN48" s="673"/>
      <c r="IO48" s="673"/>
      <c r="IP48" s="673"/>
      <c r="IQ48" s="673"/>
      <c r="IR48" s="673"/>
      <c r="IS48" s="673"/>
      <c r="IT48" s="673"/>
      <c r="IU48" s="673"/>
      <c r="IV48" s="673"/>
      <c r="IW48" s="673"/>
      <c r="IX48" s="673"/>
      <c r="IY48" s="673"/>
      <c r="IZ48" s="675"/>
      <c r="JA48" s="675"/>
      <c r="JB48" s="675"/>
      <c r="JC48" s="675"/>
      <c r="JD48" s="675"/>
      <c r="JE48" s="675"/>
      <c r="JF48" s="675"/>
      <c r="JG48" s="675"/>
      <c r="JH48" s="675"/>
      <c r="JI48" s="675"/>
      <c r="JJ48" s="671"/>
      <c r="JK48" s="671"/>
      <c r="JL48" s="671"/>
      <c r="JM48" s="671"/>
      <c r="JN48" s="671"/>
      <c r="JO48" s="671"/>
      <c r="JP48" s="671"/>
      <c r="JQ48" s="671"/>
      <c r="JR48" s="671"/>
      <c r="JS48" s="671"/>
      <c r="JT48" s="701"/>
      <c r="JU48" s="701"/>
      <c r="JV48" s="701"/>
      <c r="JW48" s="701"/>
      <c r="JX48" s="701"/>
      <c r="JY48" s="701"/>
      <c r="JZ48" s="701"/>
      <c r="KA48" s="701"/>
      <c r="KB48" s="701"/>
      <c r="KC48" s="701"/>
      <c r="KD48" s="676"/>
      <c r="KE48" s="676"/>
      <c r="KF48" s="676"/>
      <c r="KG48" s="676"/>
      <c r="KH48" s="676"/>
      <c r="KI48" s="676"/>
      <c r="KJ48" s="676"/>
      <c r="KK48" s="676"/>
      <c r="KL48" s="828"/>
      <c r="KM48" s="829"/>
      <c r="KN48" s="829"/>
      <c r="KO48" s="830"/>
      <c r="KP48" s="429"/>
      <c r="KQ48" s="429"/>
      <c r="KR48" s="429"/>
      <c r="KS48" s="429"/>
      <c r="KT48" s="429"/>
      <c r="KU48" s="429"/>
      <c r="KV48" s="429"/>
      <c r="KW48" s="429"/>
      <c r="KX48" s="429"/>
      <c r="KY48" s="429"/>
      <c r="KZ48" s="429"/>
      <c r="LA48" s="429"/>
      <c r="LB48" s="429"/>
      <c r="LC48" s="429"/>
      <c r="LD48" s="429"/>
      <c r="LE48" s="429"/>
      <c r="LF48" s="429"/>
      <c r="LG48" s="429"/>
      <c r="LH48" s="429"/>
      <c r="LI48" s="429"/>
      <c r="LJ48" s="429"/>
      <c r="LK48" s="429"/>
      <c r="LL48" s="429"/>
      <c r="LM48" s="429"/>
      <c r="LN48" s="429"/>
      <c r="LO48" s="429"/>
      <c r="LP48" s="429"/>
      <c r="LQ48" s="429"/>
      <c r="LR48" s="429"/>
      <c r="LS48" s="429"/>
      <c r="LT48" s="429"/>
      <c r="LU48" s="429"/>
      <c r="LV48" s="429"/>
      <c r="LW48" s="429"/>
      <c r="LX48" s="429"/>
      <c r="LY48" s="429"/>
      <c r="LZ48" s="429"/>
    </row>
    <row r="49" spans="1:338" ht="9" customHeight="1">
      <c r="B49" s="785"/>
      <c r="C49" s="785"/>
      <c r="D49" s="785"/>
      <c r="E49" s="786"/>
      <c r="F49" s="765"/>
      <c r="G49" s="766"/>
      <c r="H49" s="766"/>
      <c r="I49" s="766"/>
      <c r="J49" s="766"/>
      <c r="K49" s="766"/>
      <c r="L49" s="766"/>
      <c r="M49" s="767"/>
      <c r="N49" s="768"/>
      <c r="O49" s="769"/>
      <c r="P49" s="769"/>
      <c r="Q49" s="770"/>
      <c r="R49" s="782"/>
      <c r="S49" s="780"/>
      <c r="T49" s="780"/>
      <c r="U49" s="780"/>
      <c r="V49" s="780"/>
      <c r="W49" s="780"/>
      <c r="X49" s="780"/>
      <c r="Y49" s="780"/>
      <c r="Z49" s="780"/>
      <c r="AA49" s="781"/>
      <c r="AB49" s="782"/>
      <c r="AC49" s="780"/>
      <c r="AD49" s="780"/>
      <c r="AE49" s="780"/>
      <c r="AF49" s="780"/>
      <c r="AG49" s="780"/>
      <c r="AH49" s="780"/>
      <c r="AI49" s="780"/>
      <c r="AJ49" s="780"/>
      <c r="AK49" s="780"/>
      <c r="AL49" s="780"/>
      <c r="AM49" s="780"/>
      <c r="AN49" s="780"/>
      <c r="AO49" s="780"/>
      <c r="AP49" s="780"/>
      <c r="AQ49" s="780"/>
      <c r="AR49" s="780"/>
      <c r="AS49" s="780"/>
      <c r="AT49" s="780"/>
      <c r="AU49" s="780"/>
      <c r="AV49" s="780"/>
      <c r="AW49" s="780"/>
      <c r="AX49" s="780"/>
      <c r="AY49" s="781"/>
      <c r="AZ49" s="783"/>
      <c r="BA49" s="784"/>
      <c r="BB49" s="784"/>
      <c r="BC49" s="784"/>
      <c r="BD49" s="784"/>
      <c r="BE49" s="784"/>
      <c r="BF49" s="784"/>
      <c r="BG49" s="784"/>
      <c r="BH49" s="784"/>
      <c r="BI49" s="784"/>
      <c r="BJ49" s="418"/>
      <c r="BK49" s="418"/>
      <c r="BL49" s="418"/>
      <c r="BM49" s="718"/>
      <c r="BN49" s="718"/>
      <c r="BO49" s="718"/>
      <c r="BP49" s="718"/>
      <c r="BQ49" s="718"/>
      <c r="BR49" s="718"/>
      <c r="BS49" s="718"/>
      <c r="BT49" s="718"/>
      <c r="BU49" s="718"/>
      <c r="BV49" s="718"/>
      <c r="BW49" s="718"/>
      <c r="BX49" s="718"/>
      <c r="BY49" s="718"/>
      <c r="BZ49" s="718"/>
      <c r="CA49" s="718"/>
      <c r="CB49" s="718"/>
      <c r="CC49" s="718"/>
      <c r="CD49" s="718"/>
      <c r="CE49" s="718"/>
      <c r="CF49" s="718"/>
      <c r="CG49" s="718"/>
      <c r="CH49" s="718"/>
      <c r="CI49" s="718"/>
      <c r="CJ49" s="718"/>
      <c r="CK49" s="718"/>
      <c r="CL49" s="725"/>
      <c r="CM49" s="726"/>
      <c r="CN49" s="726"/>
      <c r="CO49" s="726"/>
      <c r="CP49" s="726"/>
      <c r="CQ49" s="726"/>
      <c r="CR49" s="726"/>
      <c r="CS49" s="726"/>
      <c r="CT49" s="726"/>
      <c r="CU49" s="726"/>
      <c r="CV49" s="726"/>
      <c r="CW49" s="726"/>
      <c r="CX49" s="726"/>
      <c r="CY49" s="726"/>
      <c r="CZ49" s="726"/>
      <c r="DA49" s="726"/>
      <c r="DB49" s="726"/>
      <c r="DC49" s="726"/>
      <c r="DD49" s="726"/>
      <c r="DE49" s="726"/>
      <c r="DF49" s="726"/>
      <c r="DG49" s="726"/>
      <c r="DH49" s="726"/>
      <c r="DI49" s="727"/>
      <c r="DJ49" s="720"/>
      <c r="DK49" s="693"/>
      <c r="DL49" s="693"/>
      <c r="DM49" s="693"/>
      <c r="DN49" s="693"/>
      <c r="DO49" s="693"/>
      <c r="DP49" s="693"/>
      <c r="DQ49" s="693"/>
      <c r="DR49" s="693"/>
      <c r="DS49" s="684"/>
      <c r="DT49" s="696"/>
      <c r="DV49" s="429"/>
      <c r="DW49" s="429"/>
      <c r="DX49" s="429"/>
      <c r="DY49" s="429"/>
      <c r="DZ49" s="785"/>
      <c r="EA49" s="785"/>
      <c r="EB49" s="785"/>
      <c r="EC49" s="786"/>
      <c r="ED49" s="813"/>
      <c r="EE49" s="813"/>
      <c r="EF49" s="813"/>
      <c r="EG49" s="813"/>
      <c r="EH49" s="681"/>
      <c r="EI49" s="681"/>
      <c r="EJ49" s="681"/>
      <c r="EK49" s="681"/>
      <c r="EL49" s="681"/>
      <c r="EM49" s="681"/>
      <c r="EN49" s="681"/>
      <c r="EO49" s="681"/>
      <c r="EP49" s="681"/>
      <c r="EQ49" s="681"/>
      <c r="ER49" s="672"/>
      <c r="ES49" s="672"/>
      <c r="ET49" s="672"/>
      <c r="EU49" s="672"/>
      <c r="EV49" s="672"/>
      <c r="EW49" s="672"/>
      <c r="EX49" s="672"/>
      <c r="EY49" s="672"/>
      <c r="EZ49" s="678"/>
      <c r="FA49" s="678"/>
      <c r="FB49" s="678"/>
      <c r="FC49" s="678"/>
      <c r="FD49" s="678"/>
      <c r="FE49" s="678"/>
      <c r="FF49" s="678"/>
      <c r="FG49" s="678"/>
      <c r="FH49" s="674"/>
      <c r="FI49" s="674"/>
      <c r="FJ49" s="674"/>
      <c r="FK49" s="674"/>
      <c r="FL49" s="674"/>
      <c r="FM49" s="674"/>
      <c r="FN49" s="674"/>
      <c r="FO49" s="674"/>
      <c r="FP49" s="677"/>
      <c r="FQ49" s="677"/>
      <c r="FR49" s="677"/>
      <c r="FS49" s="677"/>
      <c r="FT49" s="677"/>
      <c r="FU49" s="677"/>
      <c r="FV49" s="677"/>
      <c r="FW49" s="677"/>
      <c r="FX49" s="672"/>
      <c r="FY49" s="672"/>
      <c r="FZ49" s="672"/>
      <c r="GA49" s="672"/>
      <c r="GB49" s="672"/>
      <c r="GC49" s="672"/>
      <c r="GD49" s="672"/>
      <c r="GE49" s="672"/>
      <c r="GF49" s="678"/>
      <c r="GG49" s="678"/>
      <c r="GH49" s="678"/>
      <c r="GI49" s="678"/>
      <c r="GJ49" s="678"/>
      <c r="GK49" s="678"/>
      <c r="GL49" s="678"/>
      <c r="GM49" s="678"/>
      <c r="GN49" s="678"/>
      <c r="GO49" s="678"/>
      <c r="GP49" s="678"/>
      <c r="GQ49" s="678"/>
      <c r="GR49" s="678"/>
      <c r="GS49" s="678"/>
      <c r="GT49" s="678"/>
      <c r="GU49" s="678"/>
      <c r="GV49" s="678"/>
      <c r="GW49" s="678"/>
      <c r="GX49" s="678"/>
      <c r="GY49" s="678"/>
      <c r="GZ49" s="678"/>
      <c r="HA49" s="678"/>
      <c r="HB49" s="678"/>
      <c r="HC49" s="678"/>
      <c r="HD49" s="674"/>
      <c r="HE49" s="674"/>
      <c r="HF49" s="674"/>
      <c r="HG49" s="674"/>
      <c r="HH49" s="674"/>
      <c r="HI49" s="674"/>
      <c r="HJ49" s="674"/>
      <c r="HK49" s="674"/>
      <c r="HL49" s="674"/>
      <c r="HM49" s="674"/>
      <c r="HN49" s="674"/>
      <c r="HO49" s="674"/>
      <c r="HP49" s="674"/>
      <c r="HQ49" s="674"/>
      <c r="HR49" s="674"/>
      <c r="HS49" s="674"/>
      <c r="HT49" s="677"/>
      <c r="HU49" s="677"/>
      <c r="HV49" s="677"/>
      <c r="HW49" s="677"/>
      <c r="HX49" s="677"/>
      <c r="HY49" s="677"/>
      <c r="HZ49" s="677"/>
      <c r="IA49" s="677"/>
      <c r="IB49" s="672"/>
      <c r="IC49" s="672"/>
      <c r="ID49" s="672"/>
      <c r="IE49" s="672"/>
      <c r="IF49" s="672"/>
      <c r="IG49" s="672"/>
      <c r="IH49" s="672"/>
      <c r="II49" s="672"/>
      <c r="IJ49" s="673"/>
      <c r="IK49" s="673"/>
      <c r="IL49" s="673"/>
      <c r="IM49" s="673"/>
      <c r="IN49" s="673"/>
      <c r="IO49" s="673"/>
      <c r="IP49" s="673"/>
      <c r="IQ49" s="673"/>
      <c r="IR49" s="673"/>
      <c r="IS49" s="673"/>
      <c r="IT49" s="673"/>
      <c r="IU49" s="673"/>
      <c r="IV49" s="673"/>
      <c r="IW49" s="673"/>
      <c r="IX49" s="673"/>
      <c r="IY49" s="673"/>
      <c r="IZ49" s="675"/>
      <c r="JA49" s="675"/>
      <c r="JB49" s="675"/>
      <c r="JC49" s="675"/>
      <c r="JD49" s="675"/>
      <c r="JE49" s="675"/>
      <c r="JF49" s="675"/>
      <c r="JG49" s="675"/>
      <c r="JH49" s="675"/>
      <c r="JI49" s="675"/>
      <c r="JJ49" s="671"/>
      <c r="JK49" s="671"/>
      <c r="JL49" s="671"/>
      <c r="JM49" s="671"/>
      <c r="JN49" s="671"/>
      <c r="JO49" s="671"/>
      <c r="JP49" s="671"/>
      <c r="JQ49" s="671"/>
      <c r="JR49" s="671"/>
      <c r="JS49" s="671"/>
      <c r="JT49" s="701"/>
      <c r="JU49" s="701"/>
      <c r="JV49" s="701"/>
      <c r="JW49" s="701"/>
      <c r="JX49" s="701"/>
      <c r="JY49" s="701"/>
      <c r="JZ49" s="701"/>
      <c r="KA49" s="701"/>
      <c r="KB49" s="701"/>
      <c r="KC49" s="701"/>
      <c r="KD49" s="676"/>
      <c r="KE49" s="676"/>
      <c r="KF49" s="676"/>
      <c r="KG49" s="676"/>
      <c r="KH49" s="676"/>
      <c r="KI49" s="676"/>
      <c r="KJ49" s="676"/>
      <c r="KK49" s="676"/>
      <c r="KL49" s="831"/>
      <c r="KM49" s="832"/>
      <c r="KN49" s="832"/>
      <c r="KO49" s="833"/>
      <c r="KP49" s="429"/>
      <c r="KQ49" s="429"/>
      <c r="KR49" s="429"/>
      <c r="KS49" s="429"/>
      <c r="KT49" s="429"/>
      <c r="KU49" s="429"/>
      <c r="KV49" s="429"/>
      <c r="KW49" s="429"/>
      <c r="KX49" s="429"/>
      <c r="KY49" s="429"/>
      <c r="KZ49" s="429"/>
      <c r="LA49" s="429"/>
      <c r="LB49" s="429"/>
      <c r="LC49" s="429"/>
      <c r="LD49" s="429"/>
      <c r="LE49" s="429"/>
      <c r="LF49" s="429"/>
      <c r="LG49" s="429"/>
      <c r="LH49" s="429"/>
      <c r="LI49" s="429"/>
      <c r="LJ49" s="429"/>
      <c r="LK49" s="429"/>
      <c r="LL49" s="429"/>
      <c r="LM49" s="429"/>
      <c r="LN49" s="429"/>
      <c r="LO49" s="429"/>
      <c r="LP49" s="429"/>
      <c r="LQ49" s="429"/>
      <c r="LR49" s="429"/>
      <c r="LS49" s="429"/>
      <c r="LT49" s="429"/>
      <c r="LU49" s="429"/>
      <c r="LV49" s="429"/>
      <c r="LW49" s="429"/>
      <c r="LX49" s="429"/>
      <c r="LY49" s="429"/>
      <c r="LZ49" s="429"/>
    </row>
    <row r="50" spans="1:338" ht="9" customHeight="1">
      <c r="A50" s="419"/>
      <c r="B50" s="785" t="s">
        <v>108</v>
      </c>
      <c r="C50" s="785"/>
      <c r="D50" s="785"/>
      <c r="E50" s="786"/>
      <c r="F50" s="765"/>
      <c r="G50" s="766"/>
      <c r="H50" s="766"/>
      <c r="I50" s="766"/>
      <c r="J50" s="766"/>
      <c r="K50" s="766"/>
      <c r="L50" s="766"/>
      <c r="M50" s="767"/>
      <c r="N50" s="768" t="str">
        <f t="shared" ref="N50" si="0">IF(F50="","",IF(ED50=TRUE,"○","ー"))</f>
        <v/>
      </c>
      <c r="O50" s="769"/>
      <c r="P50" s="769"/>
      <c r="Q50" s="770"/>
      <c r="R50" s="782"/>
      <c r="S50" s="780"/>
      <c r="T50" s="780"/>
      <c r="U50" s="780"/>
      <c r="V50" s="780"/>
      <c r="W50" s="780"/>
      <c r="X50" s="780"/>
      <c r="Y50" s="780"/>
      <c r="Z50" s="780"/>
      <c r="AA50" s="781"/>
      <c r="AB50" s="782"/>
      <c r="AC50" s="780"/>
      <c r="AD50" s="780"/>
      <c r="AE50" s="780"/>
      <c r="AF50" s="780"/>
      <c r="AG50" s="780"/>
      <c r="AH50" s="780"/>
      <c r="AI50" s="780"/>
      <c r="AJ50" s="780"/>
      <c r="AK50" s="780"/>
      <c r="AL50" s="780"/>
      <c r="AM50" s="780"/>
      <c r="AN50" s="780"/>
      <c r="AO50" s="780"/>
      <c r="AP50" s="780"/>
      <c r="AQ50" s="780"/>
      <c r="AR50" s="780"/>
      <c r="AS50" s="780"/>
      <c r="AT50" s="780"/>
      <c r="AU50" s="780"/>
      <c r="AV50" s="780"/>
      <c r="AW50" s="780"/>
      <c r="AX50" s="780"/>
      <c r="AY50" s="781"/>
      <c r="AZ50" s="783" t="str">
        <f>IF(KD50=0,"",
IF(KH50=0,"ー",JJ50))</f>
        <v/>
      </c>
      <c r="BA50" s="784"/>
      <c r="BB50" s="784"/>
      <c r="BC50" s="784"/>
      <c r="BD50" s="784"/>
      <c r="BE50" s="784"/>
      <c r="BF50" s="784"/>
      <c r="BG50" s="784"/>
      <c r="BH50" s="784"/>
      <c r="BI50" s="784"/>
      <c r="BJ50" s="418"/>
      <c r="BK50" s="418"/>
      <c r="BL50" s="418"/>
      <c r="BM50" s="718"/>
      <c r="BN50" s="718"/>
      <c r="BO50" s="718"/>
      <c r="BP50" s="718"/>
      <c r="BQ50" s="718"/>
      <c r="BR50" s="718"/>
      <c r="BS50" s="718"/>
      <c r="BT50" s="718"/>
      <c r="BU50" s="718"/>
      <c r="BV50" s="718"/>
      <c r="BW50" s="718"/>
      <c r="BX50" s="718"/>
      <c r="BY50" s="718"/>
      <c r="BZ50" s="718"/>
      <c r="CA50" s="718"/>
      <c r="CB50" s="718"/>
      <c r="CC50" s="718"/>
      <c r="CD50" s="718"/>
      <c r="CE50" s="718"/>
      <c r="CF50" s="718"/>
      <c r="CG50" s="718"/>
      <c r="CH50" s="718"/>
      <c r="CI50" s="718"/>
      <c r="CJ50" s="718"/>
      <c r="CK50" s="718"/>
      <c r="CL50" s="728"/>
      <c r="CM50" s="729"/>
      <c r="CN50" s="729"/>
      <c r="CO50" s="729"/>
      <c r="CP50" s="729"/>
      <c r="CQ50" s="729"/>
      <c r="CR50" s="729"/>
      <c r="CS50" s="729"/>
      <c r="CT50" s="729"/>
      <c r="CU50" s="729"/>
      <c r="CV50" s="729"/>
      <c r="CW50" s="729"/>
      <c r="CX50" s="729"/>
      <c r="CY50" s="729"/>
      <c r="CZ50" s="729"/>
      <c r="DA50" s="729"/>
      <c r="DB50" s="729"/>
      <c r="DC50" s="729"/>
      <c r="DD50" s="729"/>
      <c r="DE50" s="729"/>
      <c r="DF50" s="729"/>
      <c r="DG50" s="729"/>
      <c r="DH50" s="729"/>
      <c r="DI50" s="730"/>
      <c r="DJ50" s="721"/>
      <c r="DK50" s="694"/>
      <c r="DL50" s="694"/>
      <c r="DM50" s="694"/>
      <c r="DN50" s="694"/>
      <c r="DO50" s="694"/>
      <c r="DP50" s="694"/>
      <c r="DQ50" s="694"/>
      <c r="DR50" s="694"/>
      <c r="DS50" s="685"/>
      <c r="DT50" s="697"/>
      <c r="DV50" s="429"/>
      <c r="DW50" s="429"/>
      <c r="DX50" s="429"/>
      <c r="DY50" s="429"/>
      <c r="DZ50" s="785" t="s">
        <v>108</v>
      </c>
      <c r="EA50" s="785"/>
      <c r="EB50" s="785"/>
      <c r="EC50" s="786"/>
      <c r="ED50" s="813" t="b">
        <f>IF(AND($EN$29&lt;=F50,F50&lt;=$EI$29),TRUE,FALSE)</f>
        <v>0</v>
      </c>
      <c r="EE50" s="813"/>
      <c r="EF50" s="813"/>
      <c r="EG50" s="813"/>
      <c r="EH50" s="787" t="str">
        <f t="shared" ref="EH50" si="1">IF(R50="","",R50)</f>
        <v/>
      </c>
      <c r="EI50" s="681"/>
      <c r="EJ50" s="681"/>
      <c r="EK50" s="681"/>
      <c r="EL50" s="681"/>
      <c r="EM50" s="681"/>
      <c r="EN50" s="681"/>
      <c r="EO50" s="681"/>
      <c r="EP50" s="681"/>
      <c r="EQ50" s="681"/>
      <c r="ER50" s="672">
        <f>IF(AB50="",0,AB50)</f>
        <v>0</v>
      </c>
      <c r="ES50" s="672"/>
      <c r="ET50" s="672"/>
      <c r="EU50" s="672"/>
      <c r="EV50" s="672"/>
      <c r="EW50" s="672"/>
      <c r="EX50" s="672"/>
      <c r="EY50" s="672"/>
      <c r="EZ50" s="678">
        <f>IF(ER50&lt;551000,0,
IF(ER50&lt;1619000,ER50-550000,
IF(ER50&lt;1620000,1069000,
IF(ER50&lt;1622000,1070000,
IF(ER50&lt;1624000,1072000,
IF(ER50&lt;1628000,1074000,
"-"))))))</f>
        <v>0</v>
      </c>
      <c r="FA50" s="678"/>
      <c r="FB50" s="678"/>
      <c r="FC50" s="678"/>
      <c r="FD50" s="678"/>
      <c r="FE50" s="678"/>
      <c r="FF50" s="678"/>
      <c r="FG50" s="678"/>
      <c r="FH50" s="678">
        <f>IF(ER50&lt;1628000,EZ50,EZ52)</f>
        <v>0</v>
      </c>
      <c r="FI50" s="678"/>
      <c r="FJ50" s="678"/>
      <c r="FK50" s="678"/>
      <c r="FL50" s="678"/>
      <c r="FM50" s="678"/>
      <c r="FN50" s="678"/>
      <c r="FO50" s="678"/>
      <c r="FP50" s="677">
        <f>FH50-FH52</f>
        <v>0</v>
      </c>
      <c r="FQ50" s="677"/>
      <c r="FR50" s="677"/>
      <c r="FS50" s="677"/>
      <c r="FT50" s="677"/>
      <c r="FU50" s="677"/>
      <c r="FV50" s="677"/>
      <c r="FW50" s="677"/>
      <c r="FX50" s="672">
        <f>IF(AJ50="",0,AJ50)</f>
        <v>0</v>
      </c>
      <c r="FY50" s="672"/>
      <c r="FZ50" s="672"/>
      <c r="GA50" s="672"/>
      <c r="GB50" s="672"/>
      <c r="GC50" s="672"/>
      <c r="GD50" s="672"/>
      <c r="GE50" s="672"/>
      <c r="GF50" s="678">
        <f>IF(FX50&lt;600000,0,
IF(FX50&lt;1300000,FX50-600000,
IF(FX50&lt;4100000,ROUNDDOWN(FX50*0.75-275000,0),
IF(FX50&lt;7700000,ROUNDDOWN(FX50*0.85-685000,0),
IF(FX50&lt;10000000,ROUNDDOWN(FX50*0.95-1455000,0),
FX50-1955000)))))</f>
        <v>0</v>
      </c>
      <c r="GG50" s="678"/>
      <c r="GH50" s="678"/>
      <c r="GI50" s="678"/>
      <c r="GJ50" s="678"/>
      <c r="GK50" s="678"/>
      <c r="GL50" s="678"/>
      <c r="GM50" s="678"/>
      <c r="GN50" s="678">
        <f>IF(FX50&lt;500000,0,
IF(FX50&lt;1300000,FX50-500000,
IF(FX50&lt;4100000,ROUNDDOWN(FX50*0.75-175000,0),
IF(FX50&lt;7700000,ROUNDDOWN(FX50*0.85-585000,0),
IF(FX50&lt;10000000,ROUNDDOWN(FX50*0.95-1355000,0),
FX50-1855000)))))</f>
        <v>0</v>
      </c>
      <c r="GO50" s="678"/>
      <c r="GP50" s="678"/>
      <c r="GQ50" s="678"/>
      <c r="GR50" s="678"/>
      <c r="GS50" s="678"/>
      <c r="GT50" s="678"/>
      <c r="GU50" s="678"/>
      <c r="GV50" s="678">
        <f>IF(FX50&lt;400000,0,
IF(FX50&lt;1300000,FX50-400000,
IF(FX50&lt;4100000,ROUNDDOWN(FX50*0.75-75000,0),
IF(FX50&lt;7700000,ROUNDDOWN(FX50*0.85-485000,0),
IF(FX50&lt;10000000,ROUNDDOWN(FX50*0.95-1255000,0),
FX50-1755000)))))</f>
        <v>0</v>
      </c>
      <c r="GW50" s="678"/>
      <c r="GX50" s="678"/>
      <c r="GY50" s="678"/>
      <c r="GZ50" s="678"/>
      <c r="HA50" s="678"/>
      <c r="HB50" s="678"/>
      <c r="HC50" s="678"/>
      <c r="HD50" s="674" t="str">
        <f>IFERROR(IF(F50="","",DATEDIF(F50,"R"&amp;パラメーター!$D$1&amp;"/1/1","Y")),0)</f>
        <v/>
      </c>
      <c r="HE50" s="674"/>
      <c r="HF50" s="674"/>
      <c r="HG50" s="674"/>
      <c r="HH50" s="674"/>
      <c r="HI50" s="674"/>
      <c r="HJ50" s="674"/>
      <c r="HK50" s="674"/>
      <c r="HL50" s="674">
        <f>IF(HD50&lt;65,1,2)</f>
        <v>2</v>
      </c>
      <c r="HM50" s="674"/>
      <c r="HN50" s="674"/>
      <c r="HO50" s="674"/>
      <c r="HP50" s="674"/>
      <c r="HQ50" s="674"/>
      <c r="HR50" s="674"/>
      <c r="HS50" s="674"/>
      <c r="HT50" s="677">
        <f>IF(AND(HL50=1,HL52=1),GF50,
IF(AND(HL50=1,HL52=2),GN50,
IF(AND(HL50=1,HL52=3),GV50,
IF(AND(HL50=2,HL52=1),GF52,
IF(AND(HL50=2,HL52=2),GN52,
IF(AND(HL50=2,HL52=3),GV52,
"???"))))))</f>
        <v>0</v>
      </c>
      <c r="HU50" s="677"/>
      <c r="HV50" s="677"/>
      <c r="HW50" s="677"/>
      <c r="HX50" s="677"/>
      <c r="HY50" s="677"/>
      <c r="HZ50" s="677"/>
      <c r="IA50" s="677"/>
      <c r="IB50" s="672">
        <f>IF(AR50="",0,AR50)</f>
        <v>0</v>
      </c>
      <c r="IC50" s="672"/>
      <c r="ID50" s="672"/>
      <c r="IE50" s="672"/>
      <c r="IF50" s="672"/>
      <c r="IG50" s="672"/>
      <c r="IH50" s="672"/>
      <c r="II50" s="672"/>
      <c r="IJ50" s="673">
        <f>FP50+HT50+IB50</f>
        <v>0</v>
      </c>
      <c r="IK50" s="673"/>
      <c r="IL50" s="673"/>
      <c r="IM50" s="673"/>
      <c r="IN50" s="673"/>
      <c r="IO50" s="673"/>
      <c r="IP50" s="673"/>
      <c r="IQ50" s="673"/>
      <c r="IR50" s="673">
        <f>IF(IJ50&lt;=24000000,430000,
IF(IJ50&lt;=24500000,290000,
IF(IJ50&lt;=25000000,150000,
0)))</f>
        <v>430000</v>
      </c>
      <c r="IS50" s="673"/>
      <c r="IT50" s="673"/>
      <c r="IU50" s="673"/>
      <c r="IV50" s="673"/>
      <c r="IW50" s="673"/>
      <c r="IX50" s="673"/>
      <c r="IY50" s="673"/>
      <c r="IZ50" s="675">
        <f>IF(IJ50-IR50&lt;0,0,IJ50-IR50)</f>
        <v>0</v>
      </c>
      <c r="JA50" s="675"/>
      <c r="JB50" s="675"/>
      <c r="JC50" s="675"/>
      <c r="JD50" s="675"/>
      <c r="JE50" s="675"/>
      <c r="JF50" s="675"/>
      <c r="JG50" s="675"/>
      <c r="JH50" s="675"/>
      <c r="JI50" s="675"/>
      <c r="JJ50" s="671">
        <f>IF(KD50+KH50=2,
MAX(EH50,IZ50),0)</f>
        <v>0</v>
      </c>
      <c r="JK50" s="671"/>
      <c r="JL50" s="671"/>
      <c r="JM50" s="671"/>
      <c r="JN50" s="671"/>
      <c r="JO50" s="671"/>
      <c r="JP50" s="671"/>
      <c r="JQ50" s="671"/>
      <c r="JR50" s="671"/>
      <c r="JS50" s="671"/>
      <c r="JT50" s="701">
        <f>IF(ED50=TRUE,JJ50,0)</f>
        <v>0</v>
      </c>
      <c r="JU50" s="701"/>
      <c r="JV50" s="701"/>
      <c r="JW50" s="701"/>
      <c r="JX50" s="701"/>
      <c r="JY50" s="701"/>
      <c r="JZ50" s="701"/>
      <c r="KA50" s="701"/>
      <c r="KB50" s="701"/>
      <c r="KC50" s="701"/>
      <c r="KD50" s="676">
        <f>IF(F50="",0,1)</f>
        <v>0</v>
      </c>
      <c r="KE50" s="676"/>
      <c r="KF50" s="676"/>
      <c r="KG50" s="676"/>
      <c r="KH50" s="676">
        <f>IF(AND(R50&lt;&gt;"",OR(AB50&lt;&gt;"",AJ50&lt;&gt;"",AR50&lt;&gt;"")),0,1)</f>
        <v>1</v>
      </c>
      <c r="KI50" s="676"/>
      <c r="KJ50" s="676"/>
      <c r="KK50" s="676"/>
      <c r="KL50" s="825">
        <f t="shared" ref="KL50" si="2">IF(F50="",1,IF(IFERROR(F50*1,0)&gt;0,1,0))</f>
        <v>1</v>
      </c>
      <c r="KM50" s="826"/>
      <c r="KN50" s="826"/>
      <c r="KO50" s="827"/>
      <c r="KP50" s="429"/>
      <c r="KQ50" s="429"/>
      <c r="KR50" s="429"/>
      <c r="KS50" s="429"/>
      <c r="KT50" s="429"/>
      <c r="KU50" s="429"/>
      <c r="KV50" s="429"/>
      <c r="KW50" s="429"/>
      <c r="KX50" s="429"/>
      <c r="KY50" s="429"/>
      <c r="KZ50" s="429"/>
      <c r="LA50" s="429"/>
      <c r="LB50" s="429"/>
      <c r="LC50" s="429"/>
      <c r="LD50" s="429"/>
      <c r="LE50" s="429"/>
      <c r="LF50" s="429"/>
      <c r="LG50" s="429"/>
      <c r="LH50" s="429"/>
      <c r="LI50" s="429"/>
      <c r="LJ50" s="429"/>
      <c r="LK50" s="429"/>
      <c r="LL50" s="429"/>
      <c r="LM50" s="429"/>
      <c r="LN50" s="429"/>
      <c r="LO50" s="429"/>
      <c r="LP50" s="429"/>
      <c r="LQ50" s="429"/>
      <c r="LR50" s="429"/>
      <c r="LS50" s="429"/>
      <c r="LT50" s="429"/>
      <c r="LU50" s="429"/>
      <c r="LV50" s="429"/>
      <c r="LW50" s="429"/>
      <c r="LX50" s="429"/>
      <c r="LY50" s="429"/>
      <c r="LZ50" s="429"/>
    </row>
    <row r="51" spans="1:338" ht="9" customHeight="1">
      <c r="A51" s="419"/>
      <c r="B51" s="785"/>
      <c r="C51" s="785"/>
      <c r="D51" s="785"/>
      <c r="E51" s="786"/>
      <c r="F51" s="765"/>
      <c r="G51" s="766"/>
      <c r="H51" s="766"/>
      <c r="I51" s="766"/>
      <c r="J51" s="766"/>
      <c r="K51" s="766"/>
      <c r="L51" s="766"/>
      <c r="M51" s="767"/>
      <c r="N51" s="768"/>
      <c r="O51" s="769"/>
      <c r="P51" s="769"/>
      <c r="Q51" s="770"/>
      <c r="R51" s="782"/>
      <c r="S51" s="780"/>
      <c r="T51" s="780"/>
      <c r="U51" s="780"/>
      <c r="V51" s="780"/>
      <c r="W51" s="780"/>
      <c r="X51" s="780"/>
      <c r="Y51" s="780"/>
      <c r="Z51" s="780"/>
      <c r="AA51" s="781"/>
      <c r="AB51" s="782"/>
      <c r="AC51" s="780"/>
      <c r="AD51" s="780"/>
      <c r="AE51" s="780"/>
      <c r="AF51" s="780"/>
      <c r="AG51" s="780"/>
      <c r="AH51" s="780"/>
      <c r="AI51" s="780"/>
      <c r="AJ51" s="780"/>
      <c r="AK51" s="780"/>
      <c r="AL51" s="780"/>
      <c r="AM51" s="780"/>
      <c r="AN51" s="780"/>
      <c r="AO51" s="780"/>
      <c r="AP51" s="780"/>
      <c r="AQ51" s="780"/>
      <c r="AR51" s="780"/>
      <c r="AS51" s="780"/>
      <c r="AT51" s="780"/>
      <c r="AU51" s="780"/>
      <c r="AV51" s="780"/>
      <c r="AW51" s="780"/>
      <c r="AX51" s="780"/>
      <c r="AY51" s="781"/>
      <c r="AZ51" s="783"/>
      <c r="BA51" s="784"/>
      <c r="BB51" s="784"/>
      <c r="BC51" s="784"/>
      <c r="BD51" s="784"/>
      <c r="BE51" s="784"/>
      <c r="BF51" s="784"/>
      <c r="BG51" s="784"/>
      <c r="BH51" s="784"/>
      <c r="BI51" s="784"/>
      <c r="BJ51" s="418"/>
      <c r="BK51" s="418"/>
      <c r="BL51" s="418"/>
      <c r="BM51" s="716" t="str">
        <f>IF(DJ48&gt;パラメーター!$D$12,"※医療分の限度額を超えているため、限度額である"&amp;パラメーター!$D$15&amp;"円で計算されます。","")</f>
        <v/>
      </c>
      <c r="BN51" s="716"/>
      <c r="BO51" s="716"/>
      <c r="BP51" s="716"/>
      <c r="BQ51" s="716"/>
      <c r="BR51" s="716"/>
      <c r="BS51" s="716"/>
      <c r="BT51" s="716"/>
      <c r="BU51" s="716"/>
      <c r="BV51" s="716"/>
      <c r="BW51" s="716"/>
      <c r="BX51" s="716"/>
      <c r="BY51" s="716"/>
      <c r="BZ51" s="716"/>
      <c r="CA51" s="716"/>
      <c r="CB51" s="716"/>
      <c r="CC51" s="716"/>
      <c r="CD51" s="716"/>
      <c r="CE51" s="716"/>
      <c r="CF51" s="716"/>
      <c r="CG51" s="716"/>
      <c r="CH51" s="716"/>
      <c r="CI51" s="716"/>
      <c r="CJ51" s="716"/>
      <c r="CK51" s="716"/>
      <c r="CL51" s="716"/>
      <c r="CM51" s="716"/>
      <c r="CN51" s="716"/>
      <c r="CO51" s="716"/>
      <c r="CP51" s="716"/>
      <c r="CQ51" s="716"/>
      <c r="CR51" s="716"/>
      <c r="CS51" s="716"/>
      <c r="CT51" s="716"/>
      <c r="CU51" s="716"/>
      <c r="CV51" s="716"/>
      <c r="CW51" s="716"/>
      <c r="CX51" s="716"/>
      <c r="CY51" s="716"/>
      <c r="CZ51" s="716"/>
      <c r="DA51" s="716"/>
      <c r="DB51" s="716"/>
      <c r="DC51" s="716"/>
      <c r="DD51" s="716"/>
      <c r="DE51" s="716"/>
      <c r="DF51" s="716"/>
      <c r="DG51" s="716"/>
      <c r="DH51" s="716"/>
      <c r="DI51" s="716"/>
      <c r="DJ51" s="716"/>
      <c r="DK51" s="716"/>
      <c r="DL51" s="716"/>
      <c r="DM51" s="716"/>
      <c r="DN51" s="716"/>
      <c r="DO51" s="716"/>
      <c r="DP51" s="716"/>
      <c r="DQ51" s="716"/>
      <c r="DR51" s="716"/>
      <c r="DS51" s="716"/>
      <c r="DT51" s="716"/>
      <c r="DV51" s="429"/>
      <c r="DW51" s="429"/>
      <c r="DX51" s="429"/>
      <c r="DY51" s="429"/>
      <c r="DZ51" s="785"/>
      <c r="EA51" s="785"/>
      <c r="EB51" s="785"/>
      <c r="EC51" s="786"/>
      <c r="ED51" s="813"/>
      <c r="EE51" s="813"/>
      <c r="EF51" s="813"/>
      <c r="EG51" s="813"/>
      <c r="EH51" s="681"/>
      <c r="EI51" s="681"/>
      <c r="EJ51" s="681"/>
      <c r="EK51" s="681"/>
      <c r="EL51" s="681"/>
      <c r="EM51" s="681"/>
      <c r="EN51" s="681"/>
      <c r="EO51" s="681"/>
      <c r="EP51" s="681"/>
      <c r="EQ51" s="681"/>
      <c r="ER51" s="672"/>
      <c r="ES51" s="672"/>
      <c r="ET51" s="672"/>
      <c r="EU51" s="672"/>
      <c r="EV51" s="672"/>
      <c r="EW51" s="672"/>
      <c r="EX51" s="672"/>
      <c r="EY51" s="672"/>
      <c r="EZ51" s="678"/>
      <c r="FA51" s="678"/>
      <c r="FB51" s="678"/>
      <c r="FC51" s="678"/>
      <c r="FD51" s="678"/>
      <c r="FE51" s="678"/>
      <c r="FF51" s="678"/>
      <c r="FG51" s="678"/>
      <c r="FH51" s="678"/>
      <c r="FI51" s="678"/>
      <c r="FJ51" s="678"/>
      <c r="FK51" s="678"/>
      <c r="FL51" s="678"/>
      <c r="FM51" s="678"/>
      <c r="FN51" s="678"/>
      <c r="FO51" s="678"/>
      <c r="FP51" s="677"/>
      <c r="FQ51" s="677"/>
      <c r="FR51" s="677"/>
      <c r="FS51" s="677"/>
      <c r="FT51" s="677"/>
      <c r="FU51" s="677"/>
      <c r="FV51" s="677"/>
      <c r="FW51" s="677"/>
      <c r="FX51" s="672"/>
      <c r="FY51" s="672"/>
      <c r="FZ51" s="672"/>
      <c r="GA51" s="672"/>
      <c r="GB51" s="672"/>
      <c r="GC51" s="672"/>
      <c r="GD51" s="672"/>
      <c r="GE51" s="672"/>
      <c r="GF51" s="678"/>
      <c r="GG51" s="678"/>
      <c r="GH51" s="678"/>
      <c r="GI51" s="678"/>
      <c r="GJ51" s="678"/>
      <c r="GK51" s="678"/>
      <c r="GL51" s="678"/>
      <c r="GM51" s="678"/>
      <c r="GN51" s="678"/>
      <c r="GO51" s="678"/>
      <c r="GP51" s="678"/>
      <c r="GQ51" s="678"/>
      <c r="GR51" s="678"/>
      <c r="GS51" s="678"/>
      <c r="GT51" s="678"/>
      <c r="GU51" s="678"/>
      <c r="GV51" s="678"/>
      <c r="GW51" s="678"/>
      <c r="GX51" s="678"/>
      <c r="GY51" s="678"/>
      <c r="GZ51" s="678"/>
      <c r="HA51" s="678"/>
      <c r="HB51" s="678"/>
      <c r="HC51" s="678"/>
      <c r="HD51" s="674"/>
      <c r="HE51" s="674"/>
      <c r="HF51" s="674"/>
      <c r="HG51" s="674"/>
      <c r="HH51" s="674"/>
      <c r="HI51" s="674"/>
      <c r="HJ51" s="674"/>
      <c r="HK51" s="674"/>
      <c r="HL51" s="674"/>
      <c r="HM51" s="674"/>
      <c r="HN51" s="674"/>
      <c r="HO51" s="674"/>
      <c r="HP51" s="674"/>
      <c r="HQ51" s="674"/>
      <c r="HR51" s="674"/>
      <c r="HS51" s="674"/>
      <c r="HT51" s="677"/>
      <c r="HU51" s="677"/>
      <c r="HV51" s="677"/>
      <c r="HW51" s="677"/>
      <c r="HX51" s="677"/>
      <c r="HY51" s="677"/>
      <c r="HZ51" s="677"/>
      <c r="IA51" s="677"/>
      <c r="IB51" s="672"/>
      <c r="IC51" s="672"/>
      <c r="ID51" s="672"/>
      <c r="IE51" s="672"/>
      <c r="IF51" s="672"/>
      <c r="IG51" s="672"/>
      <c r="IH51" s="672"/>
      <c r="II51" s="672"/>
      <c r="IJ51" s="673"/>
      <c r="IK51" s="673"/>
      <c r="IL51" s="673"/>
      <c r="IM51" s="673"/>
      <c r="IN51" s="673"/>
      <c r="IO51" s="673"/>
      <c r="IP51" s="673"/>
      <c r="IQ51" s="673"/>
      <c r="IR51" s="673"/>
      <c r="IS51" s="673"/>
      <c r="IT51" s="673"/>
      <c r="IU51" s="673"/>
      <c r="IV51" s="673"/>
      <c r="IW51" s="673"/>
      <c r="IX51" s="673"/>
      <c r="IY51" s="673"/>
      <c r="IZ51" s="675"/>
      <c r="JA51" s="675"/>
      <c r="JB51" s="675"/>
      <c r="JC51" s="675"/>
      <c r="JD51" s="675"/>
      <c r="JE51" s="675"/>
      <c r="JF51" s="675"/>
      <c r="JG51" s="675"/>
      <c r="JH51" s="675"/>
      <c r="JI51" s="675"/>
      <c r="JJ51" s="671"/>
      <c r="JK51" s="671"/>
      <c r="JL51" s="671"/>
      <c r="JM51" s="671"/>
      <c r="JN51" s="671"/>
      <c r="JO51" s="671"/>
      <c r="JP51" s="671"/>
      <c r="JQ51" s="671"/>
      <c r="JR51" s="671"/>
      <c r="JS51" s="671"/>
      <c r="JT51" s="701"/>
      <c r="JU51" s="701"/>
      <c r="JV51" s="701"/>
      <c r="JW51" s="701"/>
      <c r="JX51" s="701"/>
      <c r="JY51" s="701"/>
      <c r="JZ51" s="701"/>
      <c r="KA51" s="701"/>
      <c r="KB51" s="701"/>
      <c r="KC51" s="701"/>
      <c r="KD51" s="676"/>
      <c r="KE51" s="676"/>
      <c r="KF51" s="676"/>
      <c r="KG51" s="676"/>
      <c r="KH51" s="676"/>
      <c r="KI51" s="676"/>
      <c r="KJ51" s="676"/>
      <c r="KK51" s="676"/>
      <c r="KL51" s="828"/>
      <c r="KM51" s="829"/>
      <c r="KN51" s="829"/>
      <c r="KO51" s="830"/>
      <c r="KP51" s="429"/>
      <c r="KQ51" s="429"/>
      <c r="KR51" s="429"/>
      <c r="KS51" s="429"/>
      <c r="KT51" s="429"/>
      <c r="KU51" s="429"/>
      <c r="KV51" s="429"/>
      <c r="KW51" s="429"/>
      <c r="KX51" s="429"/>
      <c r="KY51" s="429"/>
      <c r="KZ51" s="429"/>
      <c r="LA51" s="429"/>
      <c r="LB51" s="429"/>
      <c r="LC51" s="429"/>
      <c r="LD51" s="429"/>
      <c r="LE51" s="429"/>
      <c r="LF51" s="429"/>
      <c r="LG51" s="429"/>
      <c r="LH51" s="429"/>
      <c r="LI51" s="429"/>
      <c r="LJ51" s="429"/>
      <c r="LK51" s="429"/>
      <c r="LL51" s="429"/>
      <c r="LM51" s="429"/>
      <c r="LN51" s="429"/>
      <c r="LO51" s="429"/>
      <c r="LP51" s="429"/>
      <c r="LQ51" s="429"/>
      <c r="LR51" s="429"/>
      <c r="LS51" s="429"/>
      <c r="LT51" s="429"/>
      <c r="LU51" s="429"/>
      <c r="LV51" s="429"/>
      <c r="LW51" s="429"/>
      <c r="LX51" s="429"/>
      <c r="LY51" s="429"/>
      <c r="LZ51" s="429"/>
    </row>
    <row r="52" spans="1:338" ht="9" customHeight="1">
      <c r="A52" s="419"/>
      <c r="B52" s="785"/>
      <c r="C52" s="785"/>
      <c r="D52" s="785"/>
      <c r="E52" s="786"/>
      <c r="F52" s="765"/>
      <c r="G52" s="766"/>
      <c r="H52" s="766"/>
      <c r="I52" s="766"/>
      <c r="J52" s="766"/>
      <c r="K52" s="766"/>
      <c r="L52" s="766"/>
      <c r="M52" s="767"/>
      <c r="N52" s="768"/>
      <c r="O52" s="769"/>
      <c r="P52" s="769"/>
      <c r="Q52" s="770"/>
      <c r="R52" s="782"/>
      <c r="S52" s="780"/>
      <c r="T52" s="780"/>
      <c r="U52" s="780"/>
      <c r="V52" s="780"/>
      <c r="W52" s="780"/>
      <c r="X52" s="780"/>
      <c r="Y52" s="780"/>
      <c r="Z52" s="780"/>
      <c r="AA52" s="781"/>
      <c r="AB52" s="782"/>
      <c r="AC52" s="780"/>
      <c r="AD52" s="780"/>
      <c r="AE52" s="780"/>
      <c r="AF52" s="780"/>
      <c r="AG52" s="780"/>
      <c r="AH52" s="780"/>
      <c r="AI52" s="780"/>
      <c r="AJ52" s="780"/>
      <c r="AK52" s="780"/>
      <c r="AL52" s="780"/>
      <c r="AM52" s="780"/>
      <c r="AN52" s="780"/>
      <c r="AO52" s="780"/>
      <c r="AP52" s="780"/>
      <c r="AQ52" s="780"/>
      <c r="AR52" s="780"/>
      <c r="AS52" s="780"/>
      <c r="AT52" s="780"/>
      <c r="AU52" s="780"/>
      <c r="AV52" s="780"/>
      <c r="AW52" s="780"/>
      <c r="AX52" s="780"/>
      <c r="AY52" s="781"/>
      <c r="AZ52" s="783"/>
      <c r="BA52" s="784"/>
      <c r="BB52" s="784"/>
      <c r="BC52" s="784"/>
      <c r="BD52" s="784"/>
      <c r="BE52" s="784"/>
      <c r="BF52" s="784"/>
      <c r="BG52" s="784"/>
      <c r="BH52" s="784"/>
      <c r="BI52" s="784"/>
      <c r="BJ52" s="418"/>
      <c r="BK52" s="418"/>
      <c r="BL52" s="418"/>
      <c r="BM52" s="716"/>
      <c r="BN52" s="716"/>
      <c r="BO52" s="716"/>
      <c r="BP52" s="716"/>
      <c r="BQ52" s="716"/>
      <c r="BR52" s="716"/>
      <c r="BS52" s="716"/>
      <c r="BT52" s="716"/>
      <c r="BU52" s="716"/>
      <c r="BV52" s="716"/>
      <c r="BW52" s="716"/>
      <c r="BX52" s="716"/>
      <c r="BY52" s="716"/>
      <c r="BZ52" s="716"/>
      <c r="CA52" s="716"/>
      <c r="CB52" s="716"/>
      <c r="CC52" s="716"/>
      <c r="CD52" s="716"/>
      <c r="CE52" s="716"/>
      <c r="CF52" s="716"/>
      <c r="CG52" s="716"/>
      <c r="CH52" s="716"/>
      <c r="CI52" s="716"/>
      <c r="CJ52" s="716"/>
      <c r="CK52" s="716"/>
      <c r="CL52" s="716"/>
      <c r="CM52" s="716"/>
      <c r="CN52" s="716"/>
      <c r="CO52" s="716"/>
      <c r="CP52" s="716"/>
      <c r="CQ52" s="716"/>
      <c r="CR52" s="716"/>
      <c r="CS52" s="716"/>
      <c r="CT52" s="716"/>
      <c r="CU52" s="716"/>
      <c r="CV52" s="716"/>
      <c r="CW52" s="716"/>
      <c r="CX52" s="716"/>
      <c r="CY52" s="716"/>
      <c r="CZ52" s="716"/>
      <c r="DA52" s="716"/>
      <c r="DB52" s="716"/>
      <c r="DC52" s="716"/>
      <c r="DD52" s="716"/>
      <c r="DE52" s="716"/>
      <c r="DF52" s="716"/>
      <c r="DG52" s="716"/>
      <c r="DH52" s="716"/>
      <c r="DI52" s="716"/>
      <c r="DJ52" s="716"/>
      <c r="DK52" s="716"/>
      <c r="DL52" s="716"/>
      <c r="DM52" s="716"/>
      <c r="DN52" s="716"/>
      <c r="DO52" s="716"/>
      <c r="DP52" s="716"/>
      <c r="DQ52" s="716"/>
      <c r="DR52" s="716"/>
      <c r="DS52" s="716"/>
      <c r="DT52" s="716"/>
      <c r="DV52" s="429"/>
      <c r="DW52" s="429"/>
      <c r="DX52" s="429"/>
      <c r="DY52" s="429"/>
      <c r="DZ52" s="785"/>
      <c r="EA52" s="785"/>
      <c r="EB52" s="785"/>
      <c r="EC52" s="786"/>
      <c r="ED52" s="813"/>
      <c r="EE52" s="813"/>
      <c r="EF52" s="813"/>
      <c r="EG52" s="813"/>
      <c r="EH52" s="681"/>
      <c r="EI52" s="681"/>
      <c r="EJ52" s="681"/>
      <c r="EK52" s="681"/>
      <c r="EL52" s="681"/>
      <c r="EM52" s="681"/>
      <c r="EN52" s="681"/>
      <c r="EO52" s="681"/>
      <c r="EP52" s="681"/>
      <c r="EQ52" s="681"/>
      <c r="ER52" s="672"/>
      <c r="ES52" s="672"/>
      <c r="ET52" s="672"/>
      <c r="EU52" s="672"/>
      <c r="EV52" s="672"/>
      <c r="EW52" s="672"/>
      <c r="EX52" s="672"/>
      <c r="EY52" s="672"/>
      <c r="EZ52" s="678" t="str">
        <f>IF(ER50&lt;1628000,"-",
IF(ER50&lt;1800000,ROUNDDOWN(ER50/4,-3)*2.4+100000,
IF(ER50&lt;3600000,ROUNDDOWN(ER50/4,-3)*2.8-80000,
IF(ER50&lt;6600000,ROUNDDOWN(ER50/4,-3)*3.2-440000,
IF(ER50&lt;8500000,ROUNDDOWN(ER50*0.9-1100000,0),
ER50-1950000)))))</f>
        <v>-</v>
      </c>
      <c r="FA52" s="678"/>
      <c r="FB52" s="678"/>
      <c r="FC52" s="678"/>
      <c r="FD52" s="678"/>
      <c r="FE52" s="678"/>
      <c r="FF52" s="678"/>
      <c r="FG52" s="678"/>
      <c r="FH52" s="674">
        <f>IF(
IF(FH50&gt;100000,100000,FH50)+IF(HT50&gt;100000,100000,HT50)&lt;=0,0,
IF(FH50&gt;100000,100000,FH50)+IF(HT50&gt;100000,100000,HT50)-100000)</f>
        <v>0</v>
      </c>
      <c r="FI52" s="674"/>
      <c r="FJ52" s="674"/>
      <c r="FK52" s="674"/>
      <c r="FL52" s="674"/>
      <c r="FM52" s="674"/>
      <c r="FN52" s="674"/>
      <c r="FO52" s="674"/>
      <c r="FP52" s="677"/>
      <c r="FQ52" s="677"/>
      <c r="FR52" s="677"/>
      <c r="FS52" s="677"/>
      <c r="FT52" s="677"/>
      <c r="FU52" s="677"/>
      <c r="FV52" s="677"/>
      <c r="FW52" s="677"/>
      <c r="FX52" s="672"/>
      <c r="FY52" s="672"/>
      <c r="FZ52" s="672"/>
      <c r="GA52" s="672"/>
      <c r="GB52" s="672"/>
      <c r="GC52" s="672"/>
      <c r="GD52" s="672"/>
      <c r="GE52" s="672"/>
      <c r="GF52" s="678">
        <f>IF(FX50&lt;1100000,0,
IF(FX50&lt;3300000,FX50-1100000,
IF(FX50&lt;4100000,ROUNDDOWN(FX50*0.75-275000,0),
IF(FX50&lt;7700000,ROUNDDOWN(FX50*0.85-685000,0),
IF(FX50&lt;10000000,ROUNDDOWN(FX50*0.95-1455000,0),
FX50-1955000)))))</f>
        <v>0</v>
      </c>
      <c r="GG52" s="678"/>
      <c r="GH52" s="678"/>
      <c r="GI52" s="678"/>
      <c r="GJ52" s="678"/>
      <c r="GK52" s="678"/>
      <c r="GL52" s="678"/>
      <c r="GM52" s="678"/>
      <c r="GN52" s="678">
        <f>IF(FX50&lt;1000000,0,
IF(FX50&lt;3300000,FX50-1000000,
IF(FX50&lt;4100000,ROUNDDOWN(FX50*0.75-175000,0),
IF(FX50&lt;7700000,ROUNDDOWN(FX50*0.85-585000,0),
IF(FX50&lt;10000000,ROUNDDOWN(FX50*0.95-1355000,0),
FX50-1855000)))))</f>
        <v>0</v>
      </c>
      <c r="GO52" s="678"/>
      <c r="GP52" s="678"/>
      <c r="GQ52" s="678"/>
      <c r="GR52" s="678"/>
      <c r="GS52" s="678"/>
      <c r="GT52" s="678"/>
      <c r="GU52" s="678"/>
      <c r="GV52" s="678">
        <f>IF(FX50&lt;900000,0,
IF(FX50&lt;3300000,FX50-900000,
IF(FX50&lt;4100000,ROUNDDOWN(FX50*0.75-75000,0),
IF(FX50&lt;7700000,ROUNDDOWN(FX50*0.85-485000,0),
IF(FX50&lt;10000000,ROUNDDOWN(FX50*0.95-1255000,0),
FX50-1755000)))))</f>
        <v>0</v>
      </c>
      <c r="GW52" s="678"/>
      <c r="GX52" s="678"/>
      <c r="GY52" s="678"/>
      <c r="GZ52" s="678"/>
      <c r="HA52" s="678"/>
      <c r="HB52" s="678"/>
      <c r="HC52" s="678"/>
      <c r="HD52" s="674">
        <f>SUM(FH50,IB50)</f>
        <v>0</v>
      </c>
      <c r="HE52" s="674"/>
      <c r="HF52" s="674"/>
      <c r="HG52" s="674"/>
      <c r="HH52" s="674"/>
      <c r="HI52" s="674"/>
      <c r="HJ52" s="674"/>
      <c r="HK52" s="674"/>
      <c r="HL52" s="674">
        <f>IF(HD52&lt;=10000000,1,IF(HD52&lt;=20000000,2,3))</f>
        <v>1</v>
      </c>
      <c r="HM52" s="674"/>
      <c r="HN52" s="674"/>
      <c r="HO52" s="674"/>
      <c r="HP52" s="674"/>
      <c r="HQ52" s="674"/>
      <c r="HR52" s="674"/>
      <c r="HS52" s="674"/>
      <c r="HT52" s="677"/>
      <c r="HU52" s="677"/>
      <c r="HV52" s="677"/>
      <c r="HW52" s="677"/>
      <c r="HX52" s="677"/>
      <c r="HY52" s="677"/>
      <c r="HZ52" s="677"/>
      <c r="IA52" s="677"/>
      <c r="IB52" s="672"/>
      <c r="IC52" s="672"/>
      <c r="ID52" s="672"/>
      <c r="IE52" s="672"/>
      <c r="IF52" s="672"/>
      <c r="IG52" s="672"/>
      <c r="IH52" s="672"/>
      <c r="II52" s="672"/>
      <c r="IJ52" s="673"/>
      <c r="IK52" s="673"/>
      <c r="IL52" s="673"/>
      <c r="IM52" s="673"/>
      <c r="IN52" s="673"/>
      <c r="IO52" s="673"/>
      <c r="IP52" s="673"/>
      <c r="IQ52" s="673"/>
      <c r="IR52" s="673"/>
      <c r="IS52" s="673"/>
      <c r="IT52" s="673"/>
      <c r="IU52" s="673"/>
      <c r="IV52" s="673"/>
      <c r="IW52" s="673"/>
      <c r="IX52" s="673"/>
      <c r="IY52" s="673"/>
      <c r="IZ52" s="675"/>
      <c r="JA52" s="675"/>
      <c r="JB52" s="675"/>
      <c r="JC52" s="675"/>
      <c r="JD52" s="675"/>
      <c r="JE52" s="675"/>
      <c r="JF52" s="675"/>
      <c r="JG52" s="675"/>
      <c r="JH52" s="675"/>
      <c r="JI52" s="675"/>
      <c r="JJ52" s="671"/>
      <c r="JK52" s="671"/>
      <c r="JL52" s="671"/>
      <c r="JM52" s="671"/>
      <c r="JN52" s="671"/>
      <c r="JO52" s="671"/>
      <c r="JP52" s="671"/>
      <c r="JQ52" s="671"/>
      <c r="JR52" s="671"/>
      <c r="JS52" s="671"/>
      <c r="JT52" s="701"/>
      <c r="JU52" s="701"/>
      <c r="JV52" s="701"/>
      <c r="JW52" s="701"/>
      <c r="JX52" s="701"/>
      <c r="JY52" s="701"/>
      <c r="JZ52" s="701"/>
      <c r="KA52" s="701"/>
      <c r="KB52" s="701"/>
      <c r="KC52" s="701"/>
      <c r="KD52" s="676"/>
      <c r="KE52" s="676"/>
      <c r="KF52" s="676"/>
      <c r="KG52" s="676"/>
      <c r="KH52" s="676"/>
      <c r="KI52" s="676"/>
      <c r="KJ52" s="676"/>
      <c r="KK52" s="676"/>
      <c r="KL52" s="828"/>
      <c r="KM52" s="829"/>
      <c r="KN52" s="829"/>
      <c r="KO52" s="830"/>
      <c r="KP52" s="429"/>
      <c r="KQ52" s="429"/>
      <c r="KR52" s="429"/>
      <c r="KS52" s="429"/>
      <c r="KT52" s="429"/>
      <c r="KU52" s="429"/>
      <c r="KV52" s="429"/>
      <c r="KW52" s="429"/>
      <c r="KX52" s="429"/>
      <c r="KY52" s="429"/>
      <c r="KZ52" s="429"/>
      <c r="LA52" s="429"/>
      <c r="LB52" s="429"/>
      <c r="LC52" s="429"/>
      <c r="LD52" s="429"/>
      <c r="LE52" s="429"/>
      <c r="LF52" s="429"/>
      <c r="LG52" s="429"/>
      <c r="LH52" s="429"/>
      <c r="LI52" s="429"/>
      <c r="LJ52" s="429"/>
      <c r="LK52" s="429"/>
      <c r="LL52" s="429"/>
      <c r="LM52" s="429"/>
      <c r="LN52" s="429"/>
      <c r="LO52" s="429"/>
      <c r="LP52" s="429"/>
      <c r="LQ52" s="429"/>
      <c r="LR52" s="429"/>
      <c r="LS52" s="429"/>
      <c r="LT52" s="429"/>
      <c r="LU52" s="429"/>
      <c r="LV52" s="429"/>
      <c r="LW52" s="429"/>
      <c r="LX52" s="429"/>
      <c r="LY52" s="429"/>
      <c r="LZ52" s="429"/>
    </row>
    <row r="53" spans="1:338" ht="9" customHeight="1">
      <c r="A53" s="419"/>
      <c r="B53" s="785"/>
      <c r="C53" s="785"/>
      <c r="D53" s="785"/>
      <c r="E53" s="786"/>
      <c r="F53" s="765"/>
      <c r="G53" s="766"/>
      <c r="H53" s="766"/>
      <c r="I53" s="766"/>
      <c r="J53" s="766"/>
      <c r="K53" s="766"/>
      <c r="L53" s="766"/>
      <c r="M53" s="767"/>
      <c r="N53" s="768"/>
      <c r="O53" s="769"/>
      <c r="P53" s="769"/>
      <c r="Q53" s="770"/>
      <c r="R53" s="782"/>
      <c r="S53" s="780"/>
      <c r="T53" s="780"/>
      <c r="U53" s="780"/>
      <c r="V53" s="780"/>
      <c r="W53" s="780"/>
      <c r="X53" s="780"/>
      <c r="Y53" s="780"/>
      <c r="Z53" s="780"/>
      <c r="AA53" s="781"/>
      <c r="AB53" s="782"/>
      <c r="AC53" s="780"/>
      <c r="AD53" s="780"/>
      <c r="AE53" s="780"/>
      <c r="AF53" s="780"/>
      <c r="AG53" s="780"/>
      <c r="AH53" s="780"/>
      <c r="AI53" s="780"/>
      <c r="AJ53" s="780"/>
      <c r="AK53" s="780"/>
      <c r="AL53" s="780"/>
      <c r="AM53" s="780"/>
      <c r="AN53" s="780"/>
      <c r="AO53" s="780"/>
      <c r="AP53" s="780"/>
      <c r="AQ53" s="780"/>
      <c r="AR53" s="780"/>
      <c r="AS53" s="780"/>
      <c r="AT53" s="780"/>
      <c r="AU53" s="780"/>
      <c r="AV53" s="780"/>
      <c r="AW53" s="780"/>
      <c r="AX53" s="780"/>
      <c r="AY53" s="781"/>
      <c r="AZ53" s="783"/>
      <c r="BA53" s="784"/>
      <c r="BB53" s="784"/>
      <c r="BC53" s="784"/>
      <c r="BD53" s="784"/>
      <c r="BE53" s="784"/>
      <c r="BF53" s="784"/>
      <c r="BG53" s="784"/>
      <c r="BH53" s="784"/>
      <c r="BI53" s="784"/>
      <c r="BJ53" s="418"/>
      <c r="BK53" s="418"/>
      <c r="BL53" s="418"/>
      <c r="BM53" s="420"/>
      <c r="BN53" s="420"/>
      <c r="BO53" s="420"/>
      <c r="BP53" s="420"/>
      <c r="BQ53" s="420"/>
      <c r="BR53" s="420"/>
      <c r="BS53" s="420"/>
      <c r="BT53" s="420"/>
      <c r="BU53" s="420"/>
      <c r="BV53" s="420"/>
      <c r="BW53" s="420"/>
      <c r="BX53" s="420"/>
      <c r="BY53" s="420"/>
      <c r="BZ53" s="420"/>
      <c r="CA53" s="420"/>
      <c r="CB53" s="420"/>
      <c r="CC53" s="420"/>
      <c r="CD53" s="420"/>
      <c r="CE53" s="420"/>
      <c r="CF53" s="420"/>
      <c r="CG53" s="420"/>
      <c r="CH53" s="420"/>
      <c r="CI53" s="420"/>
      <c r="CJ53" s="420"/>
      <c r="CK53" s="420"/>
      <c r="CL53" s="420"/>
      <c r="CM53" s="420"/>
      <c r="CN53" s="420"/>
      <c r="CO53" s="420"/>
      <c r="CP53" s="420"/>
      <c r="CQ53" s="420"/>
      <c r="CR53" s="420"/>
      <c r="CS53" s="420"/>
      <c r="CT53" s="420"/>
      <c r="CU53" s="420"/>
      <c r="CV53" s="420"/>
      <c r="CW53" s="420"/>
      <c r="CX53" s="420"/>
      <c r="CY53" s="420"/>
      <c r="CZ53" s="420"/>
      <c r="DA53" s="420"/>
      <c r="DB53" s="420"/>
      <c r="DC53" s="420"/>
      <c r="DD53" s="420"/>
      <c r="DE53" s="420"/>
      <c r="DF53" s="420"/>
      <c r="DG53" s="420"/>
      <c r="DH53" s="420"/>
      <c r="DI53" s="420"/>
      <c r="DJ53" s="420"/>
      <c r="DK53" s="420"/>
      <c r="DL53" s="420"/>
      <c r="DM53" s="420"/>
      <c r="DN53" s="420"/>
      <c r="DO53" s="420"/>
      <c r="DP53" s="420"/>
      <c r="DQ53" s="420"/>
      <c r="DR53" s="420"/>
      <c r="DS53" s="420"/>
      <c r="DT53" s="420"/>
      <c r="DV53" s="429"/>
      <c r="DW53" s="429"/>
      <c r="DX53" s="429"/>
      <c r="DY53" s="429"/>
      <c r="DZ53" s="785"/>
      <c r="EA53" s="785"/>
      <c r="EB53" s="785"/>
      <c r="EC53" s="786"/>
      <c r="ED53" s="813"/>
      <c r="EE53" s="813"/>
      <c r="EF53" s="813"/>
      <c r="EG53" s="813"/>
      <c r="EH53" s="681"/>
      <c r="EI53" s="681"/>
      <c r="EJ53" s="681"/>
      <c r="EK53" s="681"/>
      <c r="EL53" s="681"/>
      <c r="EM53" s="681"/>
      <c r="EN53" s="681"/>
      <c r="EO53" s="681"/>
      <c r="EP53" s="681"/>
      <c r="EQ53" s="681"/>
      <c r="ER53" s="672"/>
      <c r="ES53" s="672"/>
      <c r="ET53" s="672"/>
      <c r="EU53" s="672"/>
      <c r="EV53" s="672"/>
      <c r="EW53" s="672"/>
      <c r="EX53" s="672"/>
      <c r="EY53" s="672"/>
      <c r="EZ53" s="678"/>
      <c r="FA53" s="678"/>
      <c r="FB53" s="678"/>
      <c r="FC53" s="678"/>
      <c r="FD53" s="678"/>
      <c r="FE53" s="678"/>
      <c r="FF53" s="678"/>
      <c r="FG53" s="678"/>
      <c r="FH53" s="674"/>
      <c r="FI53" s="674"/>
      <c r="FJ53" s="674"/>
      <c r="FK53" s="674"/>
      <c r="FL53" s="674"/>
      <c r="FM53" s="674"/>
      <c r="FN53" s="674"/>
      <c r="FO53" s="674"/>
      <c r="FP53" s="677"/>
      <c r="FQ53" s="677"/>
      <c r="FR53" s="677"/>
      <c r="FS53" s="677"/>
      <c r="FT53" s="677"/>
      <c r="FU53" s="677"/>
      <c r="FV53" s="677"/>
      <c r="FW53" s="677"/>
      <c r="FX53" s="672"/>
      <c r="FY53" s="672"/>
      <c r="FZ53" s="672"/>
      <c r="GA53" s="672"/>
      <c r="GB53" s="672"/>
      <c r="GC53" s="672"/>
      <c r="GD53" s="672"/>
      <c r="GE53" s="672"/>
      <c r="GF53" s="678"/>
      <c r="GG53" s="678"/>
      <c r="GH53" s="678"/>
      <c r="GI53" s="678"/>
      <c r="GJ53" s="678"/>
      <c r="GK53" s="678"/>
      <c r="GL53" s="678"/>
      <c r="GM53" s="678"/>
      <c r="GN53" s="678"/>
      <c r="GO53" s="678"/>
      <c r="GP53" s="678"/>
      <c r="GQ53" s="678"/>
      <c r="GR53" s="678"/>
      <c r="GS53" s="678"/>
      <c r="GT53" s="678"/>
      <c r="GU53" s="678"/>
      <c r="GV53" s="678"/>
      <c r="GW53" s="678"/>
      <c r="GX53" s="678"/>
      <c r="GY53" s="678"/>
      <c r="GZ53" s="678"/>
      <c r="HA53" s="678"/>
      <c r="HB53" s="678"/>
      <c r="HC53" s="678"/>
      <c r="HD53" s="674"/>
      <c r="HE53" s="674"/>
      <c r="HF53" s="674"/>
      <c r="HG53" s="674"/>
      <c r="HH53" s="674"/>
      <c r="HI53" s="674"/>
      <c r="HJ53" s="674"/>
      <c r="HK53" s="674"/>
      <c r="HL53" s="674"/>
      <c r="HM53" s="674"/>
      <c r="HN53" s="674"/>
      <c r="HO53" s="674"/>
      <c r="HP53" s="674"/>
      <c r="HQ53" s="674"/>
      <c r="HR53" s="674"/>
      <c r="HS53" s="674"/>
      <c r="HT53" s="677"/>
      <c r="HU53" s="677"/>
      <c r="HV53" s="677"/>
      <c r="HW53" s="677"/>
      <c r="HX53" s="677"/>
      <c r="HY53" s="677"/>
      <c r="HZ53" s="677"/>
      <c r="IA53" s="677"/>
      <c r="IB53" s="672"/>
      <c r="IC53" s="672"/>
      <c r="ID53" s="672"/>
      <c r="IE53" s="672"/>
      <c r="IF53" s="672"/>
      <c r="IG53" s="672"/>
      <c r="IH53" s="672"/>
      <c r="II53" s="672"/>
      <c r="IJ53" s="673"/>
      <c r="IK53" s="673"/>
      <c r="IL53" s="673"/>
      <c r="IM53" s="673"/>
      <c r="IN53" s="673"/>
      <c r="IO53" s="673"/>
      <c r="IP53" s="673"/>
      <c r="IQ53" s="673"/>
      <c r="IR53" s="673"/>
      <c r="IS53" s="673"/>
      <c r="IT53" s="673"/>
      <c r="IU53" s="673"/>
      <c r="IV53" s="673"/>
      <c r="IW53" s="673"/>
      <c r="IX53" s="673"/>
      <c r="IY53" s="673"/>
      <c r="IZ53" s="675"/>
      <c r="JA53" s="675"/>
      <c r="JB53" s="675"/>
      <c r="JC53" s="675"/>
      <c r="JD53" s="675"/>
      <c r="JE53" s="675"/>
      <c r="JF53" s="675"/>
      <c r="JG53" s="675"/>
      <c r="JH53" s="675"/>
      <c r="JI53" s="675"/>
      <c r="JJ53" s="671"/>
      <c r="JK53" s="671"/>
      <c r="JL53" s="671"/>
      <c r="JM53" s="671"/>
      <c r="JN53" s="671"/>
      <c r="JO53" s="671"/>
      <c r="JP53" s="671"/>
      <c r="JQ53" s="671"/>
      <c r="JR53" s="671"/>
      <c r="JS53" s="671"/>
      <c r="JT53" s="701"/>
      <c r="JU53" s="701"/>
      <c r="JV53" s="701"/>
      <c r="JW53" s="701"/>
      <c r="JX53" s="701"/>
      <c r="JY53" s="701"/>
      <c r="JZ53" s="701"/>
      <c r="KA53" s="701"/>
      <c r="KB53" s="701"/>
      <c r="KC53" s="701"/>
      <c r="KD53" s="676"/>
      <c r="KE53" s="676"/>
      <c r="KF53" s="676"/>
      <c r="KG53" s="676"/>
      <c r="KH53" s="676"/>
      <c r="KI53" s="676"/>
      <c r="KJ53" s="676"/>
      <c r="KK53" s="676"/>
      <c r="KL53" s="831"/>
      <c r="KM53" s="832"/>
      <c r="KN53" s="832"/>
      <c r="KO53" s="833"/>
      <c r="KP53" s="429"/>
      <c r="KQ53" s="429"/>
      <c r="KR53" s="429"/>
      <c r="KS53" s="429"/>
      <c r="KT53" s="429"/>
      <c r="KU53" s="429"/>
      <c r="KV53" s="429"/>
      <c r="KW53" s="429"/>
      <c r="KX53" s="429"/>
      <c r="KY53" s="429"/>
      <c r="KZ53" s="429"/>
      <c r="LA53" s="429"/>
      <c r="LB53" s="429"/>
      <c r="LC53" s="429"/>
      <c r="LD53" s="429"/>
      <c r="LE53" s="429"/>
      <c r="LF53" s="429"/>
      <c r="LG53" s="429"/>
      <c r="LH53" s="429"/>
      <c r="LI53" s="429"/>
      <c r="LJ53" s="429"/>
      <c r="LK53" s="429"/>
      <c r="LL53" s="429"/>
      <c r="LM53" s="429"/>
      <c r="LN53" s="429"/>
      <c r="LO53" s="429"/>
      <c r="LP53" s="429"/>
      <c r="LQ53" s="429"/>
      <c r="LR53" s="429"/>
      <c r="LS53" s="429"/>
      <c r="LT53" s="429"/>
      <c r="LU53" s="429"/>
      <c r="LV53" s="429"/>
      <c r="LW53" s="429"/>
      <c r="LX53" s="429"/>
      <c r="LY53" s="429"/>
      <c r="LZ53" s="429"/>
    </row>
    <row r="54" spans="1:338" ht="9" customHeight="1">
      <c r="A54" s="419"/>
      <c r="B54" s="785" t="s">
        <v>109</v>
      </c>
      <c r="C54" s="785"/>
      <c r="D54" s="785"/>
      <c r="E54" s="786"/>
      <c r="F54" s="765"/>
      <c r="G54" s="766"/>
      <c r="H54" s="766"/>
      <c r="I54" s="766"/>
      <c r="J54" s="766"/>
      <c r="K54" s="766"/>
      <c r="L54" s="766"/>
      <c r="M54" s="767"/>
      <c r="N54" s="768" t="str">
        <f t="shared" ref="N54" si="3">IF(F54="","",IF(ED54=TRUE,"○","ー"))</f>
        <v/>
      </c>
      <c r="O54" s="769"/>
      <c r="P54" s="769"/>
      <c r="Q54" s="770"/>
      <c r="R54" s="782"/>
      <c r="S54" s="780"/>
      <c r="T54" s="780"/>
      <c r="U54" s="780"/>
      <c r="V54" s="780"/>
      <c r="W54" s="780"/>
      <c r="X54" s="780"/>
      <c r="Y54" s="780"/>
      <c r="Z54" s="780"/>
      <c r="AA54" s="781"/>
      <c r="AB54" s="782"/>
      <c r="AC54" s="780"/>
      <c r="AD54" s="780"/>
      <c r="AE54" s="780"/>
      <c r="AF54" s="780"/>
      <c r="AG54" s="780"/>
      <c r="AH54" s="780"/>
      <c r="AI54" s="780"/>
      <c r="AJ54" s="780"/>
      <c r="AK54" s="780"/>
      <c r="AL54" s="780"/>
      <c r="AM54" s="780"/>
      <c r="AN54" s="780"/>
      <c r="AO54" s="780"/>
      <c r="AP54" s="780"/>
      <c r="AQ54" s="780"/>
      <c r="AR54" s="780"/>
      <c r="AS54" s="780"/>
      <c r="AT54" s="780"/>
      <c r="AU54" s="780"/>
      <c r="AV54" s="780"/>
      <c r="AW54" s="780"/>
      <c r="AX54" s="780"/>
      <c r="AY54" s="781"/>
      <c r="AZ54" s="783" t="str">
        <f>IF(KD54=0,"",
IF(KH54=0,"ー",JJ54))</f>
        <v/>
      </c>
      <c r="BA54" s="784"/>
      <c r="BB54" s="784"/>
      <c r="BC54" s="784"/>
      <c r="BD54" s="784"/>
      <c r="BE54" s="784"/>
      <c r="BF54" s="784"/>
      <c r="BG54" s="784"/>
      <c r="BH54" s="784"/>
      <c r="BI54" s="784"/>
      <c r="BJ54" s="418"/>
      <c r="BK54" s="418"/>
      <c r="BL54" s="418"/>
      <c r="BM54" s="717" t="s">
        <v>214</v>
      </c>
      <c r="BN54" s="717"/>
      <c r="BO54" s="717"/>
      <c r="BP54" s="703" t="s">
        <v>208</v>
      </c>
      <c r="BQ54" s="704"/>
      <c r="BR54" s="704"/>
      <c r="BS54" s="704"/>
      <c r="BT54" s="704"/>
      <c r="BU54" s="704"/>
      <c r="BV54" s="704"/>
      <c r="BW54" s="709" t="s">
        <v>209</v>
      </c>
      <c r="BX54" s="709"/>
      <c r="BY54" s="709"/>
      <c r="BZ54" s="709"/>
      <c r="CA54" s="709"/>
      <c r="CB54" s="709"/>
      <c r="CC54" s="709"/>
      <c r="CD54" s="709"/>
      <c r="CE54" s="709"/>
      <c r="CF54" s="709"/>
      <c r="CG54" s="709"/>
      <c r="CH54" s="709"/>
      <c r="CI54" s="709"/>
      <c r="CJ54" s="709"/>
      <c r="CK54" s="709"/>
      <c r="CL54" s="719">
        <f>Q85</f>
        <v>0</v>
      </c>
      <c r="CM54" s="692"/>
      <c r="CN54" s="692"/>
      <c r="CO54" s="692"/>
      <c r="CP54" s="692"/>
      <c r="CQ54" s="692"/>
      <c r="CR54" s="692"/>
      <c r="CS54" s="692"/>
      <c r="CT54" s="692"/>
      <c r="CU54" s="683" t="s">
        <v>256</v>
      </c>
      <c r="CV54" s="683"/>
      <c r="CW54" s="686" t="s">
        <v>25</v>
      </c>
      <c r="CX54" s="686"/>
      <c r="CY54" s="689">
        <f>パラメーター!$D$6</f>
        <v>2.46E-2</v>
      </c>
      <c r="CZ54" s="689"/>
      <c r="DA54" s="689"/>
      <c r="DB54" s="689"/>
      <c r="DC54" s="689"/>
      <c r="DD54" s="689"/>
      <c r="DE54" s="689"/>
      <c r="DF54" s="689"/>
      <c r="DG54" s="689"/>
      <c r="DH54" s="686" t="s">
        <v>205</v>
      </c>
      <c r="DI54" s="686"/>
      <c r="DJ54" s="692">
        <f>ROUNDDOWN(CL54*CY54,0)</f>
        <v>0</v>
      </c>
      <c r="DK54" s="692"/>
      <c r="DL54" s="692"/>
      <c r="DM54" s="692"/>
      <c r="DN54" s="692"/>
      <c r="DO54" s="692"/>
      <c r="DP54" s="692"/>
      <c r="DQ54" s="692"/>
      <c r="DR54" s="692"/>
      <c r="DS54" s="683" t="s">
        <v>256</v>
      </c>
      <c r="DT54" s="695"/>
      <c r="DV54" s="429"/>
      <c r="DW54" s="429"/>
      <c r="DX54" s="429"/>
      <c r="DY54" s="429"/>
      <c r="DZ54" s="785" t="s">
        <v>109</v>
      </c>
      <c r="EA54" s="785"/>
      <c r="EB54" s="785"/>
      <c r="EC54" s="786"/>
      <c r="ED54" s="813" t="b">
        <f>IF(AND($EN$29&lt;=F54,F54&lt;=$EI$29),TRUE,FALSE)</f>
        <v>0</v>
      </c>
      <c r="EE54" s="813"/>
      <c r="EF54" s="813"/>
      <c r="EG54" s="813"/>
      <c r="EH54" s="787" t="str">
        <f t="shared" ref="EH54" si="4">IF(R54="","",R54)</f>
        <v/>
      </c>
      <c r="EI54" s="681"/>
      <c r="EJ54" s="681"/>
      <c r="EK54" s="681"/>
      <c r="EL54" s="681"/>
      <c r="EM54" s="681"/>
      <c r="EN54" s="681"/>
      <c r="EO54" s="681"/>
      <c r="EP54" s="681"/>
      <c r="EQ54" s="681"/>
      <c r="ER54" s="672">
        <f>IF(AB54="",0,AB54)</f>
        <v>0</v>
      </c>
      <c r="ES54" s="672"/>
      <c r="ET54" s="672"/>
      <c r="EU54" s="672"/>
      <c r="EV54" s="672"/>
      <c r="EW54" s="672"/>
      <c r="EX54" s="672"/>
      <c r="EY54" s="672"/>
      <c r="EZ54" s="678">
        <f>IF(ER54&lt;551000,0,
IF(ER54&lt;1619000,ER54-550000,
IF(ER54&lt;1620000,1069000,
IF(ER54&lt;1622000,1070000,
IF(ER54&lt;1624000,1072000,
IF(ER54&lt;1628000,1074000,
"-"))))))</f>
        <v>0</v>
      </c>
      <c r="FA54" s="678"/>
      <c r="FB54" s="678"/>
      <c r="FC54" s="678"/>
      <c r="FD54" s="678"/>
      <c r="FE54" s="678"/>
      <c r="FF54" s="678"/>
      <c r="FG54" s="678"/>
      <c r="FH54" s="678">
        <f>IF(ER54&lt;1628000,EZ54,EZ56)</f>
        <v>0</v>
      </c>
      <c r="FI54" s="678"/>
      <c r="FJ54" s="678"/>
      <c r="FK54" s="678"/>
      <c r="FL54" s="678"/>
      <c r="FM54" s="678"/>
      <c r="FN54" s="678"/>
      <c r="FO54" s="678"/>
      <c r="FP54" s="677">
        <f>FH54-FH56</f>
        <v>0</v>
      </c>
      <c r="FQ54" s="677"/>
      <c r="FR54" s="677"/>
      <c r="FS54" s="677"/>
      <c r="FT54" s="677"/>
      <c r="FU54" s="677"/>
      <c r="FV54" s="677"/>
      <c r="FW54" s="677"/>
      <c r="FX54" s="672">
        <f>IF(AJ54="",0,AJ54)</f>
        <v>0</v>
      </c>
      <c r="FY54" s="672"/>
      <c r="FZ54" s="672"/>
      <c r="GA54" s="672"/>
      <c r="GB54" s="672"/>
      <c r="GC54" s="672"/>
      <c r="GD54" s="672"/>
      <c r="GE54" s="672"/>
      <c r="GF54" s="678">
        <f>IF(FX54&lt;600000,0,
IF(FX54&lt;1300000,FX54-600000,
IF(FX54&lt;4100000,ROUNDDOWN(FX54*0.75-275000,0),
IF(FX54&lt;7700000,ROUNDDOWN(FX54*0.85-685000,0),
IF(FX54&lt;10000000,ROUNDDOWN(FX54*0.95-1455000,0),
FX54-1955000)))))</f>
        <v>0</v>
      </c>
      <c r="GG54" s="678"/>
      <c r="GH54" s="678"/>
      <c r="GI54" s="678"/>
      <c r="GJ54" s="678"/>
      <c r="GK54" s="678"/>
      <c r="GL54" s="678"/>
      <c r="GM54" s="678"/>
      <c r="GN54" s="678">
        <f>IF(FX54&lt;500000,0,
IF(FX54&lt;1300000,FX54-500000,
IF(FX54&lt;4100000,ROUNDDOWN(FX54*0.75-175000,0),
IF(FX54&lt;7700000,ROUNDDOWN(FX54*0.85-585000,0),
IF(FX54&lt;10000000,ROUNDDOWN(FX54*0.95-1355000,0),
FX54-1855000)))))</f>
        <v>0</v>
      </c>
      <c r="GO54" s="678"/>
      <c r="GP54" s="678"/>
      <c r="GQ54" s="678"/>
      <c r="GR54" s="678"/>
      <c r="GS54" s="678"/>
      <c r="GT54" s="678"/>
      <c r="GU54" s="678"/>
      <c r="GV54" s="678">
        <f>IF(FX54&lt;400000,0,
IF(FX54&lt;1300000,FX54-400000,
IF(FX54&lt;4100000,ROUNDDOWN(FX54*0.75-75000,0),
IF(FX54&lt;7700000,ROUNDDOWN(FX54*0.85-485000,0),
IF(FX54&lt;10000000,ROUNDDOWN(FX54*0.95-1255000,0),
FX54-1755000)))))</f>
        <v>0</v>
      </c>
      <c r="GW54" s="678"/>
      <c r="GX54" s="678"/>
      <c r="GY54" s="678"/>
      <c r="GZ54" s="678"/>
      <c r="HA54" s="678"/>
      <c r="HB54" s="678"/>
      <c r="HC54" s="678"/>
      <c r="HD54" s="674" t="str">
        <f>IFERROR(IF(F54="","",DATEDIF(F54,"R"&amp;パラメーター!$D$1&amp;"/1/1","Y")),0)</f>
        <v/>
      </c>
      <c r="HE54" s="674"/>
      <c r="HF54" s="674"/>
      <c r="HG54" s="674"/>
      <c r="HH54" s="674"/>
      <c r="HI54" s="674"/>
      <c r="HJ54" s="674"/>
      <c r="HK54" s="674"/>
      <c r="HL54" s="674">
        <f>IF(HD54&lt;65,1,2)</f>
        <v>2</v>
      </c>
      <c r="HM54" s="674"/>
      <c r="HN54" s="674"/>
      <c r="HO54" s="674"/>
      <c r="HP54" s="674"/>
      <c r="HQ54" s="674"/>
      <c r="HR54" s="674"/>
      <c r="HS54" s="674"/>
      <c r="HT54" s="677">
        <f>IF(AND(HL54=1,HL56=1),GF54,
IF(AND(HL54=1,HL56=2),GN54,
IF(AND(HL54=1,HL56=3),GV54,
IF(AND(HL54=2,HL56=1),GF56,
IF(AND(HL54=2,HL56=2),GN56,
IF(AND(HL54=2,HL56=3),GV56,
"???"))))))</f>
        <v>0</v>
      </c>
      <c r="HU54" s="677"/>
      <c r="HV54" s="677"/>
      <c r="HW54" s="677"/>
      <c r="HX54" s="677"/>
      <c r="HY54" s="677"/>
      <c r="HZ54" s="677"/>
      <c r="IA54" s="677"/>
      <c r="IB54" s="672">
        <f>IF(AR54="",0,AR54)</f>
        <v>0</v>
      </c>
      <c r="IC54" s="672"/>
      <c r="ID54" s="672"/>
      <c r="IE54" s="672"/>
      <c r="IF54" s="672"/>
      <c r="IG54" s="672"/>
      <c r="IH54" s="672"/>
      <c r="II54" s="672"/>
      <c r="IJ54" s="673">
        <f>FP54+HT54+IB54</f>
        <v>0</v>
      </c>
      <c r="IK54" s="673"/>
      <c r="IL54" s="673"/>
      <c r="IM54" s="673"/>
      <c r="IN54" s="673"/>
      <c r="IO54" s="673"/>
      <c r="IP54" s="673"/>
      <c r="IQ54" s="673"/>
      <c r="IR54" s="673">
        <f>IF(IJ54&lt;=24000000,430000,
IF(IJ54&lt;=24500000,290000,
IF(IJ54&lt;=25000000,150000,
0)))</f>
        <v>430000</v>
      </c>
      <c r="IS54" s="673"/>
      <c r="IT54" s="673"/>
      <c r="IU54" s="673"/>
      <c r="IV54" s="673"/>
      <c r="IW54" s="673"/>
      <c r="IX54" s="673"/>
      <c r="IY54" s="673"/>
      <c r="IZ54" s="675">
        <f>IF(IJ54-IR54&lt;0,0,IJ54-IR54)</f>
        <v>0</v>
      </c>
      <c r="JA54" s="675"/>
      <c r="JB54" s="675"/>
      <c r="JC54" s="675"/>
      <c r="JD54" s="675"/>
      <c r="JE54" s="675"/>
      <c r="JF54" s="675"/>
      <c r="JG54" s="675"/>
      <c r="JH54" s="675"/>
      <c r="JI54" s="675"/>
      <c r="JJ54" s="671">
        <f>IF(KD54+KH54=2,
MAX(EH54,IZ54),0)</f>
        <v>0</v>
      </c>
      <c r="JK54" s="671"/>
      <c r="JL54" s="671"/>
      <c r="JM54" s="671"/>
      <c r="JN54" s="671"/>
      <c r="JO54" s="671"/>
      <c r="JP54" s="671"/>
      <c r="JQ54" s="671"/>
      <c r="JR54" s="671"/>
      <c r="JS54" s="671"/>
      <c r="JT54" s="701">
        <f>IF(ED54=TRUE,JJ54,0)</f>
        <v>0</v>
      </c>
      <c r="JU54" s="701"/>
      <c r="JV54" s="701"/>
      <c r="JW54" s="701"/>
      <c r="JX54" s="701"/>
      <c r="JY54" s="701"/>
      <c r="JZ54" s="701"/>
      <c r="KA54" s="701"/>
      <c r="KB54" s="701"/>
      <c r="KC54" s="701"/>
      <c r="KD54" s="676">
        <f>IF(F54="",0,1)</f>
        <v>0</v>
      </c>
      <c r="KE54" s="676"/>
      <c r="KF54" s="676"/>
      <c r="KG54" s="676"/>
      <c r="KH54" s="676">
        <f>IF(AND(R54&lt;&gt;"",OR(AB54&lt;&gt;"",AJ54&lt;&gt;"",AR54&lt;&gt;"")),0,1)</f>
        <v>1</v>
      </c>
      <c r="KI54" s="676"/>
      <c r="KJ54" s="676"/>
      <c r="KK54" s="676"/>
      <c r="KL54" s="825">
        <f t="shared" ref="KL54" si="5">IF(F54="",1,IF(IFERROR(F54*1,0)&gt;0,1,0))</f>
        <v>1</v>
      </c>
      <c r="KM54" s="826"/>
      <c r="KN54" s="826"/>
      <c r="KO54" s="827"/>
      <c r="KP54" s="429"/>
      <c r="KQ54" s="429"/>
      <c r="KR54" s="429"/>
      <c r="KS54" s="429"/>
      <c r="KT54" s="429"/>
      <c r="KU54" s="429"/>
      <c r="KV54" s="429"/>
      <c r="KW54" s="429"/>
      <c r="KX54" s="429"/>
      <c r="KY54" s="429"/>
      <c r="KZ54" s="429"/>
      <c r="LA54" s="429"/>
      <c r="LB54" s="429"/>
      <c r="LC54" s="429"/>
      <c r="LD54" s="429"/>
      <c r="LE54" s="429"/>
      <c r="LF54" s="429"/>
      <c r="LG54" s="429"/>
      <c r="LH54" s="429"/>
      <c r="LI54" s="429"/>
      <c r="LJ54" s="429"/>
      <c r="LK54" s="429"/>
      <c r="LL54" s="429"/>
      <c r="LM54" s="429"/>
      <c r="LN54" s="429"/>
      <c r="LO54" s="429"/>
      <c r="LP54" s="429"/>
      <c r="LQ54" s="429"/>
      <c r="LR54" s="429"/>
      <c r="LS54" s="429"/>
      <c r="LT54" s="429"/>
      <c r="LU54" s="429"/>
      <c r="LV54" s="429"/>
      <c r="LW54" s="429"/>
      <c r="LX54" s="429"/>
      <c r="LY54" s="429"/>
      <c r="LZ54" s="429"/>
    </row>
    <row r="55" spans="1:338" ht="9" customHeight="1">
      <c r="A55" s="419"/>
      <c r="B55" s="785"/>
      <c r="C55" s="785"/>
      <c r="D55" s="785"/>
      <c r="E55" s="786"/>
      <c r="F55" s="765"/>
      <c r="G55" s="766"/>
      <c r="H55" s="766"/>
      <c r="I55" s="766"/>
      <c r="J55" s="766"/>
      <c r="K55" s="766"/>
      <c r="L55" s="766"/>
      <c r="M55" s="767"/>
      <c r="N55" s="768"/>
      <c r="O55" s="769"/>
      <c r="P55" s="769"/>
      <c r="Q55" s="770"/>
      <c r="R55" s="782"/>
      <c r="S55" s="780"/>
      <c r="T55" s="780"/>
      <c r="U55" s="780"/>
      <c r="V55" s="780"/>
      <c r="W55" s="780"/>
      <c r="X55" s="780"/>
      <c r="Y55" s="780"/>
      <c r="Z55" s="780"/>
      <c r="AA55" s="781"/>
      <c r="AB55" s="782"/>
      <c r="AC55" s="780"/>
      <c r="AD55" s="780"/>
      <c r="AE55" s="780"/>
      <c r="AF55" s="780"/>
      <c r="AG55" s="780"/>
      <c r="AH55" s="780"/>
      <c r="AI55" s="780"/>
      <c r="AJ55" s="780"/>
      <c r="AK55" s="780"/>
      <c r="AL55" s="780"/>
      <c r="AM55" s="780"/>
      <c r="AN55" s="780"/>
      <c r="AO55" s="780"/>
      <c r="AP55" s="780"/>
      <c r="AQ55" s="780"/>
      <c r="AR55" s="780"/>
      <c r="AS55" s="780"/>
      <c r="AT55" s="780"/>
      <c r="AU55" s="780"/>
      <c r="AV55" s="780"/>
      <c r="AW55" s="780"/>
      <c r="AX55" s="780"/>
      <c r="AY55" s="781"/>
      <c r="AZ55" s="783"/>
      <c r="BA55" s="784"/>
      <c r="BB55" s="784"/>
      <c r="BC55" s="784"/>
      <c r="BD55" s="784"/>
      <c r="BE55" s="784"/>
      <c r="BF55" s="784"/>
      <c r="BG55" s="784"/>
      <c r="BH55" s="784"/>
      <c r="BI55" s="784"/>
      <c r="BJ55" s="418"/>
      <c r="BK55" s="418"/>
      <c r="BL55" s="418"/>
      <c r="BM55" s="717"/>
      <c r="BN55" s="717"/>
      <c r="BO55" s="717"/>
      <c r="BP55" s="705"/>
      <c r="BQ55" s="706"/>
      <c r="BR55" s="706"/>
      <c r="BS55" s="706"/>
      <c r="BT55" s="706"/>
      <c r="BU55" s="706"/>
      <c r="BV55" s="706"/>
      <c r="BW55" s="710"/>
      <c r="BX55" s="710"/>
      <c r="BY55" s="710"/>
      <c r="BZ55" s="710"/>
      <c r="CA55" s="710"/>
      <c r="CB55" s="710"/>
      <c r="CC55" s="710"/>
      <c r="CD55" s="710"/>
      <c r="CE55" s="710"/>
      <c r="CF55" s="710"/>
      <c r="CG55" s="710"/>
      <c r="CH55" s="710"/>
      <c r="CI55" s="710"/>
      <c r="CJ55" s="710"/>
      <c r="CK55" s="710"/>
      <c r="CL55" s="720"/>
      <c r="CM55" s="693"/>
      <c r="CN55" s="693"/>
      <c r="CO55" s="693"/>
      <c r="CP55" s="693"/>
      <c r="CQ55" s="693"/>
      <c r="CR55" s="693"/>
      <c r="CS55" s="693"/>
      <c r="CT55" s="693"/>
      <c r="CU55" s="684"/>
      <c r="CV55" s="684"/>
      <c r="CW55" s="687"/>
      <c r="CX55" s="687"/>
      <c r="CY55" s="690"/>
      <c r="CZ55" s="690"/>
      <c r="DA55" s="690"/>
      <c r="DB55" s="690"/>
      <c r="DC55" s="690"/>
      <c r="DD55" s="690"/>
      <c r="DE55" s="690"/>
      <c r="DF55" s="690"/>
      <c r="DG55" s="690"/>
      <c r="DH55" s="687"/>
      <c r="DI55" s="687"/>
      <c r="DJ55" s="693"/>
      <c r="DK55" s="693"/>
      <c r="DL55" s="693"/>
      <c r="DM55" s="693"/>
      <c r="DN55" s="693"/>
      <c r="DO55" s="693"/>
      <c r="DP55" s="693"/>
      <c r="DQ55" s="693"/>
      <c r="DR55" s="693"/>
      <c r="DS55" s="684"/>
      <c r="DT55" s="696"/>
      <c r="DV55" s="429"/>
      <c r="DW55" s="429"/>
      <c r="DX55" s="429"/>
      <c r="DY55" s="429"/>
      <c r="DZ55" s="785"/>
      <c r="EA55" s="785"/>
      <c r="EB55" s="785"/>
      <c r="EC55" s="786"/>
      <c r="ED55" s="813"/>
      <c r="EE55" s="813"/>
      <c r="EF55" s="813"/>
      <c r="EG55" s="813"/>
      <c r="EH55" s="681"/>
      <c r="EI55" s="681"/>
      <c r="EJ55" s="681"/>
      <c r="EK55" s="681"/>
      <c r="EL55" s="681"/>
      <c r="EM55" s="681"/>
      <c r="EN55" s="681"/>
      <c r="EO55" s="681"/>
      <c r="EP55" s="681"/>
      <c r="EQ55" s="681"/>
      <c r="ER55" s="672"/>
      <c r="ES55" s="672"/>
      <c r="ET55" s="672"/>
      <c r="EU55" s="672"/>
      <c r="EV55" s="672"/>
      <c r="EW55" s="672"/>
      <c r="EX55" s="672"/>
      <c r="EY55" s="672"/>
      <c r="EZ55" s="678"/>
      <c r="FA55" s="678"/>
      <c r="FB55" s="678"/>
      <c r="FC55" s="678"/>
      <c r="FD55" s="678"/>
      <c r="FE55" s="678"/>
      <c r="FF55" s="678"/>
      <c r="FG55" s="678"/>
      <c r="FH55" s="678"/>
      <c r="FI55" s="678"/>
      <c r="FJ55" s="678"/>
      <c r="FK55" s="678"/>
      <c r="FL55" s="678"/>
      <c r="FM55" s="678"/>
      <c r="FN55" s="678"/>
      <c r="FO55" s="678"/>
      <c r="FP55" s="677"/>
      <c r="FQ55" s="677"/>
      <c r="FR55" s="677"/>
      <c r="FS55" s="677"/>
      <c r="FT55" s="677"/>
      <c r="FU55" s="677"/>
      <c r="FV55" s="677"/>
      <c r="FW55" s="677"/>
      <c r="FX55" s="672"/>
      <c r="FY55" s="672"/>
      <c r="FZ55" s="672"/>
      <c r="GA55" s="672"/>
      <c r="GB55" s="672"/>
      <c r="GC55" s="672"/>
      <c r="GD55" s="672"/>
      <c r="GE55" s="672"/>
      <c r="GF55" s="678"/>
      <c r="GG55" s="678"/>
      <c r="GH55" s="678"/>
      <c r="GI55" s="678"/>
      <c r="GJ55" s="678"/>
      <c r="GK55" s="678"/>
      <c r="GL55" s="678"/>
      <c r="GM55" s="678"/>
      <c r="GN55" s="678"/>
      <c r="GO55" s="678"/>
      <c r="GP55" s="678"/>
      <c r="GQ55" s="678"/>
      <c r="GR55" s="678"/>
      <c r="GS55" s="678"/>
      <c r="GT55" s="678"/>
      <c r="GU55" s="678"/>
      <c r="GV55" s="678"/>
      <c r="GW55" s="678"/>
      <c r="GX55" s="678"/>
      <c r="GY55" s="678"/>
      <c r="GZ55" s="678"/>
      <c r="HA55" s="678"/>
      <c r="HB55" s="678"/>
      <c r="HC55" s="678"/>
      <c r="HD55" s="674"/>
      <c r="HE55" s="674"/>
      <c r="HF55" s="674"/>
      <c r="HG55" s="674"/>
      <c r="HH55" s="674"/>
      <c r="HI55" s="674"/>
      <c r="HJ55" s="674"/>
      <c r="HK55" s="674"/>
      <c r="HL55" s="674"/>
      <c r="HM55" s="674"/>
      <c r="HN55" s="674"/>
      <c r="HO55" s="674"/>
      <c r="HP55" s="674"/>
      <c r="HQ55" s="674"/>
      <c r="HR55" s="674"/>
      <c r="HS55" s="674"/>
      <c r="HT55" s="677"/>
      <c r="HU55" s="677"/>
      <c r="HV55" s="677"/>
      <c r="HW55" s="677"/>
      <c r="HX55" s="677"/>
      <c r="HY55" s="677"/>
      <c r="HZ55" s="677"/>
      <c r="IA55" s="677"/>
      <c r="IB55" s="672"/>
      <c r="IC55" s="672"/>
      <c r="ID55" s="672"/>
      <c r="IE55" s="672"/>
      <c r="IF55" s="672"/>
      <c r="IG55" s="672"/>
      <c r="IH55" s="672"/>
      <c r="II55" s="672"/>
      <c r="IJ55" s="673"/>
      <c r="IK55" s="673"/>
      <c r="IL55" s="673"/>
      <c r="IM55" s="673"/>
      <c r="IN55" s="673"/>
      <c r="IO55" s="673"/>
      <c r="IP55" s="673"/>
      <c r="IQ55" s="673"/>
      <c r="IR55" s="673"/>
      <c r="IS55" s="673"/>
      <c r="IT55" s="673"/>
      <c r="IU55" s="673"/>
      <c r="IV55" s="673"/>
      <c r="IW55" s="673"/>
      <c r="IX55" s="673"/>
      <c r="IY55" s="673"/>
      <c r="IZ55" s="675"/>
      <c r="JA55" s="675"/>
      <c r="JB55" s="675"/>
      <c r="JC55" s="675"/>
      <c r="JD55" s="675"/>
      <c r="JE55" s="675"/>
      <c r="JF55" s="675"/>
      <c r="JG55" s="675"/>
      <c r="JH55" s="675"/>
      <c r="JI55" s="675"/>
      <c r="JJ55" s="671"/>
      <c r="JK55" s="671"/>
      <c r="JL55" s="671"/>
      <c r="JM55" s="671"/>
      <c r="JN55" s="671"/>
      <c r="JO55" s="671"/>
      <c r="JP55" s="671"/>
      <c r="JQ55" s="671"/>
      <c r="JR55" s="671"/>
      <c r="JS55" s="671"/>
      <c r="JT55" s="701"/>
      <c r="JU55" s="701"/>
      <c r="JV55" s="701"/>
      <c r="JW55" s="701"/>
      <c r="JX55" s="701"/>
      <c r="JY55" s="701"/>
      <c r="JZ55" s="701"/>
      <c r="KA55" s="701"/>
      <c r="KB55" s="701"/>
      <c r="KC55" s="701"/>
      <c r="KD55" s="676"/>
      <c r="KE55" s="676"/>
      <c r="KF55" s="676"/>
      <c r="KG55" s="676"/>
      <c r="KH55" s="676"/>
      <c r="KI55" s="676"/>
      <c r="KJ55" s="676"/>
      <c r="KK55" s="676"/>
      <c r="KL55" s="828"/>
      <c r="KM55" s="829"/>
      <c r="KN55" s="829"/>
      <c r="KO55" s="830"/>
      <c r="KP55" s="429"/>
      <c r="KQ55" s="429"/>
      <c r="KR55" s="429"/>
      <c r="KS55" s="429"/>
      <c r="KT55" s="429"/>
      <c r="KU55" s="429"/>
      <c r="KV55" s="429"/>
      <c r="KW55" s="429"/>
      <c r="KX55" s="429"/>
      <c r="KY55" s="429"/>
      <c r="KZ55" s="429"/>
      <c r="LA55" s="429"/>
      <c r="LB55" s="429"/>
      <c r="LC55" s="429"/>
      <c r="LD55" s="429"/>
      <c r="LE55" s="429"/>
      <c r="LF55" s="429"/>
      <c r="LG55" s="429"/>
      <c r="LH55" s="429"/>
      <c r="LI55" s="429"/>
      <c r="LJ55" s="429"/>
      <c r="LK55" s="429"/>
      <c r="LL55" s="429"/>
      <c r="LM55" s="429"/>
      <c r="LN55" s="429"/>
      <c r="LO55" s="429"/>
      <c r="LP55" s="429"/>
      <c r="LQ55" s="429"/>
      <c r="LR55" s="429"/>
      <c r="LS55" s="429"/>
      <c r="LT55" s="429"/>
      <c r="LU55" s="429"/>
      <c r="LV55" s="429"/>
      <c r="LW55" s="429"/>
      <c r="LX55" s="429"/>
      <c r="LY55" s="429"/>
      <c r="LZ55" s="429"/>
    </row>
    <row r="56" spans="1:338" ht="9" customHeight="1">
      <c r="A56" s="419"/>
      <c r="B56" s="785"/>
      <c r="C56" s="785"/>
      <c r="D56" s="785"/>
      <c r="E56" s="786"/>
      <c r="F56" s="765"/>
      <c r="G56" s="766"/>
      <c r="H56" s="766"/>
      <c r="I56" s="766"/>
      <c r="J56" s="766"/>
      <c r="K56" s="766"/>
      <c r="L56" s="766"/>
      <c r="M56" s="767"/>
      <c r="N56" s="768"/>
      <c r="O56" s="769"/>
      <c r="P56" s="769"/>
      <c r="Q56" s="770"/>
      <c r="R56" s="782"/>
      <c r="S56" s="780"/>
      <c r="T56" s="780"/>
      <c r="U56" s="780"/>
      <c r="V56" s="780"/>
      <c r="W56" s="780"/>
      <c r="X56" s="780"/>
      <c r="Y56" s="780"/>
      <c r="Z56" s="780"/>
      <c r="AA56" s="781"/>
      <c r="AB56" s="782"/>
      <c r="AC56" s="780"/>
      <c r="AD56" s="780"/>
      <c r="AE56" s="780"/>
      <c r="AF56" s="780"/>
      <c r="AG56" s="780"/>
      <c r="AH56" s="780"/>
      <c r="AI56" s="780"/>
      <c r="AJ56" s="780"/>
      <c r="AK56" s="780"/>
      <c r="AL56" s="780"/>
      <c r="AM56" s="780"/>
      <c r="AN56" s="780"/>
      <c r="AO56" s="780"/>
      <c r="AP56" s="780"/>
      <c r="AQ56" s="780"/>
      <c r="AR56" s="780"/>
      <c r="AS56" s="780"/>
      <c r="AT56" s="780"/>
      <c r="AU56" s="780"/>
      <c r="AV56" s="780"/>
      <c r="AW56" s="780"/>
      <c r="AX56" s="780"/>
      <c r="AY56" s="781"/>
      <c r="AZ56" s="783"/>
      <c r="BA56" s="784"/>
      <c r="BB56" s="784"/>
      <c r="BC56" s="784"/>
      <c r="BD56" s="784"/>
      <c r="BE56" s="784"/>
      <c r="BF56" s="784"/>
      <c r="BG56" s="784"/>
      <c r="BH56" s="784"/>
      <c r="BI56" s="784"/>
      <c r="BM56" s="717"/>
      <c r="BN56" s="717"/>
      <c r="BO56" s="717"/>
      <c r="BP56" s="707"/>
      <c r="BQ56" s="708"/>
      <c r="BR56" s="708"/>
      <c r="BS56" s="708"/>
      <c r="BT56" s="708"/>
      <c r="BU56" s="708"/>
      <c r="BV56" s="708"/>
      <c r="BW56" s="711"/>
      <c r="BX56" s="711"/>
      <c r="BY56" s="711"/>
      <c r="BZ56" s="711"/>
      <c r="CA56" s="711"/>
      <c r="CB56" s="711"/>
      <c r="CC56" s="711"/>
      <c r="CD56" s="711"/>
      <c r="CE56" s="711"/>
      <c r="CF56" s="711"/>
      <c r="CG56" s="711"/>
      <c r="CH56" s="711"/>
      <c r="CI56" s="711"/>
      <c r="CJ56" s="711"/>
      <c r="CK56" s="711"/>
      <c r="CL56" s="721"/>
      <c r="CM56" s="694"/>
      <c r="CN56" s="694"/>
      <c r="CO56" s="694"/>
      <c r="CP56" s="694"/>
      <c r="CQ56" s="694"/>
      <c r="CR56" s="694"/>
      <c r="CS56" s="694"/>
      <c r="CT56" s="694"/>
      <c r="CU56" s="685"/>
      <c r="CV56" s="685"/>
      <c r="CW56" s="688"/>
      <c r="CX56" s="688"/>
      <c r="CY56" s="691"/>
      <c r="CZ56" s="691"/>
      <c r="DA56" s="691"/>
      <c r="DB56" s="691"/>
      <c r="DC56" s="691"/>
      <c r="DD56" s="691"/>
      <c r="DE56" s="691"/>
      <c r="DF56" s="691"/>
      <c r="DG56" s="691"/>
      <c r="DH56" s="688"/>
      <c r="DI56" s="688"/>
      <c r="DJ56" s="694"/>
      <c r="DK56" s="694"/>
      <c r="DL56" s="694"/>
      <c r="DM56" s="694"/>
      <c r="DN56" s="694"/>
      <c r="DO56" s="694"/>
      <c r="DP56" s="694"/>
      <c r="DQ56" s="694"/>
      <c r="DR56" s="694"/>
      <c r="DS56" s="685"/>
      <c r="DT56" s="697"/>
      <c r="DV56" s="429"/>
      <c r="DW56" s="429"/>
      <c r="DX56" s="429"/>
      <c r="DY56" s="429"/>
      <c r="DZ56" s="785"/>
      <c r="EA56" s="785"/>
      <c r="EB56" s="785"/>
      <c r="EC56" s="786"/>
      <c r="ED56" s="813"/>
      <c r="EE56" s="813"/>
      <c r="EF56" s="813"/>
      <c r="EG56" s="813"/>
      <c r="EH56" s="681"/>
      <c r="EI56" s="681"/>
      <c r="EJ56" s="681"/>
      <c r="EK56" s="681"/>
      <c r="EL56" s="681"/>
      <c r="EM56" s="681"/>
      <c r="EN56" s="681"/>
      <c r="EO56" s="681"/>
      <c r="EP56" s="681"/>
      <c r="EQ56" s="681"/>
      <c r="ER56" s="672"/>
      <c r="ES56" s="672"/>
      <c r="ET56" s="672"/>
      <c r="EU56" s="672"/>
      <c r="EV56" s="672"/>
      <c r="EW56" s="672"/>
      <c r="EX56" s="672"/>
      <c r="EY56" s="672"/>
      <c r="EZ56" s="678" t="str">
        <f>IF(ER54&lt;1628000,"-",
IF(ER54&lt;1800000,ROUNDDOWN(ER54/4,-3)*2.4+100000,
IF(ER54&lt;3600000,ROUNDDOWN(ER54/4,-3)*2.8-80000,
IF(ER54&lt;6600000,ROUNDDOWN(ER54/4,-3)*3.2-440000,
IF(ER54&lt;8500000,ROUNDDOWN(ER54*0.9-1100000,0),
ER54-1950000)))))</f>
        <v>-</v>
      </c>
      <c r="FA56" s="678"/>
      <c r="FB56" s="678"/>
      <c r="FC56" s="678"/>
      <c r="FD56" s="678"/>
      <c r="FE56" s="678"/>
      <c r="FF56" s="678"/>
      <c r="FG56" s="678"/>
      <c r="FH56" s="674">
        <f>IF(
IF(FH54&gt;100000,100000,FH54)+IF(HT54&gt;100000,100000,HT54)&lt;=0,0,
IF(FH54&gt;100000,100000,FH54)+IF(HT54&gt;100000,100000,HT54)-100000)</f>
        <v>0</v>
      </c>
      <c r="FI56" s="674"/>
      <c r="FJ56" s="674"/>
      <c r="FK56" s="674"/>
      <c r="FL56" s="674"/>
      <c r="FM56" s="674"/>
      <c r="FN56" s="674"/>
      <c r="FO56" s="674"/>
      <c r="FP56" s="677"/>
      <c r="FQ56" s="677"/>
      <c r="FR56" s="677"/>
      <c r="FS56" s="677"/>
      <c r="FT56" s="677"/>
      <c r="FU56" s="677"/>
      <c r="FV56" s="677"/>
      <c r="FW56" s="677"/>
      <c r="FX56" s="672"/>
      <c r="FY56" s="672"/>
      <c r="FZ56" s="672"/>
      <c r="GA56" s="672"/>
      <c r="GB56" s="672"/>
      <c r="GC56" s="672"/>
      <c r="GD56" s="672"/>
      <c r="GE56" s="672"/>
      <c r="GF56" s="678">
        <f>IF(FX54&lt;1100000,0,
IF(FX54&lt;3300000,FX54-1100000,
IF(FX54&lt;4100000,ROUNDDOWN(FX54*0.75-275000,0),
IF(FX54&lt;7700000,ROUNDDOWN(FX54*0.85-685000,0),
IF(FX54&lt;10000000,ROUNDDOWN(FX54*0.95-1455000,0),
FX54-1955000)))))</f>
        <v>0</v>
      </c>
      <c r="GG56" s="678"/>
      <c r="GH56" s="678"/>
      <c r="GI56" s="678"/>
      <c r="GJ56" s="678"/>
      <c r="GK56" s="678"/>
      <c r="GL56" s="678"/>
      <c r="GM56" s="678"/>
      <c r="GN56" s="678">
        <f>IF(FX54&lt;1000000,0,
IF(FX54&lt;3300000,FX54-1000000,
IF(FX54&lt;4100000,ROUNDDOWN(FX54*0.75-175000,0),
IF(FX54&lt;7700000,ROUNDDOWN(FX54*0.85-585000,0),
IF(FX54&lt;10000000,ROUNDDOWN(FX54*0.95-1355000,0),
FX54-1855000)))))</f>
        <v>0</v>
      </c>
      <c r="GO56" s="678"/>
      <c r="GP56" s="678"/>
      <c r="GQ56" s="678"/>
      <c r="GR56" s="678"/>
      <c r="GS56" s="678"/>
      <c r="GT56" s="678"/>
      <c r="GU56" s="678"/>
      <c r="GV56" s="678">
        <f>IF(FX54&lt;900000,0,
IF(FX54&lt;3300000,FX54-900000,
IF(FX54&lt;4100000,ROUNDDOWN(FX54*0.75-75000,0),
IF(FX54&lt;7700000,ROUNDDOWN(FX54*0.85-485000,0),
IF(FX54&lt;10000000,ROUNDDOWN(FX54*0.95-1255000,0),
FX54-1755000)))))</f>
        <v>0</v>
      </c>
      <c r="GW56" s="678"/>
      <c r="GX56" s="678"/>
      <c r="GY56" s="678"/>
      <c r="GZ56" s="678"/>
      <c r="HA56" s="678"/>
      <c r="HB56" s="678"/>
      <c r="HC56" s="678"/>
      <c r="HD56" s="674">
        <f>SUM(FH54,IB54)</f>
        <v>0</v>
      </c>
      <c r="HE56" s="674"/>
      <c r="HF56" s="674"/>
      <c r="HG56" s="674"/>
      <c r="HH56" s="674"/>
      <c r="HI56" s="674"/>
      <c r="HJ56" s="674"/>
      <c r="HK56" s="674"/>
      <c r="HL56" s="674">
        <f>IF(HD56&lt;=10000000,1,IF(HD56&lt;=20000000,2,3))</f>
        <v>1</v>
      </c>
      <c r="HM56" s="674"/>
      <c r="HN56" s="674"/>
      <c r="HO56" s="674"/>
      <c r="HP56" s="674"/>
      <c r="HQ56" s="674"/>
      <c r="HR56" s="674"/>
      <c r="HS56" s="674"/>
      <c r="HT56" s="677"/>
      <c r="HU56" s="677"/>
      <c r="HV56" s="677"/>
      <c r="HW56" s="677"/>
      <c r="HX56" s="677"/>
      <c r="HY56" s="677"/>
      <c r="HZ56" s="677"/>
      <c r="IA56" s="677"/>
      <c r="IB56" s="672"/>
      <c r="IC56" s="672"/>
      <c r="ID56" s="672"/>
      <c r="IE56" s="672"/>
      <c r="IF56" s="672"/>
      <c r="IG56" s="672"/>
      <c r="IH56" s="672"/>
      <c r="II56" s="672"/>
      <c r="IJ56" s="673"/>
      <c r="IK56" s="673"/>
      <c r="IL56" s="673"/>
      <c r="IM56" s="673"/>
      <c r="IN56" s="673"/>
      <c r="IO56" s="673"/>
      <c r="IP56" s="673"/>
      <c r="IQ56" s="673"/>
      <c r="IR56" s="673"/>
      <c r="IS56" s="673"/>
      <c r="IT56" s="673"/>
      <c r="IU56" s="673"/>
      <c r="IV56" s="673"/>
      <c r="IW56" s="673"/>
      <c r="IX56" s="673"/>
      <c r="IY56" s="673"/>
      <c r="IZ56" s="675"/>
      <c r="JA56" s="675"/>
      <c r="JB56" s="675"/>
      <c r="JC56" s="675"/>
      <c r="JD56" s="675"/>
      <c r="JE56" s="675"/>
      <c r="JF56" s="675"/>
      <c r="JG56" s="675"/>
      <c r="JH56" s="675"/>
      <c r="JI56" s="675"/>
      <c r="JJ56" s="671"/>
      <c r="JK56" s="671"/>
      <c r="JL56" s="671"/>
      <c r="JM56" s="671"/>
      <c r="JN56" s="671"/>
      <c r="JO56" s="671"/>
      <c r="JP56" s="671"/>
      <c r="JQ56" s="671"/>
      <c r="JR56" s="671"/>
      <c r="JS56" s="671"/>
      <c r="JT56" s="701"/>
      <c r="JU56" s="701"/>
      <c r="JV56" s="701"/>
      <c r="JW56" s="701"/>
      <c r="JX56" s="701"/>
      <c r="JY56" s="701"/>
      <c r="JZ56" s="701"/>
      <c r="KA56" s="701"/>
      <c r="KB56" s="701"/>
      <c r="KC56" s="701"/>
      <c r="KD56" s="676"/>
      <c r="KE56" s="676"/>
      <c r="KF56" s="676"/>
      <c r="KG56" s="676"/>
      <c r="KH56" s="676"/>
      <c r="KI56" s="676"/>
      <c r="KJ56" s="676"/>
      <c r="KK56" s="676"/>
      <c r="KL56" s="828"/>
      <c r="KM56" s="829"/>
      <c r="KN56" s="829"/>
      <c r="KO56" s="830"/>
      <c r="KP56" s="429"/>
      <c r="KQ56" s="429"/>
      <c r="KR56" s="429"/>
      <c r="KS56" s="429"/>
      <c r="KT56" s="429"/>
      <c r="KU56" s="429"/>
      <c r="KV56" s="429"/>
      <c r="KW56" s="429"/>
      <c r="KX56" s="429"/>
      <c r="KY56" s="429"/>
      <c r="KZ56" s="429"/>
      <c r="LA56" s="429"/>
      <c r="LB56" s="429"/>
      <c r="LC56" s="429"/>
      <c r="LD56" s="429"/>
      <c r="LE56" s="429"/>
      <c r="LF56" s="429"/>
      <c r="LG56" s="429"/>
      <c r="LH56" s="429"/>
      <c r="LI56" s="429"/>
      <c r="LJ56" s="429"/>
      <c r="LK56" s="429"/>
      <c r="LL56" s="429"/>
      <c r="LM56" s="429"/>
      <c r="LN56" s="429"/>
      <c r="LO56" s="429"/>
      <c r="LP56" s="429"/>
      <c r="LQ56" s="429"/>
      <c r="LR56" s="429"/>
      <c r="LS56" s="429"/>
      <c r="LT56" s="429"/>
      <c r="LU56" s="429"/>
      <c r="LV56" s="429"/>
      <c r="LW56" s="429"/>
      <c r="LX56" s="429"/>
      <c r="LY56" s="429"/>
      <c r="LZ56" s="429"/>
    </row>
    <row r="57" spans="1:338" ht="9" customHeight="1">
      <c r="A57" s="419"/>
      <c r="B57" s="785"/>
      <c r="C57" s="785"/>
      <c r="D57" s="785"/>
      <c r="E57" s="786"/>
      <c r="F57" s="765"/>
      <c r="G57" s="766"/>
      <c r="H57" s="766"/>
      <c r="I57" s="766"/>
      <c r="J57" s="766"/>
      <c r="K57" s="766"/>
      <c r="L57" s="766"/>
      <c r="M57" s="767"/>
      <c r="N57" s="768"/>
      <c r="O57" s="769"/>
      <c r="P57" s="769"/>
      <c r="Q57" s="770"/>
      <c r="R57" s="782"/>
      <c r="S57" s="780"/>
      <c r="T57" s="780"/>
      <c r="U57" s="780"/>
      <c r="V57" s="780"/>
      <c r="W57" s="780"/>
      <c r="X57" s="780"/>
      <c r="Y57" s="780"/>
      <c r="Z57" s="780"/>
      <c r="AA57" s="781"/>
      <c r="AB57" s="782"/>
      <c r="AC57" s="780"/>
      <c r="AD57" s="780"/>
      <c r="AE57" s="780"/>
      <c r="AF57" s="780"/>
      <c r="AG57" s="780"/>
      <c r="AH57" s="780"/>
      <c r="AI57" s="780"/>
      <c r="AJ57" s="780"/>
      <c r="AK57" s="780"/>
      <c r="AL57" s="780"/>
      <c r="AM57" s="780"/>
      <c r="AN57" s="780"/>
      <c r="AO57" s="780"/>
      <c r="AP57" s="780"/>
      <c r="AQ57" s="780"/>
      <c r="AR57" s="780"/>
      <c r="AS57" s="780"/>
      <c r="AT57" s="780"/>
      <c r="AU57" s="780"/>
      <c r="AV57" s="780"/>
      <c r="AW57" s="780"/>
      <c r="AX57" s="780"/>
      <c r="AY57" s="781"/>
      <c r="AZ57" s="783"/>
      <c r="BA57" s="784"/>
      <c r="BB57" s="784"/>
      <c r="BC57" s="784"/>
      <c r="BD57" s="784"/>
      <c r="BE57" s="784"/>
      <c r="BF57" s="784"/>
      <c r="BG57" s="784"/>
      <c r="BH57" s="784"/>
      <c r="BI57" s="784"/>
      <c r="BM57" s="717"/>
      <c r="BN57" s="717"/>
      <c r="BO57" s="717"/>
      <c r="BP57" s="703" t="s">
        <v>210</v>
      </c>
      <c r="BQ57" s="704"/>
      <c r="BR57" s="704"/>
      <c r="BS57" s="704"/>
      <c r="BT57" s="704"/>
      <c r="BU57" s="704"/>
      <c r="BV57" s="704"/>
      <c r="BW57" s="709" t="s">
        <v>211</v>
      </c>
      <c r="BX57" s="709"/>
      <c r="BY57" s="709"/>
      <c r="BZ57" s="709"/>
      <c r="CA57" s="709"/>
      <c r="CB57" s="709"/>
      <c r="CC57" s="709"/>
      <c r="CD57" s="709"/>
      <c r="CE57" s="709"/>
      <c r="CF57" s="709"/>
      <c r="CG57" s="709"/>
      <c r="CH57" s="709"/>
      <c r="CI57" s="709"/>
      <c r="CJ57" s="709"/>
      <c r="CK57" s="709"/>
      <c r="CL57" s="719">
        <f>Q88</f>
        <v>0</v>
      </c>
      <c r="CM57" s="692"/>
      <c r="CN57" s="692"/>
      <c r="CO57" s="692"/>
      <c r="CP57" s="692"/>
      <c r="CQ57" s="692"/>
      <c r="CR57" s="692"/>
      <c r="CS57" s="692"/>
      <c r="CT57" s="692"/>
      <c r="CU57" s="683" t="s">
        <v>258</v>
      </c>
      <c r="CV57" s="683"/>
      <c r="CW57" s="686" t="s">
        <v>25</v>
      </c>
      <c r="CX57" s="686"/>
      <c r="CY57" s="698">
        <f>パラメーター!$D$7</f>
        <v>10330</v>
      </c>
      <c r="CZ57" s="698"/>
      <c r="DA57" s="698"/>
      <c r="DB57" s="698"/>
      <c r="DC57" s="698"/>
      <c r="DD57" s="698"/>
      <c r="DE57" s="698"/>
      <c r="DF57" s="698"/>
      <c r="DG57" s="698"/>
      <c r="DH57" s="686" t="s">
        <v>205</v>
      </c>
      <c r="DI57" s="686"/>
      <c r="DJ57" s="692">
        <f>CL57*CY57</f>
        <v>0</v>
      </c>
      <c r="DK57" s="692"/>
      <c r="DL57" s="692"/>
      <c r="DM57" s="692"/>
      <c r="DN57" s="692"/>
      <c r="DO57" s="692"/>
      <c r="DP57" s="692"/>
      <c r="DQ57" s="692"/>
      <c r="DR57" s="692"/>
      <c r="DS57" s="683" t="s">
        <v>256</v>
      </c>
      <c r="DT57" s="695"/>
      <c r="DV57" s="429"/>
      <c r="DW57" s="429"/>
      <c r="DX57" s="429"/>
      <c r="DY57" s="429"/>
      <c r="DZ57" s="785"/>
      <c r="EA57" s="785"/>
      <c r="EB57" s="785"/>
      <c r="EC57" s="786"/>
      <c r="ED57" s="813"/>
      <c r="EE57" s="813"/>
      <c r="EF57" s="813"/>
      <c r="EG57" s="813"/>
      <c r="EH57" s="681"/>
      <c r="EI57" s="681"/>
      <c r="EJ57" s="681"/>
      <c r="EK57" s="681"/>
      <c r="EL57" s="681"/>
      <c r="EM57" s="681"/>
      <c r="EN57" s="681"/>
      <c r="EO57" s="681"/>
      <c r="EP57" s="681"/>
      <c r="EQ57" s="681"/>
      <c r="ER57" s="672"/>
      <c r="ES57" s="672"/>
      <c r="ET57" s="672"/>
      <c r="EU57" s="672"/>
      <c r="EV57" s="672"/>
      <c r="EW57" s="672"/>
      <c r="EX57" s="672"/>
      <c r="EY57" s="672"/>
      <c r="EZ57" s="678"/>
      <c r="FA57" s="678"/>
      <c r="FB57" s="678"/>
      <c r="FC57" s="678"/>
      <c r="FD57" s="678"/>
      <c r="FE57" s="678"/>
      <c r="FF57" s="678"/>
      <c r="FG57" s="678"/>
      <c r="FH57" s="674"/>
      <c r="FI57" s="674"/>
      <c r="FJ57" s="674"/>
      <c r="FK57" s="674"/>
      <c r="FL57" s="674"/>
      <c r="FM57" s="674"/>
      <c r="FN57" s="674"/>
      <c r="FO57" s="674"/>
      <c r="FP57" s="677"/>
      <c r="FQ57" s="677"/>
      <c r="FR57" s="677"/>
      <c r="FS57" s="677"/>
      <c r="FT57" s="677"/>
      <c r="FU57" s="677"/>
      <c r="FV57" s="677"/>
      <c r="FW57" s="677"/>
      <c r="FX57" s="672"/>
      <c r="FY57" s="672"/>
      <c r="FZ57" s="672"/>
      <c r="GA57" s="672"/>
      <c r="GB57" s="672"/>
      <c r="GC57" s="672"/>
      <c r="GD57" s="672"/>
      <c r="GE57" s="672"/>
      <c r="GF57" s="678"/>
      <c r="GG57" s="678"/>
      <c r="GH57" s="678"/>
      <c r="GI57" s="678"/>
      <c r="GJ57" s="678"/>
      <c r="GK57" s="678"/>
      <c r="GL57" s="678"/>
      <c r="GM57" s="678"/>
      <c r="GN57" s="678"/>
      <c r="GO57" s="678"/>
      <c r="GP57" s="678"/>
      <c r="GQ57" s="678"/>
      <c r="GR57" s="678"/>
      <c r="GS57" s="678"/>
      <c r="GT57" s="678"/>
      <c r="GU57" s="678"/>
      <c r="GV57" s="678"/>
      <c r="GW57" s="678"/>
      <c r="GX57" s="678"/>
      <c r="GY57" s="678"/>
      <c r="GZ57" s="678"/>
      <c r="HA57" s="678"/>
      <c r="HB57" s="678"/>
      <c r="HC57" s="678"/>
      <c r="HD57" s="674"/>
      <c r="HE57" s="674"/>
      <c r="HF57" s="674"/>
      <c r="HG57" s="674"/>
      <c r="HH57" s="674"/>
      <c r="HI57" s="674"/>
      <c r="HJ57" s="674"/>
      <c r="HK57" s="674"/>
      <c r="HL57" s="674"/>
      <c r="HM57" s="674"/>
      <c r="HN57" s="674"/>
      <c r="HO57" s="674"/>
      <c r="HP57" s="674"/>
      <c r="HQ57" s="674"/>
      <c r="HR57" s="674"/>
      <c r="HS57" s="674"/>
      <c r="HT57" s="677"/>
      <c r="HU57" s="677"/>
      <c r="HV57" s="677"/>
      <c r="HW57" s="677"/>
      <c r="HX57" s="677"/>
      <c r="HY57" s="677"/>
      <c r="HZ57" s="677"/>
      <c r="IA57" s="677"/>
      <c r="IB57" s="672"/>
      <c r="IC57" s="672"/>
      <c r="ID57" s="672"/>
      <c r="IE57" s="672"/>
      <c r="IF57" s="672"/>
      <c r="IG57" s="672"/>
      <c r="IH57" s="672"/>
      <c r="II57" s="672"/>
      <c r="IJ57" s="673"/>
      <c r="IK57" s="673"/>
      <c r="IL57" s="673"/>
      <c r="IM57" s="673"/>
      <c r="IN57" s="673"/>
      <c r="IO57" s="673"/>
      <c r="IP57" s="673"/>
      <c r="IQ57" s="673"/>
      <c r="IR57" s="673"/>
      <c r="IS57" s="673"/>
      <c r="IT57" s="673"/>
      <c r="IU57" s="673"/>
      <c r="IV57" s="673"/>
      <c r="IW57" s="673"/>
      <c r="IX57" s="673"/>
      <c r="IY57" s="673"/>
      <c r="IZ57" s="675"/>
      <c r="JA57" s="675"/>
      <c r="JB57" s="675"/>
      <c r="JC57" s="675"/>
      <c r="JD57" s="675"/>
      <c r="JE57" s="675"/>
      <c r="JF57" s="675"/>
      <c r="JG57" s="675"/>
      <c r="JH57" s="675"/>
      <c r="JI57" s="675"/>
      <c r="JJ57" s="671"/>
      <c r="JK57" s="671"/>
      <c r="JL57" s="671"/>
      <c r="JM57" s="671"/>
      <c r="JN57" s="671"/>
      <c r="JO57" s="671"/>
      <c r="JP57" s="671"/>
      <c r="JQ57" s="671"/>
      <c r="JR57" s="671"/>
      <c r="JS57" s="671"/>
      <c r="JT57" s="701"/>
      <c r="JU57" s="701"/>
      <c r="JV57" s="701"/>
      <c r="JW57" s="701"/>
      <c r="JX57" s="701"/>
      <c r="JY57" s="701"/>
      <c r="JZ57" s="701"/>
      <c r="KA57" s="701"/>
      <c r="KB57" s="701"/>
      <c r="KC57" s="701"/>
      <c r="KD57" s="676"/>
      <c r="KE57" s="676"/>
      <c r="KF57" s="676"/>
      <c r="KG57" s="676"/>
      <c r="KH57" s="676"/>
      <c r="KI57" s="676"/>
      <c r="KJ57" s="676"/>
      <c r="KK57" s="676"/>
      <c r="KL57" s="831"/>
      <c r="KM57" s="832"/>
      <c r="KN57" s="832"/>
      <c r="KO57" s="833"/>
      <c r="KP57" s="429"/>
      <c r="KQ57" s="429"/>
      <c r="KR57" s="429"/>
      <c r="KS57" s="429"/>
      <c r="KT57" s="429"/>
      <c r="KU57" s="429"/>
      <c r="KV57" s="429"/>
      <c r="KW57" s="429"/>
      <c r="KX57" s="429"/>
      <c r="KY57" s="429"/>
      <c r="KZ57" s="429"/>
      <c r="LA57" s="429"/>
      <c r="LB57" s="429"/>
      <c r="LC57" s="429"/>
      <c r="LD57" s="429"/>
      <c r="LE57" s="429"/>
      <c r="LF57" s="429"/>
      <c r="LG57" s="429"/>
      <c r="LH57" s="429"/>
      <c r="LI57" s="429"/>
      <c r="LJ57" s="429"/>
      <c r="LK57" s="429"/>
      <c r="LL57" s="429"/>
      <c r="LM57" s="429"/>
      <c r="LN57" s="429"/>
      <c r="LO57" s="429"/>
      <c r="LP57" s="429"/>
      <c r="LQ57" s="429"/>
      <c r="LR57" s="429"/>
      <c r="LS57" s="429"/>
      <c r="LT57" s="429"/>
      <c r="LU57" s="429"/>
      <c r="LV57" s="429"/>
      <c r="LW57" s="429"/>
      <c r="LX57" s="429"/>
      <c r="LY57" s="429"/>
      <c r="LZ57" s="429"/>
    </row>
    <row r="58" spans="1:338" ht="9" customHeight="1">
      <c r="A58" s="419"/>
      <c r="B58" s="785" t="s">
        <v>110</v>
      </c>
      <c r="C58" s="785"/>
      <c r="D58" s="785"/>
      <c r="E58" s="786"/>
      <c r="F58" s="765"/>
      <c r="G58" s="766"/>
      <c r="H58" s="766"/>
      <c r="I58" s="766"/>
      <c r="J58" s="766"/>
      <c r="K58" s="766"/>
      <c r="L58" s="766"/>
      <c r="M58" s="767"/>
      <c r="N58" s="768" t="str">
        <f t="shared" ref="N58" si="6">IF(F58="","",IF(ED58=TRUE,"○","ー"))</f>
        <v/>
      </c>
      <c r="O58" s="769"/>
      <c r="P58" s="769"/>
      <c r="Q58" s="770"/>
      <c r="R58" s="782"/>
      <c r="S58" s="780"/>
      <c r="T58" s="780"/>
      <c r="U58" s="780"/>
      <c r="V58" s="780"/>
      <c r="W58" s="780"/>
      <c r="X58" s="780"/>
      <c r="Y58" s="780"/>
      <c r="Z58" s="780"/>
      <c r="AA58" s="781"/>
      <c r="AB58" s="782"/>
      <c r="AC58" s="780"/>
      <c r="AD58" s="780"/>
      <c r="AE58" s="780"/>
      <c r="AF58" s="780"/>
      <c r="AG58" s="780"/>
      <c r="AH58" s="780"/>
      <c r="AI58" s="780"/>
      <c r="AJ58" s="780"/>
      <c r="AK58" s="780"/>
      <c r="AL58" s="780"/>
      <c r="AM58" s="780"/>
      <c r="AN58" s="780"/>
      <c r="AO58" s="780"/>
      <c r="AP58" s="780"/>
      <c r="AQ58" s="780"/>
      <c r="AR58" s="780"/>
      <c r="AS58" s="780"/>
      <c r="AT58" s="780"/>
      <c r="AU58" s="780"/>
      <c r="AV58" s="780"/>
      <c r="AW58" s="780"/>
      <c r="AX58" s="780"/>
      <c r="AY58" s="781"/>
      <c r="AZ58" s="783" t="str">
        <f>IF(KD58=0,"",
IF(KH58=0,"ー",JJ58))</f>
        <v/>
      </c>
      <c r="BA58" s="784"/>
      <c r="BB58" s="784"/>
      <c r="BC58" s="784"/>
      <c r="BD58" s="784"/>
      <c r="BE58" s="784"/>
      <c r="BF58" s="784"/>
      <c r="BG58" s="784"/>
      <c r="BH58" s="784"/>
      <c r="BI58" s="784"/>
      <c r="BM58" s="717"/>
      <c r="BN58" s="717"/>
      <c r="BO58" s="717"/>
      <c r="BP58" s="705"/>
      <c r="BQ58" s="706"/>
      <c r="BR58" s="706"/>
      <c r="BS58" s="706"/>
      <c r="BT58" s="706"/>
      <c r="BU58" s="706"/>
      <c r="BV58" s="706"/>
      <c r="BW58" s="710"/>
      <c r="BX58" s="710"/>
      <c r="BY58" s="710"/>
      <c r="BZ58" s="710"/>
      <c r="CA58" s="710"/>
      <c r="CB58" s="710"/>
      <c r="CC58" s="710"/>
      <c r="CD58" s="710"/>
      <c r="CE58" s="710"/>
      <c r="CF58" s="710"/>
      <c r="CG58" s="710"/>
      <c r="CH58" s="710"/>
      <c r="CI58" s="710"/>
      <c r="CJ58" s="710"/>
      <c r="CK58" s="710"/>
      <c r="CL58" s="720"/>
      <c r="CM58" s="693"/>
      <c r="CN58" s="693"/>
      <c r="CO58" s="693"/>
      <c r="CP58" s="693"/>
      <c r="CQ58" s="693"/>
      <c r="CR58" s="693"/>
      <c r="CS58" s="693"/>
      <c r="CT58" s="693"/>
      <c r="CU58" s="684"/>
      <c r="CV58" s="684"/>
      <c r="CW58" s="687"/>
      <c r="CX58" s="687"/>
      <c r="CY58" s="699"/>
      <c r="CZ58" s="699"/>
      <c r="DA58" s="699"/>
      <c r="DB58" s="699"/>
      <c r="DC58" s="699"/>
      <c r="DD58" s="699"/>
      <c r="DE58" s="699"/>
      <c r="DF58" s="699"/>
      <c r="DG58" s="699"/>
      <c r="DH58" s="687"/>
      <c r="DI58" s="687"/>
      <c r="DJ58" s="693"/>
      <c r="DK58" s="693"/>
      <c r="DL58" s="693"/>
      <c r="DM58" s="693"/>
      <c r="DN58" s="693"/>
      <c r="DO58" s="693"/>
      <c r="DP58" s="693"/>
      <c r="DQ58" s="693"/>
      <c r="DR58" s="693"/>
      <c r="DS58" s="684"/>
      <c r="DT58" s="696"/>
      <c r="DV58" s="429"/>
      <c r="DW58" s="429"/>
      <c r="DX58" s="429"/>
      <c r="DY58" s="429"/>
      <c r="DZ58" s="785" t="s">
        <v>110</v>
      </c>
      <c r="EA58" s="785"/>
      <c r="EB58" s="785"/>
      <c r="EC58" s="786"/>
      <c r="ED58" s="813" t="b">
        <f>IF(AND($EN$29&lt;=F58,F58&lt;=$EI$29),TRUE,FALSE)</f>
        <v>0</v>
      </c>
      <c r="EE58" s="813"/>
      <c r="EF58" s="813"/>
      <c r="EG58" s="813"/>
      <c r="EH58" s="787" t="str">
        <f t="shared" ref="EH58" si="7">IF(R58="","",R58)</f>
        <v/>
      </c>
      <c r="EI58" s="681"/>
      <c r="EJ58" s="681"/>
      <c r="EK58" s="681"/>
      <c r="EL58" s="681"/>
      <c r="EM58" s="681"/>
      <c r="EN58" s="681"/>
      <c r="EO58" s="681"/>
      <c r="EP58" s="681"/>
      <c r="EQ58" s="681"/>
      <c r="ER58" s="672">
        <f>IF(AB58="",0,AB58)</f>
        <v>0</v>
      </c>
      <c r="ES58" s="672"/>
      <c r="ET58" s="672"/>
      <c r="EU58" s="672"/>
      <c r="EV58" s="672"/>
      <c r="EW58" s="672"/>
      <c r="EX58" s="672"/>
      <c r="EY58" s="672"/>
      <c r="EZ58" s="678">
        <f>IF(ER58&lt;551000,0,
IF(ER58&lt;1619000,ER58-550000,
IF(ER58&lt;1620000,1069000,
IF(ER58&lt;1622000,1070000,
IF(ER58&lt;1624000,1072000,
IF(ER58&lt;1628000,1074000,
"-"))))))</f>
        <v>0</v>
      </c>
      <c r="FA58" s="678"/>
      <c r="FB58" s="678"/>
      <c r="FC58" s="678"/>
      <c r="FD58" s="678"/>
      <c r="FE58" s="678"/>
      <c r="FF58" s="678"/>
      <c r="FG58" s="678"/>
      <c r="FH58" s="678">
        <f>IF(ER58&lt;1628000,EZ58,EZ60)</f>
        <v>0</v>
      </c>
      <c r="FI58" s="678"/>
      <c r="FJ58" s="678"/>
      <c r="FK58" s="678"/>
      <c r="FL58" s="678"/>
      <c r="FM58" s="678"/>
      <c r="FN58" s="678"/>
      <c r="FO58" s="678"/>
      <c r="FP58" s="677">
        <f>FH58-FH60</f>
        <v>0</v>
      </c>
      <c r="FQ58" s="677"/>
      <c r="FR58" s="677"/>
      <c r="FS58" s="677"/>
      <c r="FT58" s="677"/>
      <c r="FU58" s="677"/>
      <c r="FV58" s="677"/>
      <c r="FW58" s="677"/>
      <c r="FX58" s="672">
        <f>IF(AJ58="",0,AJ58)</f>
        <v>0</v>
      </c>
      <c r="FY58" s="672"/>
      <c r="FZ58" s="672"/>
      <c r="GA58" s="672"/>
      <c r="GB58" s="672"/>
      <c r="GC58" s="672"/>
      <c r="GD58" s="672"/>
      <c r="GE58" s="672"/>
      <c r="GF58" s="678">
        <f>IF(FX58&lt;600000,0,
IF(FX58&lt;1300000,FX58-600000,
IF(FX58&lt;4100000,ROUNDDOWN(FX58*0.75-275000,0),
IF(FX58&lt;7700000,ROUNDDOWN(FX58*0.85-685000,0),
IF(FX58&lt;10000000,ROUNDDOWN(FX58*0.95-1455000,0),
FX58-1955000)))))</f>
        <v>0</v>
      </c>
      <c r="GG58" s="678"/>
      <c r="GH58" s="678"/>
      <c r="GI58" s="678"/>
      <c r="GJ58" s="678"/>
      <c r="GK58" s="678"/>
      <c r="GL58" s="678"/>
      <c r="GM58" s="678"/>
      <c r="GN58" s="678">
        <f>IF(FX58&lt;500000,0,
IF(FX58&lt;1300000,FX58-500000,
IF(FX58&lt;4100000,ROUNDDOWN(FX58*0.75-175000,0),
IF(FX58&lt;7700000,ROUNDDOWN(FX58*0.85-585000,0),
IF(FX58&lt;10000000,ROUNDDOWN(FX58*0.95-1355000,0),
FX58-1855000)))))</f>
        <v>0</v>
      </c>
      <c r="GO58" s="678"/>
      <c r="GP58" s="678"/>
      <c r="GQ58" s="678"/>
      <c r="GR58" s="678"/>
      <c r="GS58" s="678"/>
      <c r="GT58" s="678"/>
      <c r="GU58" s="678"/>
      <c r="GV58" s="678">
        <f>IF(FX58&lt;400000,0,
IF(FX58&lt;1300000,FX58-400000,
IF(FX58&lt;4100000,ROUNDDOWN(FX58*0.75-75000,0),
IF(FX58&lt;7700000,ROUNDDOWN(FX58*0.85-485000,0),
IF(FX58&lt;10000000,ROUNDDOWN(FX58*0.95-1255000,0),
FX58-1755000)))))</f>
        <v>0</v>
      </c>
      <c r="GW58" s="678"/>
      <c r="GX58" s="678"/>
      <c r="GY58" s="678"/>
      <c r="GZ58" s="678"/>
      <c r="HA58" s="678"/>
      <c r="HB58" s="678"/>
      <c r="HC58" s="678"/>
      <c r="HD58" s="674" t="str">
        <f>IFERROR(IF(F58="","",DATEDIF(F58,"R"&amp;パラメーター!$D$1&amp;"/1/1","Y")),0)</f>
        <v/>
      </c>
      <c r="HE58" s="674"/>
      <c r="HF58" s="674"/>
      <c r="HG58" s="674"/>
      <c r="HH58" s="674"/>
      <c r="HI58" s="674"/>
      <c r="HJ58" s="674"/>
      <c r="HK58" s="674"/>
      <c r="HL58" s="674">
        <f>IF(HD58&lt;65,1,2)</f>
        <v>2</v>
      </c>
      <c r="HM58" s="674"/>
      <c r="HN58" s="674"/>
      <c r="HO58" s="674"/>
      <c r="HP58" s="674"/>
      <c r="HQ58" s="674"/>
      <c r="HR58" s="674"/>
      <c r="HS58" s="674"/>
      <c r="HT58" s="677">
        <f>IF(AND(HL58=1,HL60=1),GF58,
IF(AND(HL58=1,HL60=2),GN58,
IF(AND(HL58=1,HL60=3),GV58,
IF(AND(HL58=2,HL60=1),GF60,
IF(AND(HL58=2,HL60=2),GN60,
IF(AND(HL58=2,HL60=3),GV60,
"???"))))))</f>
        <v>0</v>
      </c>
      <c r="HU58" s="677"/>
      <c r="HV58" s="677"/>
      <c r="HW58" s="677"/>
      <c r="HX58" s="677"/>
      <c r="HY58" s="677"/>
      <c r="HZ58" s="677"/>
      <c r="IA58" s="677"/>
      <c r="IB58" s="672">
        <f>IF(AR58="",0,AR58)</f>
        <v>0</v>
      </c>
      <c r="IC58" s="672"/>
      <c r="ID58" s="672"/>
      <c r="IE58" s="672"/>
      <c r="IF58" s="672"/>
      <c r="IG58" s="672"/>
      <c r="IH58" s="672"/>
      <c r="II58" s="672"/>
      <c r="IJ58" s="673">
        <f>FP58+HT58+IB58</f>
        <v>0</v>
      </c>
      <c r="IK58" s="673"/>
      <c r="IL58" s="673"/>
      <c r="IM58" s="673"/>
      <c r="IN58" s="673"/>
      <c r="IO58" s="673"/>
      <c r="IP58" s="673"/>
      <c r="IQ58" s="673"/>
      <c r="IR58" s="673">
        <f>IF(IJ58&lt;=24000000,430000,
IF(IJ58&lt;=24500000,290000,
IF(IJ58&lt;=25000000,150000,
0)))</f>
        <v>430000</v>
      </c>
      <c r="IS58" s="673"/>
      <c r="IT58" s="673"/>
      <c r="IU58" s="673"/>
      <c r="IV58" s="673"/>
      <c r="IW58" s="673"/>
      <c r="IX58" s="673"/>
      <c r="IY58" s="673"/>
      <c r="IZ58" s="675">
        <f>IF(IJ58-IR58&lt;0,0,IJ58-IR58)</f>
        <v>0</v>
      </c>
      <c r="JA58" s="675"/>
      <c r="JB58" s="675"/>
      <c r="JC58" s="675"/>
      <c r="JD58" s="675"/>
      <c r="JE58" s="675"/>
      <c r="JF58" s="675"/>
      <c r="JG58" s="675"/>
      <c r="JH58" s="675"/>
      <c r="JI58" s="675"/>
      <c r="JJ58" s="671">
        <f>IF(KD58+KH58=2,
MAX(EH58,IZ58),0)</f>
        <v>0</v>
      </c>
      <c r="JK58" s="671"/>
      <c r="JL58" s="671"/>
      <c r="JM58" s="671"/>
      <c r="JN58" s="671"/>
      <c r="JO58" s="671"/>
      <c r="JP58" s="671"/>
      <c r="JQ58" s="671"/>
      <c r="JR58" s="671"/>
      <c r="JS58" s="671"/>
      <c r="JT58" s="701">
        <f>IF(ED58=TRUE,JJ58,0)</f>
        <v>0</v>
      </c>
      <c r="JU58" s="701"/>
      <c r="JV58" s="701"/>
      <c r="JW58" s="701"/>
      <c r="JX58" s="701"/>
      <c r="JY58" s="701"/>
      <c r="JZ58" s="701"/>
      <c r="KA58" s="701"/>
      <c r="KB58" s="701"/>
      <c r="KC58" s="701"/>
      <c r="KD58" s="676">
        <f>IF(F58="",0,1)</f>
        <v>0</v>
      </c>
      <c r="KE58" s="676"/>
      <c r="KF58" s="676"/>
      <c r="KG58" s="676"/>
      <c r="KH58" s="676">
        <f>IF(AND(R58&lt;&gt;"",OR(AB58&lt;&gt;"",AJ58&lt;&gt;"",AR58&lt;&gt;"")),0,1)</f>
        <v>1</v>
      </c>
      <c r="KI58" s="676"/>
      <c r="KJ58" s="676"/>
      <c r="KK58" s="676"/>
      <c r="KL58" s="825">
        <f t="shared" ref="KL58" si="8">IF(F58="",1,IF(IFERROR(F58*1,0)&gt;0,1,0))</f>
        <v>1</v>
      </c>
      <c r="KM58" s="826"/>
      <c r="KN58" s="826"/>
      <c r="KO58" s="827"/>
      <c r="KP58" s="429"/>
      <c r="KQ58" s="429"/>
      <c r="KR58" s="429"/>
      <c r="KS58" s="429"/>
      <c r="KT58" s="429"/>
      <c r="KU58" s="429"/>
      <c r="KV58" s="429"/>
      <c r="KW58" s="429"/>
      <c r="KX58" s="429"/>
      <c r="KY58" s="429"/>
      <c r="KZ58" s="429"/>
      <c r="LA58" s="429"/>
      <c r="LB58" s="429"/>
      <c r="LC58" s="429"/>
      <c r="LD58" s="429"/>
      <c r="LE58" s="429"/>
      <c r="LF58" s="429"/>
      <c r="LG58" s="429"/>
      <c r="LH58" s="429"/>
      <c r="LI58" s="429"/>
      <c r="LJ58" s="429"/>
      <c r="LK58" s="429"/>
      <c r="LL58" s="429"/>
      <c r="LM58" s="429"/>
      <c r="LN58" s="429"/>
      <c r="LO58" s="429"/>
      <c r="LP58" s="429"/>
      <c r="LQ58" s="429"/>
      <c r="LR58" s="429"/>
      <c r="LS58" s="429"/>
      <c r="LT58" s="429"/>
      <c r="LU58" s="429"/>
      <c r="LV58" s="429"/>
      <c r="LW58" s="429"/>
      <c r="LX58" s="429"/>
      <c r="LY58" s="429"/>
      <c r="LZ58" s="429"/>
    </row>
    <row r="59" spans="1:338" ht="9" customHeight="1">
      <c r="A59" s="419"/>
      <c r="B59" s="785"/>
      <c r="C59" s="785"/>
      <c r="D59" s="785"/>
      <c r="E59" s="786"/>
      <c r="F59" s="765"/>
      <c r="G59" s="766"/>
      <c r="H59" s="766"/>
      <c r="I59" s="766"/>
      <c r="J59" s="766"/>
      <c r="K59" s="766"/>
      <c r="L59" s="766"/>
      <c r="M59" s="767"/>
      <c r="N59" s="768"/>
      <c r="O59" s="769"/>
      <c r="P59" s="769"/>
      <c r="Q59" s="770"/>
      <c r="R59" s="782"/>
      <c r="S59" s="780"/>
      <c r="T59" s="780"/>
      <c r="U59" s="780"/>
      <c r="V59" s="780"/>
      <c r="W59" s="780"/>
      <c r="X59" s="780"/>
      <c r="Y59" s="780"/>
      <c r="Z59" s="780"/>
      <c r="AA59" s="781"/>
      <c r="AB59" s="782"/>
      <c r="AC59" s="780"/>
      <c r="AD59" s="780"/>
      <c r="AE59" s="780"/>
      <c r="AF59" s="780"/>
      <c r="AG59" s="780"/>
      <c r="AH59" s="780"/>
      <c r="AI59" s="780"/>
      <c r="AJ59" s="780"/>
      <c r="AK59" s="780"/>
      <c r="AL59" s="780"/>
      <c r="AM59" s="780"/>
      <c r="AN59" s="780"/>
      <c r="AO59" s="780"/>
      <c r="AP59" s="780"/>
      <c r="AQ59" s="780"/>
      <c r="AR59" s="780"/>
      <c r="AS59" s="780"/>
      <c r="AT59" s="780"/>
      <c r="AU59" s="780"/>
      <c r="AV59" s="780"/>
      <c r="AW59" s="780"/>
      <c r="AX59" s="780"/>
      <c r="AY59" s="781"/>
      <c r="AZ59" s="783"/>
      <c r="BA59" s="784"/>
      <c r="BB59" s="784"/>
      <c r="BC59" s="784"/>
      <c r="BD59" s="784"/>
      <c r="BE59" s="784"/>
      <c r="BF59" s="784"/>
      <c r="BG59" s="784"/>
      <c r="BH59" s="784"/>
      <c r="BI59" s="784"/>
      <c r="BM59" s="717"/>
      <c r="BN59" s="717"/>
      <c r="BO59" s="717"/>
      <c r="BP59" s="707"/>
      <c r="BQ59" s="708"/>
      <c r="BR59" s="708"/>
      <c r="BS59" s="708"/>
      <c r="BT59" s="708"/>
      <c r="BU59" s="708"/>
      <c r="BV59" s="708"/>
      <c r="BW59" s="711"/>
      <c r="BX59" s="711"/>
      <c r="BY59" s="711"/>
      <c r="BZ59" s="711"/>
      <c r="CA59" s="711"/>
      <c r="CB59" s="711"/>
      <c r="CC59" s="711"/>
      <c r="CD59" s="711"/>
      <c r="CE59" s="711"/>
      <c r="CF59" s="711"/>
      <c r="CG59" s="711"/>
      <c r="CH59" s="711"/>
      <c r="CI59" s="711"/>
      <c r="CJ59" s="711"/>
      <c r="CK59" s="711"/>
      <c r="CL59" s="721"/>
      <c r="CM59" s="694"/>
      <c r="CN59" s="694"/>
      <c r="CO59" s="694"/>
      <c r="CP59" s="694"/>
      <c r="CQ59" s="694"/>
      <c r="CR59" s="694"/>
      <c r="CS59" s="694"/>
      <c r="CT59" s="694"/>
      <c r="CU59" s="685"/>
      <c r="CV59" s="685"/>
      <c r="CW59" s="688"/>
      <c r="CX59" s="688"/>
      <c r="CY59" s="700"/>
      <c r="CZ59" s="700"/>
      <c r="DA59" s="700"/>
      <c r="DB59" s="700"/>
      <c r="DC59" s="700"/>
      <c r="DD59" s="700"/>
      <c r="DE59" s="700"/>
      <c r="DF59" s="700"/>
      <c r="DG59" s="700"/>
      <c r="DH59" s="688"/>
      <c r="DI59" s="688"/>
      <c r="DJ59" s="694"/>
      <c r="DK59" s="694"/>
      <c r="DL59" s="694"/>
      <c r="DM59" s="694"/>
      <c r="DN59" s="694"/>
      <c r="DO59" s="694"/>
      <c r="DP59" s="694"/>
      <c r="DQ59" s="694"/>
      <c r="DR59" s="694"/>
      <c r="DS59" s="685"/>
      <c r="DT59" s="697"/>
      <c r="DV59" s="429"/>
      <c r="DW59" s="429"/>
      <c r="DX59" s="429"/>
      <c r="DY59" s="429"/>
      <c r="DZ59" s="785"/>
      <c r="EA59" s="785"/>
      <c r="EB59" s="785"/>
      <c r="EC59" s="786"/>
      <c r="ED59" s="813"/>
      <c r="EE59" s="813"/>
      <c r="EF59" s="813"/>
      <c r="EG59" s="813"/>
      <c r="EH59" s="681"/>
      <c r="EI59" s="681"/>
      <c r="EJ59" s="681"/>
      <c r="EK59" s="681"/>
      <c r="EL59" s="681"/>
      <c r="EM59" s="681"/>
      <c r="EN59" s="681"/>
      <c r="EO59" s="681"/>
      <c r="EP59" s="681"/>
      <c r="EQ59" s="681"/>
      <c r="ER59" s="672"/>
      <c r="ES59" s="672"/>
      <c r="ET59" s="672"/>
      <c r="EU59" s="672"/>
      <c r="EV59" s="672"/>
      <c r="EW59" s="672"/>
      <c r="EX59" s="672"/>
      <c r="EY59" s="672"/>
      <c r="EZ59" s="678"/>
      <c r="FA59" s="678"/>
      <c r="FB59" s="678"/>
      <c r="FC59" s="678"/>
      <c r="FD59" s="678"/>
      <c r="FE59" s="678"/>
      <c r="FF59" s="678"/>
      <c r="FG59" s="678"/>
      <c r="FH59" s="678"/>
      <c r="FI59" s="678"/>
      <c r="FJ59" s="678"/>
      <c r="FK59" s="678"/>
      <c r="FL59" s="678"/>
      <c r="FM59" s="678"/>
      <c r="FN59" s="678"/>
      <c r="FO59" s="678"/>
      <c r="FP59" s="677"/>
      <c r="FQ59" s="677"/>
      <c r="FR59" s="677"/>
      <c r="FS59" s="677"/>
      <c r="FT59" s="677"/>
      <c r="FU59" s="677"/>
      <c r="FV59" s="677"/>
      <c r="FW59" s="677"/>
      <c r="FX59" s="672"/>
      <c r="FY59" s="672"/>
      <c r="FZ59" s="672"/>
      <c r="GA59" s="672"/>
      <c r="GB59" s="672"/>
      <c r="GC59" s="672"/>
      <c r="GD59" s="672"/>
      <c r="GE59" s="672"/>
      <c r="GF59" s="678"/>
      <c r="GG59" s="678"/>
      <c r="GH59" s="678"/>
      <c r="GI59" s="678"/>
      <c r="GJ59" s="678"/>
      <c r="GK59" s="678"/>
      <c r="GL59" s="678"/>
      <c r="GM59" s="678"/>
      <c r="GN59" s="678"/>
      <c r="GO59" s="678"/>
      <c r="GP59" s="678"/>
      <c r="GQ59" s="678"/>
      <c r="GR59" s="678"/>
      <c r="GS59" s="678"/>
      <c r="GT59" s="678"/>
      <c r="GU59" s="678"/>
      <c r="GV59" s="678"/>
      <c r="GW59" s="678"/>
      <c r="GX59" s="678"/>
      <c r="GY59" s="678"/>
      <c r="GZ59" s="678"/>
      <c r="HA59" s="678"/>
      <c r="HB59" s="678"/>
      <c r="HC59" s="678"/>
      <c r="HD59" s="674"/>
      <c r="HE59" s="674"/>
      <c r="HF59" s="674"/>
      <c r="HG59" s="674"/>
      <c r="HH59" s="674"/>
      <c r="HI59" s="674"/>
      <c r="HJ59" s="674"/>
      <c r="HK59" s="674"/>
      <c r="HL59" s="674"/>
      <c r="HM59" s="674"/>
      <c r="HN59" s="674"/>
      <c r="HO59" s="674"/>
      <c r="HP59" s="674"/>
      <c r="HQ59" s="674"/>
      <c r="HR59" s="674"/>
      <c r="HS59" s="674"/>
      <c r="HT59" s="677"/>
      <c r="HU59" s="677"/>
      <c r="HV59" s="677"/>
      <c r="HW59" s="677"/>
      <c r="HX59" s="677"/>
      <c r="HY59" s="677"/>
      <c r="HZ59" s="677"/>
      <c r="IA59" s="677"/>
      <c r="IB59" s="672"/>
      <c r="IC59" s="672"/>
      <c r="ID59" s="672"/>
      <c r="IE59" s="672"/>
      <c r="IF59" s="672"/>
      <c r="IG59" s="672"/>
      <c r="IH59" s="672"/>
      <c r="II59" s="672"/>
      <c r="IJ59" s="673"/>
      <c r="IK59" s="673"/>
      <c r="IL59" s="673"/>
      <c r="IM59" s="673"/>
      <c r="IN59" s="673"/>
      <c r="IO59" s="673"/>
      <c r="IP59" s="673"/>
      <c r="IQ59" s="673"/>
      <c r="IR59" s="673"/>
      <c r="IS59" s="673"/>
      <c r="IT59" s="673"/>
      <c r="IU59" s="673"/>
      <c r="IV59" s="673"/>
      <c r="IW59" s="673"/>
      <c r="IX59" s="673"/>
      <c r="IY59" s="673"/>
      <c r="IZ59" s="675"/>
      <c r="JA59" s="675"/>
      <c r="JB59" s="675"/>
      <c r="JC59" s="675"/>
      <c r="JD59" s="675"/>
      <c r="JE59" s="675"/>
      <c r="JF59" s="675"/>
      <c r="JG59" s="675"/>
      <c r="JH59" s="675"/>
      <c r="JI59" s="675"/>
      <c r="JJ59" s="671"/>
      <c r="JK59" s="671"/>
      <c r="JL59" s="671"/>
      <c r="JM59" s="671"/>
      <c r="JN59" s="671"/>
      <c r="JO59" s="671"/>
      <c r="JP59" s="671"/>
      <c r="JQ59" s="671"/>
      <c r="JR59" s="671"/>
      <c r="JS59" s="671"/>
      <c r="JT59" s="701"/>
      <c r="JU59" s="701"/>
      <c r="JV59" s="701"/>
      <c r="JW59" s="701"/>
      <c r="JX59" s="701"/>
      <c r="JY59" s="701"/>
      <c r="JZ59" s="701"/>
      <c r="KA59" s="701"/>
      <c r="KB59" s="701"/>
      <c r="KC59" s="701"/>
      <c r="KD59" s="676"/>
      <c r="KE59" s="676"/>
      <c r="KF59" s="676"/>
      <c r="KG59" s="676"/>
      <c r="KH59" s="676"/>
      <c r="KI59" s="676"/>
      <c r="KJ59" s="676"/>
      <c r="KK59" s="676"/>
      <c r="KL59" s="828"/>
      <c r="KM59" s="829"/>
      <c r="KN59" s="829"/>
      <c r="KO59" s="830"/>
      <c r="KP59" s="429"/>
      <c r="KQ59" s="429"/>
      <c r="KR59" s="429"/>
      <c r="KS59" s="429"/>
      <c r="KT59" s="429"/>
      <c r="KU59" s="429"/>
      <c r="KV59" s="429"/>
      <c r="KW59" s="429"/>
      <c r="KX59" s="429"/>
      <c r="KY59" s="429"/>
      <c r="KZ59" s="429"/>
      <c r="LA59" s="429"/>
      <c r="LB59" s="429"/>
      <c r="LC59" s="429"/>
      <c r="LD59" s="429"/>
      <c r="LE59" s="429"/>
      <c r="LF59" s="429"/>
      <c r="LG59" s="429"/>
      <c r="LH59" s="429"/>
      <c r="LI59" s="429"/>
      <c r="LJ59" s="429"/>
      <c r="LK59" s="429"/>
      <c r="LL59" s="429"/>
      <c r="LM59" s="429"/>
      <c r="LN59" s="429"/>
      <c r="LO59" s="429"/>
      <c r="LP59" s="429"/>
      <c r="LQ59" s="429"/>
      <c r="LR59" s="429"/>
      <c r="LS59" s="429"/>
      <c r="LT59" s="429"/>
      <c r="LU59" s="429"/>
      <c r="LV59" s="429"/>
      <c r="LW59" s="429"/>
      <c r="LX59" s="429"/>
      <c r="LY59" s="429"/>
      <c r="LZ59" s="429"/>
    </row>
    <row r="60" spans="1:338" ht="9" customHeight="1">
      <c r="A60" s="419"/>
      <c r="B60" s="785"/>
      <c r="C60" s="785"/>
      <c r="D60" s="785"/>
      <c r="E60" s="786"/>
      <c r="F60" s="765"/>
      <c r="G60" s="766"/>
      <c r="H60" s="766"/>
      <c r="I60" s="766"/>
      <c r="J60" s="766"/>
      <c r="K60" s="766"/>
      <c r="L60" s="766"/>
      <c r="M60" s="767"/>
      <c r="N60" s="768"/>
      <c r="O60" s="769"/>
      <c r="P60" s="769"/>
      <c r="Q60" s="770"/>
      <c r="R60" s="782"/>
      <c r="S60" s="780"/>
      <c r="T60" s="780"/>
      <c r="U60" s="780"/>
      <c r="V60" s="780"/>
      <c r="W60" s="780"/>
      <c r="X60" s="780"/>
      <c r="Y60" s="780"/>
      <c r="Z60" s="780"/>
      <c r="AA60" s="781"/>
      <c r="AB60" s="782"/>
      <c r="AC60" s="780"/>
      <c r="AD60" s="780"/>
      <c r="AE60" s="780"/>
      <c r="AF60" s="780"/>
      <c r="AG60" s="780"/>
      <c r="AH60" s="780"/>
      <c r="AI60" s="780"/>
      <c r="AJ60" s="780"/>
      <c r="AK60" s="780"/>
      <c r="AL60" s="780"/>
      <c r="AM60" s="780"/>
      <c r="AN60" s="780"/>
      <c r="AO60" s="780"/>
      <c r="AP60" s="780"/>
      <c r="AQ60" s="780"/>
      <c r="AR60" s="780"/>
      <c r="AS60" s="780"/>
      <c r="AT60" s="780"/>
      <c r="AU60" s="780"/>
      <c r="AV60" s="780"/>
      <c r="AW60" s="780"/>
      <c r="AX60" s="780"/>
      <c r="AY60" s="781"/>
      <c r="AZ60" s="783"/>
      <c r="BA60" s="784"/>
      <c r="BB60" s="784"/>
      <c r="BC60" s="784"/>
      <c r="BD60" s="784"/>
      <c r="BE60" s="784"/>
      <c r="BF60" s="784"/>
      <c r="BG60" s="784"/>
      <c r="BH60" s="784"/>
      <c r="BI60" s="784"/>
      <c r="BM60" s="717"/>
      <c r="BN60" s="717"/>
      <c r="BO60" s="717"/>
      <c r="BP60" s="703" t="s">
        <v>212</v>
      </c>
      <c r="BQ60" s="704"/>
      <c r="BR60" s="704"/>
      <c r="BS60" s="704"/>
      <c r="BT60" s="704"/>
      <c r="BU60" s="704"/>
      <c r="BV60" s="704"/>
      <c r="BW60" s="709" t="s">
        <v>213</v>
      </c>
      <c r="BX60" s="709"/>
      <c r="BY60" s="709"/>
      <c r="BZ60" s="709"/>
      <c r="CA60" s="709"/>
      <c r="CB60" s="709"/>
      <c r="CC60" s="709"/>
      <c r="CD60" s="709"/>
      <c r="CE60" s="709"/>
      <c r="CF60" s="709"/>
      <c r="CG60" s="709"/>
      <c r="CH60" s="709"/>
      <c r="CI60" s="709"/>
      <c r="CJ60" s="709"/>
      <c r="CK60" s="709"/>
      <c r="CL60" s="735">
        <f>IF(Q88&lt;1,0,1)</f>
        <v>0</v>
      </c>
      <c r="CM60" s="736"/>
      <c r="CN60" s="736"/>
      <c r="CO60" s="736"/>
      <c r="CP60" s="736"/>
      <c r="CQ60" s="736"/>
      <c r="CR60" s="736"/>
      <c r="CS60" s="736"/>
      <c r="CT60" s="736"/>
      <c r="CU60" s="736"/>
      <c r="CV60" s="736"/>
      <c r="CW60" s="686"/>
      <c r="CX60" s="686"/>
      <c r="CY60" s="698">
        <f>パラメーター!$D$8</f>
        <v>10650</v>
      </c>
      <c r="CZ60" s="698"/>
      <c r="DA60" s="698"/>
      <c r="DB60" s="698"/>
      <c r="DC60" s="698"/>
      <c r="DD60" s="698"/>
      <c r="DE60" s="698"/>
      <c r="DF60" s="698"/>
      <c r="DG60" s="698"/>
      <c r="DH60" s="687" t="s">
        <v>259</v>
      </c>
      <c r="DI60" s="687"/>
      <c r="DJ60" s="692">
        <f>CL60*CY60</f>
        <v>0</v>
      </c>
      <c r="DK60" s="692"/>
      <c r="DL60" s="692"/>
      <c r="DM60" s="692"/>
      <c r="DN60" s="692"/>
      <c r="DO60" s="692"/>
      <c r="DP60" s="692"/>
      <c r="DQ60" s="692"/>
      <c r="DR60" s="692"/>
      <c r="DS60" s="683" t="s">
        <v>256</v>
      </c>
      <c r="DT60" s="695"/>
      <c r="DV60" s="429"/>
      <c r="DW60" s="429"/>
      <c r="DX60" s="429"/>
      <c r="DY60" s="429"/>
      <c r="DZ60" s="785"/>
      <c r="EA60" s="785"/>
      <c r="EB60" s="785"/>
      <c r="EC60" s="786"/>
      <c r="ED60" s="813"/>
      <c r="EE60" s="813"/>
      <c r="EF60" s="813"/>
      <c r="EG60" s="813"/>
      <c r="EH60" s="681"/>
      <c r="EI60" s="681"/>
      <c r="EJ60" s="681"/>
      <c r="EK60" s="681"/>
      <c r="EL60" s="681"/>
      <c r="EM60" s="681"/>
      <c r="EN60" s="681"/>
      <c r="EO60" s="681"/>
      <c r="EP60" s="681"/>
      <c r="EQ60" s="681"/>
      <c r="ER60" s="672"/>
      <c r="ES60" s="672"/>
      <c r="ET60" s="672"/>
      <c r="EU60" s="672"/>
      <c r="EV60" s="672"/>
      <c r="EW60" s="672"/>
      <c r="EX60" s="672"/>
      <c r="EY60" s="672"/>
      <c r="EZ60" s="678" t="str">
        <f>IF(ER58&lt;1628000,"-",
IF(ER58&lt;1800000,ROUNDDOWN(ER58/4,-3)*2.4+100000,
IF(ER58&lt;3600000,ROUNDDOWN(ER58/4,-3)*2.8-80000,
IF(ER58&lt;6600000,ROUNDDOWN(ER58/4,-3)*3.2-440000,
IF(ER58&lt;8500000,ROUNDDOWN(ER58*0.9-1100000,0),
ER58-1950000)))))</f>
        <v>-</v>
      </c>
      <c r="FA60" s="678"/>
      <c r="FB60" s="678"/>
      <c r="FC60" s="678"/>
      <c r="FD60" s="678"/>
      <c r="FE60" s="678"/>
      <c r="FF60" s="678"/>
      <c r="FG60" s="678"/>
      <c r="FH60" s="674">
        <f>IF(
IF(FH58&gt;100000,100000,FH58)+IF(HT58&gt;100000,100000,HT58)&lt;=0,0,
IF(FH58&gt;100000,100000,FH58)+IF(HT58&gt;100000,100000,HT58)-100000)</f>
        <v>0</v>
      </c>
      <c r="FI60" s="674"/>
      <c r="FJ60" s="674"/>
      <c r="FK60" s="674"/>
      <c r="FL60" s="674"/>
      <c r="FM60" s="674"/>
      <c r="FN60" s="674"/>
      <c r="FO60" s="674"/>
      <c r="FP60" s="677"/>
      <c r="FQ60" s="677"/>
      <c r="FR60" s="677"/>
      <c r="FS60" s="677"/>
      <c r="FT60" s="677"/>
      <c r="FU60" s="677"/>
      <c r="FV60" s="677"/>
      <c r="FW60" s="677"/>
      <c r="FX60" s="672"/>
      <c r="FY60" s="672"/>
      <c r="FZ60" s="672"/>
      <c r="GA60" s="672"/>
      <c r="GB60" s="672"/>
      <c r="GC60" s="672"/>
      <c r="GD60" s="672"/>
      <c r="GE60" s="672"/>
      <c r="GF60" s="678">
        <f>IF(FX58&lt;1100000,0,
IF(FX58&lt;3300000,FX58-1100000,
IF(FX58&lt;4100000,ROUNDDOWN(FX58*0.75-275000,0),
IF(FX58&lt;7700000,ROUNDDOWN(FX58*0.85-685000,0),
IF(FX58&lt;10000000,ROUNDDOWN(FX58*0.95-1455000,0),
FX58-1955000)))))</f>
        <v>0</v>
      </c>
      <c r="GG60" s="678"/>
      <c r="GH60" s="678"/>
      <c r="GI60" s="678"/>
      <c r="GJ60" s="678"/>
      <c r="GK60" s="678"/>
      <c r="GL60" s="678"/>
      <c r="GM60" s="678"/>
      <c r="GN60" s="678">
        <f>IF(FX58&lt;1000000,0,
IF(FX58&lt;3300000,FX58-1000000,
IF(FX58&lt;4100000,ROUNDDOWN(FX58*0.75-175000,0),
IF(FX58&lt;7700000,ROUNDDOWN(FX58*0.85-585000,0),
IF(FX58&lt;10000000,ROUNDDOWN(FX58*0.95-1355000,0),
FX58-1855000)))))</f>
        <v>0</v>
      </c>
      <c r="GO60" s="678"/>
      <c r="GP60" s="678"/>
      <c r="GQ60" s="678"/>
      <c r="GR60" s="678"/>
      <c r="GS60" s="678"/>
      <c r="GT60" s="678"/>
      <c r="GU60" s="678"/>
      <c r="GV60" s="678">
        <f>IF(FX58&lt;900000,0,
IF(FX58&lt;3300000,FX58-900000,
IF(FX58&lt;4100000,ROUNDDOWN(FX58*0.75-75000,0),
IF(FX58&lt;7700000,ROUNDDOWN(FX58*0.85-485000,0),
IF(FX58&lt;10000000,ROUNDDOWN(FX58*0.95-1255000,0),
FX58-1755000)))))</f>
        <v>0</v>
      </c>
      <c r="GW60" s="678"/>
      <c r="GX60" s="678"/>
      <c r="GY60" s="678"/>
      <c r="GZ60" s="678"/>
      <c r="HA60" s="678"/>
      <c r="HB60" s="678"/>
      <c r="HC60" s="678"/>
      <c r="HD60" s="674">
        <f>SUM(FH58,IB58)</f>
        <v>0</v>
      </c>
      <c r="HE60" s="674"/>
      <c r="HF60" s="674"/>
      <c r="HG60" s="674"/>
      <c r="HH60" s="674"/>
      <c r="HI60" s="674"/>
      <c r="HJ60" s="674"/>
      <c r="HK60" s="674"/>
      <c r="HL60" s="674">
        <f>IF(HD60&lt;=10000000,1,IF(HD60&lt;=20000000,2,3))</f>
        <v>1</v>
      </c>
      <c r="HM60" s="674"/>
      <c r="HN60" s="674"/>
      <c r="HO60" s="674"/>
      <c r="HP60" s="674"/>
      <c r="HQ60" s="674"/>
      <c r="HR60" s="674"/>
      <c r="HS60" s="674"/>
      <c r="HT60" s="677"/>
      <c r="HU60" s="677"/>
      <c r="HV60" s="677"/>
      <c r="HW60" s="677"/>
      <c r="HX60" s="677"/>
      <c r="HY60" s="677"/>
      <c r="HZ60" s="677"/>
      <c r="IA60" s="677"/>
      <c r="IB60" s="672"/>
      <c r="IC60" s="672"/>
      <c r="ID60" s="672"/>
      <c r="IE60" s="672"/>
      <c r="IF60" s="672"/>
      <c r="IG60" s="672"/>
      <c r="IH60" s="672"/>
      <c r="II60" s="672"/>
      <c r="IJ60" s="673"/>
      <c r="IK60" s="673"/>
      <c r="IL60" s="673"/>
      <c r="IM60" s="673"/>
      <c r="IN60" s="673"/>
      <c r="IO60" s="673"/>
      <c r="IP60" s="673"/>
      <c r="IQ60" s="673"/>
      <c r="IR60" s="673"/>
      <c r="IS60" s="673"/>
      <c r="IT60" s="673"/>
      <c r="IU60" s="673"/>
      <c r="IV60" s="673"/>
      <c r="IW60" s="673"/>
      <c r="IX60" s="673"/>
      <c r="IY60" s="673"/>
      <c r="IZ60" s="675"/>
      <c r="JA60" s="675"/>
      <c r="JB60" s="675"/>
      <c r="JC60" s="675"/>
      <c r="JD60" s="675"/>
      <c r="JE60" s="675"/>
      <c r="JF60" s="675"/>
      <c r="JG60" s="675"/>
      <c r="JH60" s="675"/>
      <c r="JI60" s="675"/>
      <c r="JJ60" s="671"/>
      <c r="JK60" s="671"/>
      <c r="JL60" s="671"/>
      <c r="JM60" s="671"/>
      <c r="JN60" s="671"/>
      <c r="JO60" s="671"/>
      <c r="JP60" s="671"/>
      <c r="JQ60" s="671"/>
      <c r="JR60" s="671"/>
      <c r="JS60" s="671"/>
      <c r="JT60" s="701"/>
      <c r="JU60" s="701"/>
      <c r="JV60" s="701"/>
      <c r="JW60" s="701"/>
      <c r="JX60" s="701"/>
      <c r="JY60" s="701"/>
      <c r="JZ60" s="701"/>
      <c r="KA60" s="701"/>
      <c r="KB60" s="701"/>
      <c r="KC60" s="701"/>
      <c r="KD60" s="676"/>
      <c r="KE60" s="676"/>
      <c r="KF60" s="676"/>
      <c r="KG60" s="676"/>
      <c r="KH60" s="676"/>
      <c r="KI60" s="676"/>
      <c r="KJ60" s="676"/>
      <c r="KK60" s="676"/>
      <c r="KL60" s="828"/>
      <c r="KM60" s="829"/>
      <c r="KN60" s="829"/>
      <c r="KO60" s="830"/>
      <c r="KP60" s="429"/>
      <c r="KQ60" s="429"/>
      <c r="KR60" s="429"/>
      <c r="KS60" s="429"/>
      <c r="KT60" s="429"/>
      <c r="KU60" s="429"/>
      <c r="KV60" s="429"/>
      <c r="KW60" s="429"/>
      <c r="KX60" s="429"/>
      <c r="KY60" s="429"/>
      <c r="KZ60" s="429"/>
      <c r="LA60" s="429"/>
      <c r="LB60" s="429"/>
      <c r="LC60" s="429"/>
      <c r="LD60" s="429"/>
      <c r="LE60" s="429"/>
      <c r="LF60" s="429"/>
      <c r="LG60" s="429"/>
      <c r="LH60" s="429"/>
      <c r="LI60" s="429"/>
      <c r="LJ60" s="429"/>
      <c r="LK60" s="429"/>
      <c r="LL60" s="429"/>
      <c r="LM60" s="429"/>
      <c r="LN60" s="429"/>
      <c r="LO60" s="429"/>
      <c r="LP60" s="429"/>
      <c r="LQ60" s="429"/>
      <c r="LR60" s="429"/>
      <c r="LS60" s="429"/>
      <c r="LT60" s="429"/>
      <c r="LU60" s="429"/>
      <c r="LV60" s="429"/>
      <c r="LW60" s="429"/>
      <c r="LX60" s="429"/>
      <c r="LY60" s="429"/>
      <c r="LZ60" s="429"/>
    </row>
    <row r="61" spans="1:338" ht="9" customHeight="1">
      <c r="A61" s="419"/>
      <c r="B61" s="785"/>
      <c r="C61" s="785"/>
      <c r="D61" s="785"/>
      <c r="E61" s="786"/>
      <c r="F61" s="765"/>
      <c r="G61" s="766"/>
      <c r="H61" s="766"/>
      <c r="I61" s="766"/>
      <c r="J61" s="766"/>
      <c r="K61" s="766"/>
      <c r="L61" s="766"/>
      <c r="M61" s="767"/>
      <c r="N61" s="768"/>
      <c r="O61" s="769"/>
      <c r="P61" s="769"/>
      <c r="Q61" s="770"/>
      <c r="R61" s="782"/>
      <c r="S61" s="780"/>
      <c r="T61" s="780"/>
      <c r="U61" s="780"/>
      <c r="V61" s="780"/>
      <c r="W61" s="780"/>
      <c r="X61" s="780"/>
      <c r="Y61" s="780"/>
      <c r="Z61" s="780"/>
      <c r="AA61" s="781"/>
      <c r="AB61" s="782"/>
      <c r="AC61" s="780"/>
      <c r="AD61" s="780"/>
      <c r="AE61" s="780"/>
      <c r="AF61" s="780"/>
      <c r="AG61" s="780"/>
      <c r="AH61" s="780"/>
      <c r="AI61" s="780"/>
      <c r="AJ61" s="780"/>
      <c r="AK61" s="780"/>
      <c r="AL61" s="780"/>
      <c r="AM61" s="780"/>
      <c r="AN61" s="780"/>
      <c r="AO61" s="780"/>
      <c r="AP61" s="780"/>
      <c r="AQ61" s="780"/>
      <c r="AR61" s="780"/>
      <c r="AS61" s="780"/>
      <c r="AT61" s="780"/>
      <c r="AU61" s="780"/>
      <c r="AV61" s="780"/>
      <c r="AW61" s="780"/>
      <c r="AX61" s="780"/>
      <c r="AY61" s="781"/>
      <c r="AZ61" s="783"/>
      <c r="BA61" s="784"/>
      <c r="BB61" s="784"/>
      <c r="BC61" s="784"/>
      <c r="BD61" s="784"/>
      <c r="BE61" s="784"/>
      <c r="BF61" s="784"/>
      <c r="BG61" s="784"/>
      <c r="BH61" s="784"/>
      <c r="BI61" s="784"/>
      <c r="BM61" s="717"/>
      <c r="BN61" s="717"/>
      <c r="BO61" s="717"/>
      <c r="BP61" s="705"/>
      <c r="BQ61" s="706"/>
      <c r="BR61" s="706"/>
      <c r="BS61" s="706"/>
      <c r="BT61" s="706"/>
      <c r="BU61" s="706"/>
      <c r="BV61" s="706"/>
      <c r="BW61" s="710"/>
      <c r="BX61" s="710"/>
      <c r="BY61" s="710"/>
      <c r="BZ61" s="710"/>
      <c r="CA61" s="710"/>
      <c r="CB61" s="710"/>
      <c r="CC61" s="710"/>
      <c r="CD61" s="710"/>
      <c r="CE61" s="710"/>
      <c r="CF61" s="710"/>
      <c r="CG61" s="710"/>
      <c r="CH61" s="710"/>
      <c r="CI61" s="710"/>
      <c r="CJ61" s="710"/>
      <c r="CK61" s="710"/>
      <c r="CL61" s="712"/>
      <c r="CM61" s="713"/>
      <c r="CN61" s="713"/>
      <c r="CO61" s="713"/>
      <c r="CP61" s="713"/>
      <c r="CQ61" s="713"/>
      <c r="CR61" s="713"/>
      <c r="CS61" s="713"/>
      <c r="CT61" s="713"/>
      <c r="CU61" s="713"/>
      <c r="CV61" s="713"/>
      <c r="CW61" s="687"/>
      <c r="CX61" s="687"/>
      <c r="CY61" s="699"/>
      <c r="CZ61" s="699"/>
      <c r="DA61" s="699"/>
      <c r="DB61" s="699"/>
      <c r="DC61" s="699"/>
      <c r="DD61" s="699"/>
      <c r="DE61" s="699"/>
      <c r="DF61" s="699"/>
      <c r="DG61" s="699"/>
      <c r="DH61" s="687"/>
      <c r="DI61" s="687"/>
      <c r="DJ61" s="693"/>
      <c r="DK61" s="693"/>
      <c r="DL61" s="693"/>
      <c r="DM61" s="693"/>
      <c r="DN61" s="693"/>
      <c r="DO61" s="693"/>
      <c r="DP61" s="693"/>
      <c r="DQ61" s="693"/>
      <c r="DR61" s="693"/>
      <c r="DS61" s="684"/>
      <c r="DT61" s="696"/>
      <c r="DV61" s="429"/>
      <c r="DW61" s="429"/>
      <c r="DX61" s="429"/>
      <c r="DY61" s="429"/>
      <c r="DZ61" s="785"/>
      <c r="EA61" s="785"/>
      <c r="EB61" s="785"/>
      <c r="EC61" s="786"/>
      <c r="ED61" s="813"/>
      <c r="EE61" s="813"/>
      <c r="EF61" s="813"/>
      <c r="EG61" s="813"/>
      <c r="EH61" s="681"/>
      <c r="EI61" s="681"/>
      <c r="EJ61" s="681"/>
      <c r="EK61" s="681"/>
      <c r="EL61" s="681"/>
      <c r="EM61" s="681"/>
      <c r="EN61" s="681"/>
      <c r="EO61" s="681"/>
      <c r="EP61" s="681"/>
      <c r="EQ61" s="681"/>
      <c r="ER61" s="672"/>
      <c r="ES61" s="672"/>
      <c r="ET61" s="672"/>
      <c r="EU61" s="672"/>
      <c r="EV61" s="672"/>
      <c r="EW61" s="672"/>
      <c r="EX61" s="672"/>
      <c r="EY61" s="672"/>
      <c r="EZ61" s="678"/>
      <c r="FA61" s="678"/>
      <c r="FB61" s="678"/>
      <c r="FC61" s="678"/>
      <c r="FD61" s="678"/>
      <c r="FE61" s="678"/>
      <c r="FF61" s="678"/>
      <c r="FG61" s="678"/>
      <c r="FH61" s="674"/>
      <c r="FI61" s="674"/>
      <c r="FJ61" s="674"/>
      <c r="FK61" s="674"/>
      <c r="FL61" s="674"/>
      <c r="FM61" s="674"/>
      <c r="FN61" s="674"/>
      <c r="FO61" s="674"/>
      <c r="FP61" s="677"/>
      <c r="FQ61" s="677"/>
      <c r="FR61" s="677"/>
      <c r="FS61" s="677"/>
      <c r="FT61" s="677"/>
      <c r="FU61" s="677"/>
      <c r="FV61" s="677"/>
      <c r="FW61" s="677"/>
      <c r="FX61" s="672"/>
      <c r="FY61" s="672"/>
      <c r="FZ61" s="672"/>
      <c r="GA61" s="672"/>
      <c r="GB61" s="672"/>
      <c r="GC61" s="672"/>
      <c r="GD61" s="672"/>
      <c r="GE61" s="672"/>
      <c r="GF61" s="678"/>
      <c r="GG61" s="678"/>
      <c r="GH61" s="678"/>
      <c r="GI61" s="678"/>
      <c r="GJ61" s="678"/>
      <c r="GK61" s="678"/>
      <c r="GL61" s="678"/>
      <c r="GM61" s="678"/>
      <c r="GN61" s="678"/>
      <c r="GO61" s="678"/>
      <c r="GP61" s="678"/>
      <c r="GQ61" s="678"/>
      <c r="GR61" s="678"/>
      <c r="GS61" s="678"/>
      <c r="GT61" s="678"/>
      <c r="GU61" s="678"/>
      <c r="GV61" s="678"/>
      <c r="GW61" s="678"/>
      <c r="GX61" s="678"/>
      <c r="GY61" s="678"/>
      <c r="GZ61" s="678"/>
      <c r="HA61" s="678"/>
      <c r="HB61" s="678"/>
      <c r="HC61" s="678"/>
      <c r="HD61" s="674"/>
      <c r="HE61" s="674"/>
      <c r="HF61" s="674"/>
      <c r="HG61" s="674"/>
      <c r="HH61" s="674"/>
      <c r="HI61" s="674"/>
      <c r="HJ61" s="674"/>
      <c r="HK61" s="674"/>
      <c r="HL61" s="674"/>
      <c r="HM61" s="674"/>
      <c r="HN61" s="674"/>
      <c r="HO61" s="674"/>
      <c r="HP61" s="674"/>
      <c r="HQ61" s="674"/>
      <c r="HR61" s="674"/>
      <c r="HS61" s="674"/>
      <c r="HT61" s="677"/>
      <c r="HU61" s="677"/>
      <c r="HV61" s="677"/>
      <c r="HW61" s="677"/>
      <c r="HX61" s="677"/>
      <c r="HY61" s="677"/>
      <c r="HZ61" s="677"/>
      <c r="IA61" s="677"/>
      <c r="IB61" s="672"/>
      <c r="IC61" s="672"/>
      <c r="ID61" s="672"/>
      <c r="IE61" s="672"/>
      <c r="IF61" s="672"/>
      <c r="IG61" s="672"/>
      <c r="IH61" s="672"/>
      <c r="II61" s="672"/>
      <c r="IJ61" s="673"/>
      <c r="IK61" s="673"/>
      <c r="IL61" s="673"/>
      <c r="IM61" s="673"/>
      <c r="IN61" s="673"/>
      <c r="IO61" s="673"/>
      <c r="IP61" s="673"/>
      <c r="IQ61" s="673"/>
      <c r="IR61" s="673"/>
      <c r="IS61" s="673"/>
      <c r="IT61" s="673"/>
      <c r="IU61" s="673"/>
      <c r="IV61" s="673"/>
      <c r="IW61" s="673"/>
      <c r="IX61" s="673"/>
      <c r="IY61" s="673"/>
      <c r="IZ61" s="675"/>
      <c r="JA61" s="675"/>
      <c r="JB61" s="675"/>
      <c r="JC61" s="675"/>
      <c r="JD61" s="675"/>
      <c r="JE61" s="675"/>
      <c r="JF61" s="675"/>
      <c r="JG61" s="675"/>
      <c r="JH61" s="675"/>
      <c r="JI61" s="675"/>
      <c r="JJ61" s="671"/>
      <c r="JK61" s="671"/>
      <c r="JL61" s="671"/>
      <c r="JM61" s="671"/>
      <c r="JN61" s="671"/>
      <c r="JO61" s="671"/>
      <c r="JP61" s="671"/>
      <c r="JQ61" s="671"/>
      <c r="JR61" s="671"/>
      <c r="JS61" s="671"/>
      <c r="JT61" s="701"/>
      <c r="JU61" s="701"/>
      <c r="JV61" s="701"/>
      <c r="JW61" s="701"/>
      <c r="JX61" s="701"/>
      <c r="JY61" s="701"/>
      <c r="JZ61" s="701"/>
      <c r="KA61" s="701"/>
      <c r="KB61" s="701"/>
      <c r="KC61" s="701"/>
      <c r="KD61" s="676"/>
      <c r="KE61" s="676"/>
      <c r="KF61" s="676"/>
      <c r="KG61" s="676"/>
      <c r="KH61" s="676"/>
      <c r="KI61" s="676"/>
      <c r="KJ61" s="676"/>
      <c r="KK61" s="676"/>
      <c r="KL61" s="831"/>
      <c r="KM61" s="832"/>
      <c r="KN61" s="832"/>
      <c r="KO61" s="833"/>
      <c r="KP61" s="429"/>
      <c r="KQ61" s="429"/>
      <c r="KR61" s="429"/>
      <c r="KS61" s="429"/>
      <c r="KT61" s="429"/>
      <c r="KU61" s="429"/>
      <c r="KV61" s="429"/>
      <c r="KW61" s="429"/>
      <c r="KX61" s="429"/>
      <c r="KY61" s="429"/>
      <c r="KZ61" s="429"/>
      <c r="LA61" s="429"/>
      <c r="LB61" s="429"/>
      <c r="LC61" s="429"/>
      <c r="LD61" s="429"/>
      <c r="LE61" s="429"/>
      <c r="LF61" s="429"/>
      <c r="LG61" s="429"/>
      <c r="LH61" s="429"/>
      <c r="LI61" s="429"/>
      <c r="LJ61" s="429"/>
      <c r="LK61" s="429"/>
      <c r="LL61" s="429"/>
      <c r="LM61" s="429"/>
      <c r="LN61" s="429"/>
      <c r="LO61" s="429"/>
      <c r="LP61" s="429"/>
      <c r="LQ61" s="429"/>
      <c r="LR61" s="429"/>
      <c r="LS61" s="429"/>
      <c r="LT61" s="429"/>
      <c r="LU61" s="429"/>
      <c r="LV61" s="429"/>
      <c r="LW61" s="429"/>
      <c r="LX61" s="429"/>
      <c r="LY61" s="429"/>
      <c r="LZ61" s="429"/>
    </row>
    <row r="62" spans="1:338" ht="9" customHeight="1">
      <c r="A62" s="419"/>
      <c r="B62" s="785" t="s">
        <v>116</v>
      </c>
      <c r="C62" s="785"/>
      <c r="D62" s="785"/>
      <c r="E62" s="786"/>
      <c r="F62" s="765"/>
      <c r="G62" s="766"/>
      <c r="H62" s="766"/>
      <c r="I62" s="766"/>
      <c r="J62" s="766"/>
      <c r="K62" s="766"/>
      <c r="L62" s="766"/>
      <c r="M62" s="767"/>
      <c r="N62" s="768" t="str">
        <f t="shared" ref="N62" si="9">IF(F62="","",IF(ED62=TRUE,"○","ー"))</f>
        <v/>
      </c>
      <c r="O62" s="769"/>
      <c r="P62" s="769"/>
      <c r="Q62" s="770"/>
      <c r="R62" s="782"/>
      <c r="S62" s="780"/>
      <c r="T62" s="780"/>
      <c r="U62" s="780"/>
      <c r="V62" s="780"/>
      <c r="W62" s="780"/>
      <c r="X62" s="780"/>
      <c r="Y62" s="780"/>
      <c r="Z62" s="780"/>
      <c r="AA62" s="781"/>
      <c r="AB62" s="782"/>
      <c r="AC62" s="780"/>
      <c r="AD62" s="780"/>
      <c r="AE62" s="780"/>
      <c r="AF62" s="780"/>
      <c r="AG62" s="780"/>
      <c r="AH62" s="780"/>
      <c r="AI62" s="780"/>
      <c r="AJ62" s="780"/>
      <c r="AK62" s="780"/>
      <c r="AL62" s="780"/>
      <c r="AM62" s="780"/>
      <c r="AN62" s="780"/>
      <c r="AO62" s="780"/>
      <c r="AP62" s="780"/>
      <c r="AQ62" s="780"/>
      <c r="AR62" s="780"/>
      <c r="AS62" s="780"/>
      <c r="AT62" s="780"/>
      <c r="AU62" s="780"/>
      <c r="AV62" s="780"/>
      <c r="AW62" s="780"/>
      <c r="AX62" s="780"/>
      <c r="AY62" s="781"/>
      <c r="AZ62" s="783" t="str">
        <f>IF(KD62=0,"",
IF(KH62=0,"ー",JJ62))</f>
        <v/>
      </c>
      <c r="BA62" s="784"/>
      <c r="BB62" s="784"/>
      <c r="BC62" s="784"/>
      <c r="BD62" s="784"/>
      <c r="BE62" s="784"/>
      <c r="BF62" s="784"/>
      <c r="BG62" s="784"/>
      <c r="BH62" s="784"/>
      <c r="BI62" s="784"/>
      <c r="BM62" s="717"/>
      <c r="BN62" s="717"/>
      <c r="BO62" s="717"/>
      <c r="BP62" s="707"/>
      <c r="BQ62" s="708"/>
      <c r="BR62" s="708"/>
      <c r="BS62" s="708"/>
      <c r="BT62" s="708"/>
      <c r="BU62" s="708"/>
      <c r="BV62" s="708"/>
      <c r="BW62" s="711"/>
      <c r="BX62" s="711"/>
      <c r="BY62" s="711"/>
      <c r="BZ62" s="711"/>
      <c r="CA62" s="711"/>
      <c r="CB62" s="711"/>
      <c r="CC62" s="711"/>
      <c r="CD62" s="711"/>
      <c r="CE62" s="711"/>
      <c r="CF62" s="711"/>
      <c r="CG62" s="711"/>
      <c r="CH62" s="711"/>
      <c r="CI62" s="711"/>
      <c r="CJ62" s="711"/>
      <c r="CK62" s="711"/>
      <c r="CL62" s="714"/>
      <c r="CM62" s="715"/>
      <c r="CN62" s="715"/>
      <c r="CO62" s="715"/>
      <c r="CP62" s="715"/>
      <c r="CQ62" s="715"/>
      <c r="CR62" s="715"/>
      <c r="CS62" s="715"/>
      <c r="CT62" s="715"/>
      <c r="CU62" s="715"/>
      <c r="CV62" s="715"/>
      <c r="CW62" s="688"/>
      <c r="CX62" s="688"/>
      <c r="CY62" s="700"/>
      <c r="CZ62" s="700"/>
      <c r="DA62" s="700"/>
      <c r="DB62" s="700"/>
      <c r="DC62" s="700"/>
      <c r="DD62" s="700"/>
      <c r="DE62" s="700"/>
      <c r="DF62" s="700"/>
      <c r="DG62" s="700"/>
      <c r="DH62" s="688"/>
      <c r="DI62" s="688"/>
      <c r="DJ62" s="694"/>
      <c r="DK62" s="694"/>
      <c r="DL62" s="694"/>
      <c r="DM62" s="694"/>
      <c r="DN62" s="694"/>
      <c r="DO62" s="694"/>
      <c r="DP62" s="694"/>
      <c r="DQ62" s="694"/>
      <c r="DR62" s="694"/>
      <c r="DS62" s="685"/>
      <c r="DT62" s="697"/>
      <c r="DV62" s="429"/>
      <c r="DW62" s="429"/>
      <c r="DX62" s="429"/>
      <c r="DY62" s="429"/>
      <c r="DZ62" s="785" t="s">
        <v>116</v>
      </c>
      <c r="EA62" s="785"/>
      <c r="EB62" s="785"/>
      <c r="EC62" s="786"/>
      <c r="ED62" s="813" t="b">
        <f>IF(AND($EN$29&lt;=F62,F62&lt;=$EI$29),TRUE,FALSE)</f>
        <v>0</v>
      </c>
      <c r="EE62" s="813"/>
      <c r="EF62" s="813"/>
      <c r="EG62" s="813"/>
      <c r="EH62" s="787" t="str">
        <f t="shared" ref="EH62" si="10">IF(R62="","",R62)</f>
        <v/>
      </c>
      <c r="EI62" s="681"/>
      <c r="EJ62" s="681"/>
      <c r="EK62" s="681"/>
      <c r="EL62" s="681"/>
      <c r="EM62" s="681"/>
      <c r="EN62" s="681"/>
      <c r="EO62" s="681"/>
      <c r="EP62" s="681"/>
      <c r="EQ62" s="681"/>
      <c r="ER62" s="672">
        <f>IF(AB62="",0,AB62)</f>
        <v>0</v>
      </c>
      <c r="ES62" s="672"/>
      <c r="ET62" s="672"/>
      <c r="EU62" s="672"/>
      <c r="EV62" s="672"/>
      <c r="EW62" s="672"/>
      <c r="EX62" s="672"/>
      <c r="EY62" s="672"/>
      <c r="EZ62" s="678">
        <f>IF(ER62&lt;551000,0,
IF(ER62&lt;1619000,ER62-550000,
IF(ER62&lt;1620000,1069000,
IF(ER62&lt;1622000,1070000,
IF(ER62&lt;1624000,1072000,
IF(ER62&lt;1628000,1074000,
"-"))))))</f>
        <v>0</v>
      </c>
      <c r="FA62" s="678"/>
      <c r="FB62" s="678"/>
      <c r="FC62" s="678"/>
      <c r="FD62" s="678"/>
      <c r="FE62" s="678"/>
      <c r="FF62" s="678"/>
      <c r="FG62" s="678"/>
      <c r="FH62" s="678">
        <f>IF(ER62&lt;1628000,EZ62,EZ64)</f>
        <v>0</v>
      </c>
      <c r="FI62" s="678"/>
      <c r="FJ62" s="678"/>
      <c r="FK62" s="678"/>
      <c r="FL62" s="678"/>
      <c r="FM62" s="678"/>
      <c r="FN62" s="678"/>
      <c r="FO62" s="678"/>
      <c r="FP62" s="677">
        <f>FH62-FH64</f>
        <v>0</v>
      </c>
      <c r="FQ62" s="677"/>
      <c r="FR62" s="677"/>
      <c r="FS62" s="677"/>
      <c r="FT62" s="677"/>
      <c r="FU62" s="677"/>
      <c r="FV62" s="677"/>
      <c r="FW62" s="677"/>
      <c r="FX62" s="672">
        <f>IF(AJ62="",0,AJ62)</f>
        <v>0</v>
      </c>
      <c r="FY62" s="672"/>
      <c r="FZ62" s="672"/>
      <c r="GA62" s="672"/>
      <c r="GB62" s="672"/>
      <c r="GC62" s="672"/>
      <c r="GD62" s="672"/>
      <c r="GE62" s="672"/>
      <c r="GF62" s="678">
        <f>IF(FX62&lt;600000,0,
IF(FX62&lt;1300000,FX62-600000,
IF(FX62&lt;4100000,ROUNDDOWN(FX62*0.75-275000,0),
IF(FX62&lt;7700000,ROUNDDOWN(FX62*0.85-685000,0),
IF(FX62&lt;10000000,ROUNDDOWN(FX62*0.95-1455000,0),
FX62-1955000)))))</f>
        <v>0</v>
      </c>
      <c r="GG62" s="678"/>
      <c r="GH62" s="678"/>
      <c r="GI62" s="678"/>
      <c r="GJ62" s="678"/>
      <c r="GK62" s="678"/>
      <c r="GL62" s="678"/>
      <c r="GM62" s="678"/>
      <c r="GN62" s="678">
        <f>IF(FX62&lt;500000,0,
IF(FX62&lt;1300000,FX62-500000,
IF(FX62&lt;4100000,ROUNDDOWN(FX62*0.75-175000,0),
IF(FX62&lt;7700000,ROUNDDOWN(FX62*0.85-585000,0),
IF(FX62&lt;10000000,ROUNDDOWN(FX62*0.95-1355000,0),
FX62-1855000)))))</f>
        <v>0</v>
      </c>
      <c r="GO62" s="678"/>
      <c r="GP62" s="678"/>
      <c r="GQ62" s="678"/>
      <c r="GR62" s="678"/>
      <c r="GS62" s="678"/>
      <c r="GT62" s="678"/>
      <c r="GU62" s="678"/>
      <c r="GV62" s="678">
        <f>IF(FX62&lt;400000,0,
IF(FX62&lt;1300000,FX62-400000,
IF(FX62&lt;4100000,ROUNDDOWN(FX62*0.75-75000,0),
IF(FX62&lt;7700000,ROUNDDOWN(FX62*0.85-485000,0),
IF(FX62&lt;10000000,ROUNDDOWN(FX62*0.95-1255000,0),
FX62-1755000)))))</f>
        <v>0</v>
      </c>
      <c r="GW62" s="678"/>
      <c r="GX62" s="678"/>
      <c r="GY62" s="678"/>
      <c r="GZ62" s="678"/>
      <c r="HA62" s="678"/>
      <c r="HB62" s="678"/>
      <c r="HC62" s="678"/>
      <c r="HD62" s="674" t="str">
        <f>IFERROR(IF(F62="","",DATEDIF(F62,"R"&amp;パラメーター!$D$1&amp;"/1/1","Y")),0)</f>
        <v/>
      </c>
      <c r="HE62" s="674"/>
      <c r="HF62" s="674"/>
      <c r="HG62" s="674"/>
      <c r="HH62" s="674"/>
      <c r="HI62" s="674"/>
      <c r="HJ62" s="674"/>
      <c r="HK62" s="674"/>
      <c r="HL62" s="674">
        <f>IF(HD62&lt;65,1,2)</f>
        <v>2</v>
      </c>
      <c r="HM62" s="674"/>
      <c r="HN62" s="674"/>
      <c r="HO62" s="674"/>
      <c r="HP62" s="674"/>
      <c r="HQ62" s="674"/>
      <c r="HR62" s="674"/>
      <c r="HS62" s="674"/>
      <c r="HT62" s="677">
        <f>IF(AND(HL62=1,HL64=1),GF62,
IF(AND(HL62=1,HL64=2),GN62,
IF(AND(HL62=1,HL64=3),GV62,
IF(AND(HL62=2,HL64=1),GF64,
IF(AND(HL62=2,HL64=2),GN64,
IF(AND(HL62=2,HL64=3),GV64,
"???"))))))</f>
        <v>0</v>
      </c>
      <c r="HU62" s="677"/>
      <c r="HV62" s="677"/>
      <c r="HW62" s="677"/>
      <c r="HX62" s="677"/>
      <c r="HY62" s="677"/>
      <c r="HZ62" s="677"/>
      <c r="IA62" s="677"/>
      <c r="IB62" s="672">
        <f>IF(AR62="",0,AR62)</f>
        <v>0</v>
      </c>
      <c r="IC62" s="672"/>
      <c r="ID62" s="672"/>
      <c r="IE62" s="672"/>
      <c r="IF62" s="672"/>
      <c r="IG62" s="672"/>
      <c r="IH62" s="672"/>
      <c r="II62" s="672"/>
      <c r="IJ62" s="673">
        <f>FP62+HT62+IB62</f>
        <v>0</v>
      </c>
      <c r="IK62" s="673"/>
      <c r="IL62" s="673"/>
      <c r="IM62" s="673"/>
      <c r="IN62" s="673"/>
      <c r="IO62" s="673"/>
      <c r="IP62" s="673"/>
      <c r="IQ62" s="673"/>
      <c r="IR62" s="673">
        <f>IF(IJ62&lt;=24000000,430000,
IF(IJ62&lt;=24500000,290000,
IF(IJ62&lt;=25000000,150000,
0)))</f>
        <v>430000</v>
      </c>
      <c r="IS62" s="673"/>
      <c r="IT62" s="673"/>
      <c r="IU62" s="673"/>
      <c r="IV62" s="673"/>
      <c r="IW62" s="673"/>
      <c r="IX62" s="673"/>
      <c r="IY62" s="673"/>
      <c r="IZ62" s="675">
        <f>IF(IJ62-IR62&lt;0,0,IJ62-IR62)</f>
        <v>0</v>
      </c>
      <c r="JA62" s="675"/>
      <c r="JB62" s="675"/>
      <c r="JC62" s="675"/>
      <c r="JD62" s="675"/>
      <c r="JE62" s="675"/>
      <c r="JF62" s="675"/>
      <c r="JG62" s="675"/>
      <c r="JH62" s="675"/>
      <c r="JI62" s="675"/>
      <c r="JJ62" s="671">
        <f>IF(KD62+KH62=2,
MAX(EH62,IZ62),0)</f>
        <v>0</v>
      </c>
      <c r="JK62" s="671"/>
      <c r="JL62" s="671"/>
      <c r="JM62" s="671"/>
      <c r="JN62" s="671"/>
      <c r="JO62" s="671"/>
      <c r="JP62" s="671"/>
      <c r="JQ62" s="671"/>
      <c r="JR62" s="671"/>
      <c r="JS62" s="671"/>
      <c r="JT62" s="701">
        <f>IF(ED62=TRUE,JJ62,0)</f>
        <v>0</v>
      </c>
      <c r="JU62" s="701"/>
      <c r="JV62" s="701"/>
      <c r="JW62" s="701"/>
      <c r="JX62" s="701"/>
      <c r="JY62" s="701"/>
      <c r="JZ62" s="701"/>
      <c r="KA62" s="701"/>
      <c r="KB62" s="701"/>
      <c r="KC62" s="701"/>
      <c r="KD62" s="676">
        <f>IF(F62="",0,1)</f>
        <v>0</v>
      </c>
      <c r="KE62" s="676"/>
      <c r="KF62" s="676"/>
      <c r="KG62" s="676"/>
      <c r="KH62" s="676">
        <f>IF(AND(R62&lt;&gt;"",OR(AB62&lt;&gt;"",AJ62&lt;&gt;"",AR62&lt;&gt;"")),0,1)</f>
        <v>1</v>
      </c>
      <c r="KI62" s="676"/>
      <c r="KJ62" s="676"/>
      <c r="KK62" s="676"/>
      <c r="KL62" s="825">
        <f t="shared" ref="KL62" si="11">IF(F62="",1,IF(IFERROR(F62*1,0)&gt;0,1,0))</f>
        <v>1</v>
      </c>
      <c r="KM62" s="826"/>
      <c r="KN62" s="826"/>
      <c r="KO62" s="827"/>
      <c r="KP62" s="429"/>
      <c r="KQ62" s="429"/>
      <c r="KR62" s="429"/>
      <c r="KS62" s="429"/>
      <c r="KT62" s="429"/>
      <c r="KU62" s="429"/>
      <c r="KV62" s="429"/>
      <c r="KW62" s="429"/>
      <c r="KX62" s="429"/>
      <c r="KY62" s="429"/>
      <c r="KZ62" s="429"/>
      <c r="LA62" s="429"/>
      <c r="LB62" s="429"/>
      <c r="LC62" s="429"/>
      <c r="LD62" s="429"/>
      <c r="LE62" s="429"/>
      <c r="LF62" s="429"/>
      <c r="LG62" s="429"/>
      <c r="LH62" s="429"/>
      <c r="LI62" s="429"/>
      <c r="LJ62" s="429"/>
      <c r="LK62" s="429"/>
      <c r="LL62" s="429"/>
      <c r="LM62" s="429"/>
      <c r="LN62" s="429"/>
      <c r="LO62" s="429"/>
      <c r="LP62" s="429"/>
      <c r="LQ62" s="429"/>
      <c r="LR62" s="429"/>
      <c r="LS62" s="429"/>
      <c r="LT62" s="429"/>
      <c r="LU62" s="429"/>
      <c r="LV62" s="429"/>
      <c r="LW62" s="429"/>
      <c r="LX62" s="429"/>
      <c r="LY62" s="429"/>
      <c r="LZ62" s="429"/>
    </row>
    <row r="63" spans="1:338" ht="9" customHeight="1">
      <c r="A63" s="419"/>
      <c r="B63" s="785"/>
      <c r="C63" s="785"/>
      <c r="D63" s="785"/>
      <c r="E63" s="786"/>
      <c r="F63" s="765"/>
      <c r="G63" s="766"/>
      <c r="H63" s="766"/>
      <c r="I63" s="766"/>
      <c r="J63" s="766"/>
      <c r="K63" s="766"/>
      <c r="L63" s="766"/>
      <c r="M63" s="767"/>
      <c r="N63" s="768"/>
      <c r="O63" s="769"/>
      <c r="P63" s="769"/>
      <c r="Q63" s="770"/>
      <c r="R63" s="782"/>
      <c r="S63" s="780"/>
      <c r="T63" s="780"/>
      <c r="U63" s="780"/>
      <c r="V63" s="780"/>
      <c r="W63" s="780"/>
      <c r="X63" s="780"/>
      <c r="Y63" s="780"/>
      <c r="Z63" s="780"/>
      <c r="AA63" s="781"/>
      <c r="AB63" s="782"/>
      <c r="AC63" s="780"/>
      <c r="AD63" s="780"/>
      <c r="AE63" s="780"/>
      <c r="AF63" s="780"/>
      <c r="AG63" s="780"/>
      <c r="AH63" s="780"/>
      <c r="AI63" s="780"/>
      <c r="AJ63" s="780"/>
      <c r="AK63" s="780"/>
      <c r="AL63" s="780"/>
      <c r="AM63" s="780"/>
      <c r="AN63" s="780"/>
      <c r="AO63" s="780"/>
      <c r="AP63" s="780"/>
      <c r="AQ63" s="780"/>
      <c r="AR63" s="780"/>
      <c r="AS63" s="780"/>
      <c r="AT63" s="780"/>
      <c r="AU63" s="780"/>
      <c r="AV63" s="780"/>
      <c r="AW63" s="780"/>
      <c r="AX63" s="780"/>
      <c r="AY63" s="781"/>
      <c r="AZ63" s="783"/>
      <c r="BA63" s="784"/>
      <c r="BB63" s="784"/>
      <c r="BC63" s="784"/>
      <c r="BD63" s="784"/>
      <c r="BE63" s="784"/>
      <c r="BF63" s="784"/>
      <c r="BG63" s="784"/>
      <c r="BH63" s="784"/>
      <c r="BI63" s="784"/>
      <c r="BJ63" s="418"/>
      <c r="BK63" s="418"/>
      <c r="BL63" s="418"/>
      <c r="BM63" s="718"/>
      <c r="BN63" s="718"/>
      <c r="BO63" s="718"/>
      <c r="BP63" s="718"/>
      <c r="BQ63" s="718"/>
      <c r="BR63" s="718"/>
      <c r="BS63" s="718"/>
      <c r="BT63" s="718"/>
      <c r="BU63" s="718"/>
      <c r="BV63" s="718"/>
      <c r="BW63" s="718"/>
      <c r="BX63" s="718"/>
      <c r="BY63" s="718"/>
      <c r="BZ63" s="718"/>
      <c r="CA63" s="718"/>
      <c r="CB63" s="718"/>
      <c r="CC63" s="718"/>
      <c r="CD63" s="718"/>
      <c r="CE63" s="718"/>
      <c r="CF63" s="718"/>
      <c r="CG63" s="718"/>
      <c r="CH63" s="718"/>
      <c r="CI63" s="718"/>
      <c r="CJ63" s="718"/>
      <c r="CK63" s="718"/>
      <c r="CL63" s="722" t="s">
        <v>202</v>
      </c>
      <c r="CM63" s="723"/>
      <c r="CN63" s="723"/>
      <c r="CO63" s="723"/>
      <c r="CP63" s="723"/>
      <c r="CQ63" s="723"/>
      <c r="CR63" s="723"/>
      <c r="CS63" s="723"/>
      <c r="CT63" s="723"/>
      <c r="CU63" s="723"/>
      <c r="CV63" s="723"/>
      <c r="CW63" s="723"/>
      <c r="CX63" s="723"/>
      <c r="CY63" s="723"/>
      <c r="CZ63" s="723"/>
      <c r="DA63" s="723"/>
      <c r="DB63" s="723"/>
      <c r="DC63" s="723"/>
      <c r="DD63" s="723"/>
      <c r="DE63" s="723"/>
      <c r="DF63" s="723"/>
      <c r="DG63" s="723"/>
      <c r="DH63" s="723"/>
      <c r="DI63" s="724"/>
      <c r="DJ63" s="719">
        <f>ROUNDDOWN(SUM(DJ54:DT62),-2)</f>
        <v>0</v>
      </c>
      <c r="DK63" s="692"/>
      <c r="DL63" s="692"/>
      <c r="DM63" s="692"/>
      <c r="DN63" s="692"/>
      <c r="DO63" s="692"/>
      <c r="DP63" s="692"/>
      <c r="DQ63" s="692"/>
      <c r="DR63" s="692"/>
      <c r="DS63" s="683" t="s">
        <v>256</v>
      </c>
      <c r="DT63" s="695"/>
      <c r="DV63" s="429"/>
      <c r="DW63" s="429"/>
      <c r="DX63" s="429"/>
      <c r="DY63" s="429"/>
      <c r="DZ63" s="785"/>
      <c r="EA63" s="785"/>
      <c r="EB63" s="785"/>
      <c r="EC63" s="786"/>
      <c r="ED63" s="813"/>
      <c r="EE63" s="813"/>
      <c r="EF63" s="813"/>
      <c r="EG63" s="813"/>
      <c r="EH63" s="681"/>
      <c r="EI63" s="681"/>
      <c r="EJ63" s="681"/>
      <c r="EK63" s="681"/>
      <c r="EL63" s="681"/>
      <c r="EM63" s="681"/>
      <c r="EN63" s="681"/>
      <c r="EO63" s="681"/>
      <c r="EP63" s="681"/>
      <c r="EQ63" s="681"/>
      <c r="ER63" s="672"/>
      <c r="ES63" s="672"/>
      <c r="ET63" s="672"/>
      <c r="EU63" s="672"/>
      <c r="EV63" s="672"/>
      <c r="EW63" s="672"/>
      <c r="EX63" s="672"/>
      <c r="EY63" s="672"/>
      <c r="EZ63" s="678"/>
      <c r="FA63" s="678"/>
      <c r="FB63" s="678"/>
      <c r="FC63" s="678"/>
      <c r="FD63" s="678"/>
      <c r="FE63" s="678"/>
      <c r="FF63" s="678"/>
      <c r="FG63" s="678"/>
      <c r="FH63" s="678"/>
      <c r="FI63" s="678"/>
      <c r="FJ63" s="678"/>
      <c r="FK63" s="678"/>
      <c r="FL63" s="678"/>
      <c r="FM63" s="678"/>
      <c r="FN63" s="678"/>
      <c r="FO63" s="678"/>
      <c r="FP63" s="677"/>
      <c r="FQ63" s="677"/>
      <c r="FR63" s="677"/>
      <c r="FS63" s="677"/>
      <c r="FT63" s="677"/>
      <c r="FU63" s="677"/>
      <c r="FV63" s="677"/>
      <c r="FW63" s="677"/>
      <c r="FX63" s="672"/>
      <c r="FY63" s="672"/>
      <c r="FZ63" s="672"/>
      <c r="GA63" s="672"/>
      <c r="GB63" s="672"/>
      <c r="GC63" s="672"/>
      <c r="GD63" s="672"/>
      <c r="GE63" s="672"/>
      <c r="GF63" s="678"/>
      <c r="GG63" s="678"/>
      <c r="GH63" s="678"/>
      <c r="GI63" s="678"/>
      <c r="GJ63" s="678"/>
      <c r="GK63" s="678"/>
      <c r="GL63" s="678"/>
      <c r="GM63" s="678"/>
      <c r="GN63" s="678"/>
      <c r="GO63" s="678"/>
      <c r="GP63" s="678"/>
      <c r="GQ63" s="678"/>
      <c r="GR63" s="678"/>
      <c r="GS63" s="678"/>
      <c r="GT63" s="678"/>
      <c r="GU63" s="678"/>
      <c r="GV63" s="678"/>
      <c r="GW63" s="678"/>
      <c r="GX63" s="678"/>
      <c r="GY63" s="678"/>
      <c r="GZ63" s="678"/>
      <c r="HA63" s="678"/>
      <c r="HB63" s="678"/>
      <c r="HC63" s="678"/>
      <c r="HD63" s="674"/>
      <c r="HE63" s="674"/>
      <c r="HF63" s="674"/>
      <c r="HG63" s="674"/>
      <c r="HH63" s="674"/>
      <c r="HI63" s="674"/>
      <c r="HJ63" s="674"/>
      <c r="HK63" s="674"/>
      <c r="HL63" s="674"/>
      <c r="HM63" s="674"/>
      <c r="HN63" s="674"/>
      <c r="HO63" s="674"/>
      <c r="HP63" s="674"/>
      <c r="HQ63" s="674"/>
      <c r="HR63" s="674"/>
      <c r="HS63" s="674"/>
      <c r="HT63" s="677"/>
      <c r="HU63" s="677"/>
      <c r="HV63" s="677"/>
      <c r="HW63" s="677"/>
      <c r="HX63" s="677"/>
      <c r="HY63" s="677"/>
      <c r="HZ63" s="677"/>
      <c r="IA63" s="677"/>
      <c r="IB63" s="672"/>
      <c r="IC63" s="672"/>
      <c r="ID63" s="672"/>
      <c r="IE63" s="672"/>
      <c r="IF63" s="672"/>
      <c r="IG63" s="672"/>
      <c r="IH63" s="672"/>
      <c r="II63" s="672"/>
      <c r="IJ63" s="673"/>
      <c r="IK63" s="673"/>
      <c r="IL63" s="673"/>
      <c r="IM63" s="673"/>
      <c r="IN63" s="673"/>
      <c r="IO63" s="673"/>
      <c r="IP63" s="673"/>
      <c r="IQ63" s="673"/>
      <c r="IR63" s="673"/>
      <c r="IS63" s="673"/>
      <c r="IT63" s="673"/>
      <c r="IU63" s="673"/>
      <c r="IV63" s="673"/>
      <c r="IW63" s="673"/>
      <c r="IX63" s="673"/>
      <c r="IY63" s="673"/>
      <c r="IZ63" s="675"/>
      <c r="JA63" s="675"/>
      <c r="JB63" s="675"/>
      <c r="JC63" s="675"/>
      <c r="JD63" s="675"/>
      <c r="JE63" s="675"/>
      <c r="JF63" s="675"/>
      <c r="JG63" s="675"/>
      <c r="JH63" s="675"/>
      <c r="JI63" s="675"/>
      <c r="JJ63" s="671"/>
      <c r="JK63" s="671"/>
      <c r="JL63" s="671"/>
      <c r="JM63" s="671"/>
      <c r="JN63" s="671"/>
      <c r="JO63" s="671"/>
      <c r="JP63" s="671"/>
      <c r="JQ63" s="671"/>
      <c r="JR63" s="671"/>
      <c r="JS63" s="671"/>
      <c r="JT63" s="701"/>
      <c r="JU63" s="701"/>
      <c r="JV63" s="701"/>
      <c r="JW63" s="701"/>
      <c r="JX63" s="701"/>
      <c r="JY63" s="701"/>
      <c r="JZ63" s="701"/>
      <c r="KA63" s="701"/>
      <c r="KB63" s="701"/>
      <c r="KC63" s="701"/>
      <c r="KD63" s="676"/>
      <c r="KE63" s="676"/>
      <c r="KF63" s="676"/>
      <c r="KG63" s="676"/>
      <c r="KH63" s="676"/>
      <c r="KI63" s="676"/>
      <c r="KJ63" s="676"/>
      <c r="KK63" s="676"/>
      <c r="KL63" s="828"/>
      <c r="KM63" s="829"/>
      <c r="KN63" s="829"/>
      <c r="KO63" s="830"/>
      <c r="KP63" s="429"/>
      <c r="KQ63" s="429"/>
      <c r="KR63" s="429"/>
      <c r="KS63" s="429"/>
      <c r="KT63" s="429"/>
      <c r="KU63" s="429"/>
      <c r="KV63" s="429"/>
      <c r="KW63" s="429"/>
      <c r="KX63" s="429"/>
      <c r="KY63" s="429"/>
      <c r="KZ63" s="429"/>
      <c r="LA63" s="429"/>
      <c r="LB63" s="429"/>
      <c r="LC63" s="429"/>
      <c r="LD63" s="429"/>
      <c r="LE63" s="429"/>
      <c r="LF63" s="429"/>
      <c r="LG63" s="429"/>
      <c r="LH63" s="429"/>
      <c r="LI63" s="429"/>
      <c r="LJ63" s="429"/>
      <c r="LK63" s="429"/>
      <c r="LL63" s="429"/>
      <c r="LM63" s="429"/>
      <c r="LN63" s="429"/>
      <c r="LO63" s="429"/>
      <c r="LP63" s="429"/>
      <c r="LQ63" s="429"/>
      <c r="LR63" s="429"/>
      <c r="LS63" s="429"/>
      <c r="LT63" s="429"/>
      <c r="LU63" s="429"/>
      <c r="LV63" s="429"/>
      <c r="LW63" s="429"/>
      <c r="LX63" s="429"/>
      <c r="LY63" s="429"/>
      <c r="LZ63" s="429"/>
    </row>
    <row r="64" spans="1:338" ht="9" customHeight="1">
      <c r="A64" s="419"/>
      <c r="B64" s="785"/>
      <c r="C64" s="785"/>
      <c r="D64" s="785"/>
      <c r="E64" s="786"/>
      <c r="F64" s="765"/>
      <c r="G64" s="766"/>
      <c r="H64" s="766"/>
      <c r="I64" s="766"/>
      <c r="J64" s="766"/>
      <c r="K64" s="766"/>
      <c r="L64" s="766"/>
      <c r="M64" s="767"/>
      <c r="N64" s="768"/>
      <c r="O64" s="769"/>
      <c r="P64" s="769"/>
      <c r="Q64" s="770"/>
      <c r="R64" s="782"/>
      <c r="S64" s="780"/>
      <c r="T64" s="780"/>
      <c r="U64" s="780"/>
      <c r="V64" s="780"/>
      <c r="W64" s="780"/>
      <c r="X64" s="780"/>
      <c r="Y64" s="780"/>
      <c r="Z64" s="780"/>
      <c r="AA64" s="781"/>
      <c r="AB64" s="782"/>
      <c r="AC64" s="780"/>
      <c r="AD64" s="780"/>
      <c r="AE64" s="780"/>
      <c r="AF64" s="780"/>
      <c r="AG64" s="780"/>
      <c r="AH64" s="780"/>
      <c r="AI64" s="780"/>
      <c r="AJ64" s="780"/>
      <c r="AK64" s="780"/>
      <c r="AL64" s="780"/>
      <c r="AM64" s="780"/>
      <c r="AN64" s="780"/>
      <c r="AO64" s="780"/>
      <c r="AP64" s="780"/>
      <c r="AQ64" s="780"/>
      <c r="AR64" s="780"/>
      <c r="AS64" s="780"/>
      <c r="AT64" s="780"/>
      <c r="AU64" s="780"/>
      <c r="AV64" s="780"/>
      <c r="AW64" s="780"/>
      <c r="AX64" s="780"/>
      <c r="AY64" s="781"/>
      <c r="AZ64" s="783"/>
      <c r="BA64" s="784"/>
      <c r="BB64" s="784"/>
      <c r="BC64" s="784"/>
      <c r="BD64" s="784"/>
      <c r="BE64" s="784"/>
      <c r="BF64" s="784"/>
      <c r="BG64" s="784"/>
      <c r="BH64" s="784"/>
      <c r="BI64" s="784"/>
      <c r="BJ64" s="418"/>
      <c r="BK64" s="418"/>
      <c r="BL64" s="418"/>
      <c r="BM64" s="718"/>
      <c r="BN64" s="718"/>
      <c r="BO64" s="718"/>
      <c r="BP64" s="718"/>
      <c r="BQ64" s="718"/>
      <c r="BR64" s="718"/>
      <c r="BS64" s="718"/>
      <c r="BT64" s="718"/>
      <c r="BU64" s="718"/>
      <c r="BV64" s="718"/>
      <c r="BW64" s="718"/>
      <c r="BX64" s="718"/>
      <c r="BY64" s="718"/>
      <c r="BZ64" s="718"/>
      <c r="CA64" s="718"/>
      <c r="CB64" s="718"/>
      <c r="CC64" s="718"/>
      <c r="CD64" s="718"/>
      <c r="CE64" s="718"/>
      <c r="CF64" s="718"/>
      <c r="CG64" s="718"/>
      <c r="CH64" s="718"/>
      <c r="CI64" s="718"/>
      <c r="CJ64" s="718"/>
      <c r="CK64" s="718"/>
      <c r="CL64" s="725"/>
      <c r="CM64" s="726"/>
      <c r="CN64" s="726"/>
      <c r="CO64" s="726"/>
      <c r="CP64" s="726"/>
      <c r="CQ64" s="726"/>
      <c r="CR64" s="726"/>
      <c r="CS64" s="726"/>
      <c r="CT64" s="726"/>
      <c r="CU64" s="726"/>
      <c r="CV64" s="726"/>
      <c r="CW64" s="726"/>
      <c r="CX64" s="726"/>
      <c r="CY64" s="726"/>
      <c r="CZ64" s="726"/>
      <c r="DA64" s="726"/>
      <c r="DB64" s="726"/>
      <c r="DC64" s="726"/>
      <c r="DD64" s="726"/>
      <c r="DE64" s="726"/>
      <c r="DF64" s="726"/>
      <c r="DG64" s="726"/>
      <c r="DH64" s="726"/>
      <c r="DI64" s="727"/>
      <c r="DJ64" s="720"/>
      <c r="DK64" s="693"/>
      <c r="DL64" s="693"/>
      <c r="DM64" s="693"/>
      <c r="DN64" s="693"/>
      <c r="DO64" s="693"/>
      <c r="DP64" s="693"/>
      <c r="DQ64" s="693"/>
      <c r="DR64" s="693"/>
      <c r="DS64" s="684"/>
      <c r="DT64" s="696"/>
      <c r="DV64" s="429"/>
      <c r="DW64" s="429"/>
      <c r="DX64" s="429"/>
      <c r="DY64" s="429"/>
      <c r="DZ64" s="785"/>
      <c r="EA64" s="785"/>
      <c r="EB64" s="785"/>
      <c r="EC64" s="786"/>
      <c r="ED64" s="813"/>
      <c r="EE64" s="813"/>
      <c r="EF64" s="813"/>
      <c r="EG64" s="813"/>
      <c r="EH64" s="681"/>
      <c r="EI64" s="681"/>
      <c r="EJ64" s="681"/>
      <c r="EK64" s="681"/>
      <c r="EL64" s="681"/>
      <c r="EM64" s="681"/>
      <c r="EN64" s="681"/>
      <c r="EO64" s="681"/>
      <c r="EP64" s="681"/>
      <c r="EQ64" s="681"/>
      <c r="ER64" s="672"/>
      <c r="ES64" s="672"/>
      <c r="ET64" s="672"/>
      <c r="EU64" s="672"/>
      <c r="EV64" s="672"/>
      <c r="EW64" s="672"/>
      <c r="EX64" s="672"/>
      <c r="EY64" s="672"/>
      <c r="EZ64" s="678" t="str">
        <f>IF(ER62&lt;1628000,"-",
IF(ER62&lt;1800000,ROUNDDOWN(ER62/4,-3)*2.4+100000,
IF(ER62&lt;3600000,ROUNDDOWN(ER62/4,-3)*2.8-80000,
IF(ER62&lt;6600000,ROUNDDOWN(ER62/4,-3)*3.2-440000,
IF(ER62&lt;8500000,ROUNDDOWN(ER62*0.9-1100000,0),
ER62-1950000)))))</f>
        <v>-</v>
      </c>
      <c r="FA64" s="678"/>
      <c r="FB64" s="678"/>
      <c r="FC64" s="678"/>
      <c r="FD64" s="678"/>
      <c r="FE64" s="678"/>
      <c r="FF64" s="678"/>
      <c r="FG64" s="678"/>
      <c r="FH64" s="674">
        <f>IF(
IF(FH62&gt;100000,100000,FH62)+IF(HT62&gt;100000,100000,HT62)&lt;=0,0,
IF(FH62&gt;100000,100000,FH62)+IF(HT62&gt;100000,100000,HT62)-100000)</f>
        <v>0</v>
      </c>
      <c r="FI64" s="674"/>
      <c r="FJ64" s="674"/>
      <c r="FK64" s="674"/>
      <c r="FL64" s="674"/>
      <c r="FM64" s="674"/>
      <c r="FN64" s="674"/>
      <c r="FO64" s="674"/>
      <c r="FP64" s="677"/>
      <c r="FQ64" s="677"/>
      <c r="FR64" s="677"/>
      <c r="FS64" s="677"/>
      <c r="FT64" s="677"/>
      <c r="FU64" s="677"/>
      <c r="FV64" s="677"/>
      <c r="FW64" s="677"/>
      <c r="FX64" s="672"/>
      <c r="FY64" s="672"/>
      <c r="FZ64" s="672"/>
      <c r="GA64" s="672"/>
      <c r="GB64" s="672"/>
      <c r="GC64" s="672"/>
      <c r="GD64" s="672"/>
      <c r="GE64" s="672"/>
      <c r="GF64" s="678">
        <f>IF(FX62&lt;1100000,0,
IF(FX62&lt;3300000,FX62-1100000,
IF(FX62&lt;4100000,ROUNDDOWN(FX62*0.75-275000,0),
IF(FX62&lt;7700000,ROUNDDOWN(FX62*0.85-685000,0),
IF(FX62&lt;10000000,ROUNDDOWN(FX62*0.95-1455000,0),
FX62-1955000)))))</f>
        <v>0</v>
      </c>
      <c r="GG64" s="678"/>
      <c r="GH64" s="678"/>
      <c r="GI64" s="678"/>
      <c r="GJ64" s="678"/>
      <c r="GK64" s="678"/>
      <c r="GL64" s="678"/>
      <c r="GM64" s="678"/>
      <c r="GN64" s="678">
        <f>IF(FX62&lt;1000000,0,
IF(FX62&lt;3300000,FX62-1000000,
IF(FX62&lt;4100000,ROUNDDOWN(FX62*0.75-175000,0),
IF(FX62&lt;7700000,ROUNDDOWN(FX62*0.85-585000,0),
IF(FX62&lt;10000000,ROUNDDOWN(FX62*0.95-1355000,0),
FX62-1855000)))))</f>
        <v>0</v>
      </c>
      <c r="GO64" s="678"/>
      <c r="GP64" s="678"/>
      <c r="GQ64" s="678"/>
      <c r="GR64" s="678"/>
      <c r="GS64" s="678"/>
      <c r="GT64" s="678"/>
      <c r="GU64" s="678"/>
      <c r="GV64" s="678">
        <f>IF(FX62&lt;900000,0,
IF(FX62&lt;3300000,FX62-900000,
IF(FX62&lt;4100000,ROUNDDOWN(FX62*0.75-75000,0),
IF(FX62&lt;7700000,ROUNDDOWN(FX62*0.85-485000,0),
IF(FX62&lt;10000000,ROUNDDOWN(FX62*0.95-1255000,0),
FX62-1755000)))))</f>
        <v>0</v>
      </c>
      <c r="GW64" s="678"/>
      <c r="GX64" s="678"/>
      <c r="GY64" s="678"/>
      <c r="GZ64" s="678"/>
      <c r="HA64" s="678"/>
      <c r="HB64" s="678"/>
      <c r="HC64" s="678"/>
      <c r="HD64" s="674">
        <f>SUM(FH62,IB62)</f>
        <v>0</v>
      </c>
      <c r="HE64" s="674"/>
      <c r="HF64" s="674"/>
      <c r="HG64" s="674"/>
      <c r="HH64" s="674"/>
      <c r="HI64" s="674"/>
      <c r="HJ64" s="674"/>
      <c r="HK64" s="674"/>
      <c r="HL64" s="674">
        <f>IF(HD64&lt;=10000000,1,IF(HD64&lt;=20000000,2,3))</f>
        <v>1</v>
      </c>
      <c r="HM64" s="674"/>
      <c r="HN64" s="674"/>
      <c r="HO64" s="674"/>
      <c r="HP64" s="674"/>
      <c r="HQ64" s="674"/>
      <c r="HR64" s="674"/>
      <c r="HS64" s="674"/>
      <c r="HT64" s="677"/>
      <c r="HU64" s="677"/>
      <c r="HV64" s="677"/>
      <c r="HW64" s="677"/>
      <c r="HX64" s="677"/>
      <c r="HY64" s="677"/>
      <c r="HZ64" s="677"/>
      <c r="IA64" s="677"/>
      <c r="IB64" s="672"/>
      <c r="IC64" s="672"/>
      <c r="ID64" s="672"/>
      <c r="IE64" s="672"/>
      <c r="IF64" s="672"/>
      <c r="IG64" s="672"/>
      <c r="IH64" s="672"/>
      <c r="II64" s="672"/>
      <c r="IJ64" s="673"/>
      <c r="IK64" s="673"/>
      <c r="IL64" s="673"/>
      <c r="IM64" s="673"/>
      <c r="IN64" s="673"/>
      <c r="IO64" s="673"/>
      <c r="IP64" s="673"/>
      <c r="IQ64" s="673"/>
      <c r="IR64" s="673"/>
      <c r="IS64" s="673"/>
      <c r="IT64" s="673"/>
      <c r="IU64" s="673"/>
      <c r="IV64" s="673"/>
      <c r="IW64" s="673"/>
      <c r="IX64" s="673"/>
      <c r="IY64" s="673"/>
      <c r="IZ64" s="675"/>
      <c r="JA64" s="675"/>
      <c r="JB64" s="675"/>
      <c r="JC64" s="675"/>
      <c r="JD64" s="675"/>
      <c r="JE64" s="675"/>
      <c r="JF64" s="675"/>
      <c r="JG64" s="675"/>
      <c r="JH64" s="675"/>
      <c r="JI64" s="675"/>
      <c r="JJ64" s="671"/>
      <c r="JK64" s="671"/>
      <c r="JL64" s="671"/>
      <c r="JM64" s="671"/>
      <c r="JN64" s="671"/>
      <c r="JO64" s="671"/>
      <c r="JP64" s="671"/>
      <c r="JQ64" s="671"/>
      <c r="JR64" s="671"/>
      <c r="JS64" s="671"/>
      <c r="JT64" s="701"/>
      <c r="JU64" s="701"/>
      <c r="JV64" s="701"/>
      <c r="JW64" s="701"/>
      <c r="JX64" s="701"/>
      <c r="JY64" s="701"/>
      <c r="JZ64" s="701"/>
      <c r="KA64" s="701"/>
      <c r="KB64" s="701"/>
      <c r="KC64" s="701"/>
      <c r="KD64" s="676"/>
      <c r="KE64" s="676"/>
      <c r="KF64" s="676"/>
      <c r="KG64" s="676"/>
      <c r="KH64" s="676"/>
      <c r="KI64" s="676"/>
      <c r="KJ64" s="676"/>
      <c r="KK64" s="676"/>
      <c r="KL64" s="828"/>
      <c r="KM64" s="829"/>
      <c r="KN64" s="829"/>
      <c r="KO64" s="830"/>
      <c r="KP64" s="429"/>
      <c r="KQ64" s="429"/>
      <c r="KR64" s="429"/>
      <c r="KS64" s="429"/>
      <c r="KT64" s="429"/>
      <c r="KU64" s="429"/>
      <c r="KV64" s="429"/>
      <c r="KW64" s="429"/>
      <c r="KX64" s="429"/>
      <c r="KY64" s="429"/>
      <c r="KZ64" s="429"/>
      <c r="LA64" s="429"/>
      <c r="LB64" s="429"/>
      <c r="LC64" s="429"/>
      <c r="LD64" s="429"/>
      <c r="LE64" s="429"/>
      <c r="LF64" s="429"/>
      <c r="LG64" s="429"/>
      <c r="LH64" s="429"/>
      <c r="LI64" s="429"/>
      <c r="LJ64" s="429"/>
      <c r="LK64" s="429"/>
      <c r="LL64" s="429"/>
      <c r="LM64" s="429"/>
      <c r="LN64" s="429"/>
      <c r="LO64" s="429"/>
      <c r="LP64" s="429"/>
      <c r="LQ64" s="429"/>
      <c r="LR64" s="429"/>
      <c r="LS64" s="429"/>
      <c r="LT64" s="429"/>
      <c r="LU64" s="429"/>
      <c r="LV64" s="429"/>
      <c r="LW64" s="429"/>
      <c r="LX64" s="429"/>
      <c r="LY64" s="429"/>
      <c r="LZ64" s="429"/>
    </row>
    <row r="65" spans="1:338" ht="9" customHeight="1">
      <c r="A65" s="419"/>
      <c r="B65" s="785"/>
      <c r="C65" s="785"/>
      <c r="D65" s="785"/>
      <c r="E65" s="786"/>
      <c r="F65" s="765"/>
      <c r="G65" s="766"/>
      <c r="H65" s="766"/>
      <c r="I65" s="766"/>
      <c r="J65" s="766"/>
      <c r="K65" s="766"/>
      <c r="L65" s="766"/>
      <c r="M65" s="767"/>
      <c r="N65" s="768"/>
      <c r="O65" s="769"/>
      <c r="P65" s="769"/>
      <c r="Q65" s="770"/>
      <c r="R65" s="782"/>
      <c r="S65" s="780"/>
      <c r="T65" s="780"/>
      <c r="U65" s="780"/>
      <c r="V65" s="780"/>
      <c r="W65" s="780"/>
      <c r="X65" s="780"/>
      <c r="Y65" s="780"/>
      <c r="Z65" s="780"/>
      <c r="AA65" s="781"/>
      <c r="AB65" s="782"/>
      <c r="AC65" s="780"/>
      <c r="AD65" s="780"/>
      <c r="AE65" s="780"/>
      <c r="AF65" s="780"/>
      <c r="AG65" s="780"/>
      <c r="AH65" s="780"/>
      <c r="AI65" s="780"/>
      <c r="AJ65" s="780"/>
      <c r="AK65" s="780"/>
      <c r="AL65" s="780"/>
      <c r="AM65" s="780"/>
      <c r="AN65" s="780"/>
      <c r="AO65" s="780"/>
      <c r="AP65" s="780"/>
      <c r="AQ65" s="780"/>
      <c r="AR65" s="780"/>
      <c r="AS65" s="780"/>
      <c r="AT65" s="780"/>
      <c r="AU65" s="780"/>
      <c r="AV65" s="780"/>
      <c r="AW65" s="780"/>
      <c r="AX65" s="780"/>
      <c r="AY65" s="781"/>
      <c r="AZ65" s="783"/>
      <c r="BA65" s="784"/>
      <c r="BB65" s="784"/>
      <c r="BC65" s="784"/>
      <c r="BD65" s="784"/>
      <c r="BE65" s="784"/>
      <c r="BF65" s="784"/>
      <c r="BG65" s="784"/>
      <c r="BH65" s="784"/>
      <c r="BI65" s="784"/>
      <c r="BJ65" s="418"/>
      <c r="BK65" s="418"/>
      <c r="BL65" s="418"/>
      <c r="BM65" s="718"/>
      <c r="BN65" s="718"/>
      <c r="BO65" s="718"/>
      <c r="BP65" s="718"/>
      <c r="BQ65" s="718"/>
      <c r="BR65" s="718"/>
      <c r="BS65" s="718"/>
      <c r="BT65" s="718"/>
      <c r="BU65" s="718"/>
      <c r="BV65" s="718"/>
      <c r="BW65" s="718"/>
      <c r="BX65" s="718"/>
      <c r="BY65" s="718"/>
      <c r="BZ65" s="718"/>
      <c r="CA65" s="718"/>
      <c r="CB65" s="718"/>
      <c r="CC65" s="718"/>
      <c r="CD65" s="718"/>
      <c r="CE65" s="718"/>
      <c r="CF65" s="718"/>
      <c r="CG65" s="718"/>
      <c r="CH65" s="718"/>
      <c r="CI65" s="718"/>
      <c r="CJ65" s="718"/>
      <c r="CK65" s="718"/>
      <c r="CL65" s="728"/>
      <c r="CM65" s="729"/>
      <c r="CN65" s="729"/>
      <c r="CO65" s="729"/>
      <c r="CP65" s="729"/>
      <c r="CQ65" s="729"/>
      <c r="CR65" s="729"/>
      <c r="CS65" s="729"/>
      <c r="CT65" s="729"/>
      <c r="CU65" s="729"/>
      <c r="CV65" s="729"/>
      <c r="CW65" s="729"/>
      <c r="CX65" s="729"/>
      <c r="CY65" s="729"/>
      <c r="CZ65" s="729"/>
      <c r="DA65" s="729"/>
      <c r="DB65" s="729"/>
      <c r="DC65" s="729"/>
      <c r="DD65" s="729"/>
      <c r="DE65" s="729"/>
      <c r="DF65" s="729"/>
      <c r="DG65" s="729"/>
      <c r="DH65" s="729"/>
      <c r="DI65" s="730"/>
      <c r="DJ65" s="721"/>
      <c r="DK65" s="694"/>
      <c r="DL65" s="694"/>
      <c r="DM65" s="694"/>
      <c r="DN65" s="694"/>
      <c r="DO65" s="694"/>
      <c r="DP65" s="694"/>
      <c r="DQ65" s="694"/>
      <c r="DR65" s="694"/>
      <c r="DS65" s="685"/>
      <c r="DT65" s="697"/>
      <c r="DV65" s="429"/>
      <c r="DW65" s="429"/>
      <c r="DX65" s="429"/>
      <c r="DY65" s="429"/>
      <c r="DZ65" s="785"/>
      <c r="EA65" s="785"/>
      <c r="EB65" s="785"/>
      <c r="EC65" s="786"/>
      <c r="ED65" s="813"/>
      <c r="EE65" s="813"/>
      <c r="EF65" s="813"/>
      <c r="EG65" s="813"/>
      <c r="EH65" s="681"/>
      <c r="EI65" s="681"/>
      <c r="EJ65" s="681"/>
      <c r="EK65" s="681"/>
      <c r="EL65" s="681"/>
      <c r="EM65" s="681"/>
      <c r="EN65" s="681"/>
      <c r="EO65" s="681"/>
      <c r="EP65" s="681"/>
      <c r="EQ65" s="681"/>
      <c r="ER65" s="672"/>
      <c r="ES65" s="672"/>
      <c r="ET65" s="672"/>
      <c r="EU65" s="672"/>
      <c r="EV65" s="672"/>
      <c r="EW65" s="672"/>
      <c r="EX65" s="672"/>
      <c r="EY65" s="672"/>
      <c r="EZ65" s="678"/>
      <c r="FA65" s="678"/>
      <c r="FB65" s="678"/>
      <c r="FC65" s="678"/>
      <c r="FD65" s="678"/>
      <c r="FE65" s="678"/>
      <c r="FF65" s="678"/>
      <c r="FG65" s="678"/>
      <c r="FH65" s="674"/>
      <c r="FI65" s="674"/>
      <c r="FJ65" s="674"/>
      <c r="FK65" s="674"/>
      <c r="FL65" s="674"/>
      <c r="FM65" s="674"/>
      <c r="FN65" s="674"/>
      <c r="FO65" s="674"/>
      <c r="FP65" s="677"/>
      <c r="FQ65" s="677"/>
      <c r="FR65" s="677"/>
      <c r="FS65" s="677"/>
      <c r="FT65" s="677"/>
      <c r="FU65" s="677"/>
      <c r="FV65" s="677"/>
      <c r="FW65" s="677"/>
      <c r="FX65" s="672"/>
      <c r="FY65" s="672"/>
      <c r="FZ65" s="672"/>
      <c r="GA65" s="672"/>
      <c r="GB65" s="672"/>
      <c r="GC65" s="672"/>
      <c r="GD65" s="672"/>
      <c r="GE65" s="672"/>
      <c r="GF65" s="678"/>
      <c r="GG65" s="678"/>
      <c r="GH65" s="678"/>
      <c r="GI65" s="678"/>
      <c r="GJ65" s="678"/>
      <c r="GK65" s="678"/>
      <c r="GL65" s="678"/>
      <c r="GM65" s="678"/>
      <c r="GN65" s="678"/>
      <c r="GO65" s="678"/>
      <c r="GP65" s="678"/>
      <c r="GQ65" s="678"/>
      <c r="GR65" s="678"/>
      <c r="GS65" s="678"/>
      <c r="GT65" s="678"/>
      <c r="GU65" s="678"/>
      <c r="GV65" s="678"/>
      <c r="GW65" s="678"/>
      <c r="GX65" s="678"/>
      <c r="GY65" s="678"/>
      <c r="GZ65" s="678"/>
      <c r="HA65" s="678"/>
      <c r="HB65" s="678"/>
      <c r="HC65" s="678"/>
      <c r="HD65" s="674"/>
      <c r="HE65" s="674"/>
      <c r="HF65" s="674"/>
      <c r="HG65" s="674"/>
      <c r="HH65" s="674"/>
      <c r="HI65" s="674"/>
      <c r="HJ65" s="674"/>
      <c r="HK65" s="674"/>
      <c r="HL65" s="674"/>
      <c r="HM65" s="674"/>
      <c r="HN65" s="674"/>
      <c r="HO65" s="674"/>
      <c r="HP65" s="674"/>
      <c r="HQ65" s="674"/>
      <c r="HR65" s="674"/>
      <c r="HS65" s="674"/>
      <c r="HT65" s="677"/>
      <c r="HU65" s="677"/>
      <c r="HV65" s="677"/>
      <c r="HW65" s="677"/>
      <c r="HX65" s="677"/>
      <c r="HY65" s="677"/>
      <c r="HZ65" s="677"/>
      <c r="IA65" s="677"/>
      <c r="IB65" s="672"/>
      <c r="IC65" s="672"/>
      <c r="ID65" s="672"/>
      <c r="IE65" s="672"/>
      <c r="IF65" s="672"/>
      <c r="IG65" s="672"/>
      <c r="IH65" s="672"/>
      <c r="II65" s="672"/>
      <c r="IJ65" s="673"/>
      <c r="IK65" s="673"/>
      <c r="IL65" s="673"/>
      <c r="IM65" s="673"/>
      <c r="IN65" s="673"/>
      <c r="IO65" s="673"/>
      <c r="IP65" s="673"/>
      <c r="IQ65" s="673"/>
      <c r="IR65" s="673"/>
      <c r="IS65" s="673"/>
      <c r="IT65" s="673"/>
      <c r="IU65" s="673"/>
      <c r="IV65" s="673"/>
      <c r="IW65" s="673"/>
      <c r="IX65" s="673"/>
      <c r="IY65" s="673"/>
      <c r="IZ65" s="675"/>
      <c r="JA65" s="675"/>
      <c r="JB65" s="675"/>
      <c r="JC65" s="675"/>
      <c r="JD65" s="675"/>
      <c r="JE65" s="675"/>
      <c r="JF65" s="675"/>
      <c r="JG65" s="675"/>
      <c r="JH65" s="675"/>
      <c r="JI65" s="675"/>
      <c r="JJ65" s="671"/>
      <c r="JK65" s="671"/>
      <c r="JL65" s="671"/>
      <c r="JM65" s="671"/>
      <c r="JN65" s="671"/>
      <c r="JO65" s="671"/>
      <c r="JP65" s="671"/>
      <c r="JQ65" s="671"/>
      <c r="JR65" s="671"/>
      <c r="JS65" s="671"/>
      <c r="JT65" s="701"/>
      <c r="JU65" s="701"/>
      <c r="JV65" s="701"/>
      <c r="JW65" s="701"/>
      <c r="JX65" s="701"/>
      <c r="JY65" s="701"/>
      <c r="JZ65" s="701"/>
      <c r="KA65" s="701"/>
      <c r="KB65" s="701"/>
      <c r="KC65" s="701"/>
      <c r="KD65" s="676"/>
      <c r="KE65" s="676"/>
      <c r="KF65" s="676"/>
      <c r="KG65" s="676"/>
      <c r="KH65" s="676"/>
      <c r="KI65" s="676"/>
      <c r="KJ65" s="676"/>
      <c r="KK65" s="676"/>
      <c r="KL65" s="831"/>
      <c r="KM65" s="832"/>
      <c r="KN65" s="832"/>
      <c r="KO65" s="833"/>
      <c r="KP65" s="429"/>
      <c r="KQ65" s="429"/>
      <c r="KR65" s="429"/>
      <c r="KS65" s="429"/>
      <c r="KT65" s="429"/>
      <c r="KU65" s="429"/>
      <c r="KV65" s="429"/>
      <c r="KW65" s="429"/>
      <c r="KX65" s="429"/>
      <c r="KY65" s="429"/>
      <c r="KZ65" s="429"/>
      <c r="LA65" s="429"/>
      <c r="LB65" s="429"/>
      <c r="LC65" s="429"/>
      <c r="LD65" s="429"/>
      <c r="LE65" s="429"/>
      <c r="LF65" s="429"/>
      <c r="LG65" s="429"/>
      <c r="LH65" s="429"/>
      <c r="LI65" s="429"/>
      <c r="LJ65" s="429"/>
      <c r="LK65" s="429"/>
      <c r="LL65" s="429"/>
      <c r="LM65" s="429"/>
      <c r="LN65" s="429"/>
      <c r="LO65" s="429"/>
      <c r="LP65" s="429"/>
      <c r="LQ65" s="429"/>
      <c r="LR65" s="429"/>
      <c r="LS65" s="429"/>
      <c r="LT65" s="429"/>
      <c r="LU65" s="429"/>
      <c r="LV65" s="429"/>
      <c r="LW65" s="429"/>
      <c r="LX65" s="429"/>
      <c r="LY65" s="429"/>
      <c r="LZ65" s="429"/>
    </row>
    <row r="66" spans="1:338" ht="9" customHeight="1">
      <c r="A66" s="419"/>
      <c r="B66" s="785" t="s">
        <v>411</v>
      </c>
      <c r="C66" s="785"/>
      <c r="D66" s="785"/>
      <c r="E66" s="786"/>
      <c r="F66" s="765"/>
      <c r="G66" s="766"/>
      <c r="H66" s="766"/>
      <c r="I66" s="766"/>
      <c r="J66" s="766"/>
      <c r="K66" s="766"/>
      <c r="L66" s="766"/>
      <c r="M66" s="767"/>
      <c r="N66" s="768" t="str">
        <f t="shared" ref="N66" si="12">IF(F66="","",IF(ED66=TRUE,"○","ー"))</f>
        <v/>
      </c>
      <c r="O66" s="769"/>
      <c r="P66" s="769"/>
      <c r="Q66" s="770"/>
      <c r="R66" s="782"/>
      <c r="S66" s="780"/>
      <c r="T66" s="780"/>
      <c r="U66" s="780"/>
      <c r="V66" s="780"/>
      <c r="W66" s="780"/>
      <c r="X66" s="780"/>
      <c r="Y66" s="780"/>
      <c r="Z66" s="780"/>
      <c r="AA66" s="781"/>
      <c r="AB66" s="782"/>
      <c r="AC66" s="780"/>
      <c r="AD66" s="780"/>
      <c r="AE66" s="780"/>
      <c r="AF66" s="780"/>
      <c r="AG66" s="780"/>
      <c r="AH66" s="780"/>
      <c r="AI66" s="780"/>
      <c r="AJ66" s="780"/>
      <c r="AK66" s="780"/>
      <c r="AL66" s="780"/>
      <c r="AM66" s="780"/>
      <c r="AN66" s="780"/>
      <c r="AO66" s="780"/>
      <c r="AP66" s="780"/>
      <c r="AQ66" s="780"/>
      <c r="AR66" s="780"/>
      <c r="AS66" s="780"/>
      <c r="AT66" s="780"/>
      <c r="AU66" s="780"/>
      <c r="AV66" s="780"/>
      <c r="AW66" s="780"/>
      <c r="AX66" s="780"/>
      <c r="AY66" s="781"/>
      <c r="AZ66" s="783" t="str">
        <f>IF(KD66=0,"",
IF(KH66=0,"ー",JJ66))</f>
        <v/>
      </c>
      <c r="BA66" s="784"/>
      <c r="BB66" s="784"/>
      <c r="BC66" s="784"/>
      <c r="BD66" s="784"/>
      <c r="BE66" s="784"/>
      <c r="BF66" s="784"/>
      <c r="BG66" s="784"/>
      <c r="BH66" s="784"/>
      <c r="BI66" s="784"/>
      <c r="BJ66" s="418"/>
      <c r="BK66" s="418"/>
      <c r="BL66" s="418"/>
      <c r="BM66" s="716" t="str">
        <f>IF(DJ63&gt;パラメーター!$D$13,"※後期分の限度額を超えているため、限度額である"&amp;パラメーター!$D$16&amp;"円で計算されます。","")</f>
        <v/>
      </c>
      <c r="BN66" s="716"/>
      <c r="BO66" s="716"/>
      <c r="BP66" s="716"/>
      <c r="BQ66" s="716"/>
      <c r="BR66" s="716"/>
      <c r="BS66" s="716"/>
      <c r="BT66" s="716"/>
      <c r="BU66" s="716"/>
      <c r="BV66" s="716"/>
      <c r="BW66" s="716"/>
      <c r="BX66" s="716"/>
      <c r="BY66" s="716"/>
      <c r="BZ66" s="716"/>
      <c r="CA66" s="716"/>
      <c r="CB66" s="716"/>
      <c r="CC66" s="716"/>
      <c r="CD66" s="716"/>
      <c r="CE66" s="716"/>
      <c r="CF66" s="716"/>
      <c r="CG66" s="716"/>
      <c r="CH66" s="716"/>
      <c r="CI66" s="716"/>
      <c r="CJ66" s="716"/>
      <c r="CK66" s="716"/>
      <c r="CL66" s="716"/>
      <c r="CM66" s="716"/>
      <c r="CN66" s="716"/>
      <c r="CO66" s="716"/>
      <c r="CP66" s="716"/>
      <c r="CQ66" s="716"/>
      <c r="CR66" s="716"/>
      <c r="CS66" s="716"/>
      <c r="CT66" s="716"/>
      <c r="CU66" s="716"/>
      <c r="CV66" s="716"/>
      <c r="CW66" s="716"/>
      <c r="CX66" s="716"/>
      <c r="CY66" s="716"/>
      <c r="CZ66" s="716"/>
      <c r="DA66" s="716"/>
      <c r="DB66" s="716"/>
      <c r="DC66" s="716"/>
      <c r="DD66" s="716"/>
      <c r="DE66" s="716"/>
      <c r="DF66" s="716"/>
      <c r="DG66" s="716"/>
      <c r="DH66" s="716"/>
      <c r="DI66" s="716"/>
      <c r="DJ66" s="716"/>
      <c r="DK66" s="716"/>
      <c r="DL66" s="716"/>
      <c r="DM66" s="716"/>
      <c r="DN66" s="716"/>
      <c r="DO66" s="716"/>
      <c r="DP66" s="716"/>
      <c r="DQ66" s="716"/>
      <c r="DR66" s="716"/>
      <c r="DS66" s="716"/>
      <c r="DT66" s="716"/>
      <c r="DV66" s="429"/>
      <c r="DW66" s="429"/>
      <c r="DX66" s="429"/>
      <c r="DY66" s="429"/>
      <c r="DZ66" s="785" t="s">
        <v>411</v>
      </c>
      <c r="EA66" s="785"/>
      <c r="EB66" s="785"/>
      <c r="EC66" s="786"/>
      <c r="ED66" s="813" t="b">
        <f>IF(AND($EN$29&lt;=F66,F66&lt;=$EI$29),TRUE,FALSE)</f>
        <v>0</v>
      </c>
      <c r="EE66" s="813"/>
      <c r="EF66" s="813"/>
      <c r="EG66" s="813"/>
      <c r="EH66" s="787" t="str">
        <f t="shared" ref="EH66" si="13">IF(R66="","",R66)</f>
        <v/>
      </c>
      <c r="EI66" s="681"/>
      <c r="EJ66" s="681"/>
      <c r="EK66" s="681"/>
      <c r="EL66" s="681"/>
      <c r="EM66" s="681"/>
      <c r="EN66" s="681"/>
      <c r="EO66" s="681"/>
      <c r="EP66" s="681"/>
      <c r="EQ66" s="681"/>
      <c r="ER66" s="672">
        <f>IF(AB66="",0,AB66)</f>
        <v>0</v>
      </c>
      <c r="ES66" s="672"/>
      <c r="ET66" s="672"/>
      <c r="EU66" s="672"/>
      <c r="EV66" s="672"/>
      <c r="EW66" s="672"/>
      <c r="EX66" s="672"/>
      <c r="EY66" s="672"/>
      <c r="EZ66" s="678">
        <f>IF(ER66&lt;551000,0,
IF(ER66&lt;1619000,ER66-550000,
IF(ER66&lt;1620000,1069000,
IF(ER66&lt;1622000,1070000,
IF(ER66&lt;1624000,1072000,
IF(ER66&lt;1628000,1074000,
"-"))))))</f>
        <v>0</v>
      </c>
      <c r="FA66" s="678"/>
      <c r="FB66" s="678"/>
      <c r="FC66" s="678"/>
      <c r="FD66" s="678"/>
      <c r="FE66" s="678"/>
      <c r="FF66" s="678"/>
      <c r="FG66" s="678"/>
      <c r="FH66" s="678">
        <f>IF(ER66&lt;1628000,EZ66,EZ68)</f>
        <v>0</v>
      </c>
      <c r="FI66" s="678"/>
      <c r="FJ66" s="678"/>
      <c r="FK66" s="678"/>
      <c r="FL66" s="678"/>
      <c r="FM66" s="678"/>
      <c r="FN66" s="678"/>
      <c r="FO66" s="678"/>
      <c r="FP66" s="677">
        <f>FH66-FH68</f>
        <v>0</v>
      </c>
      <c r="FQ66" s="677"/>
      <c r="FR66" s="677"/>
      <c r="FS66" s="677"/>
      <c r="FT66" s="677"/>
      <c r="FU66" s="677"/>
      <c r="FV66" s="677"/>
      <c r="FW66" s="677"/>
      <c r="FX66" s="672">
        <f>IF(AJ66="",0,AJ66)</f>
        <v>0</v>
      </c>
      <c r="FY66" s="672"/>
      <c r="FZ66" s="672"/>
      <c r="GA66" s="672"/>
      <c r="GB66" s="672"/>
      <c r="GC66" s="672"/>
      <c r="GD66" s="672"/>
      <c r="GE66" s="672"/>
      <c r="GF66" s="678">
        <f>IF(FX66&lt;600000,0,
IF(FX66&lt;1300000,FX66-600000,
IF(FX66&lt;4100000,ROUNDDOWN(FX66*0.75-275000,0),
IF(FX66&lt;7700000,ROUNDDOWN(FX66*0.85-685000,0),
IF(FX66&lt;10000000,ROUNDDOWN(FX66*0.95-1455000,0),
FX66-1955000)))))</f>
        <v>0</v>
      </c>
      <c r="GG66" s="678"/>
      <c r="GH66" s="678"/>
      <c r="GI66" s="678"/>
      <c r="GJ66" s="678"/>
      <c r="GK66" s="678"/>
      <c r="GL66" s="678"/>
      <c r="GM66" s="678"/>
      <c r="GN66" s="678">
        <f>IF(FX66&lt;500000,0,
IF(FX66&lt;1300000,FX66-500000,
IF(FX66&lt;4100000,ROUNDDOWN(FX66*0.75-175000,0),
IF(FX66&lt;7700000,ROUNDDOWN(FX66*0.85-585000,0),
IF(FX66&lt;10000000,ROUNDDOWN(FX66*0.95-1355000,0),
FX66-1855000)))))</f>
        <v>0</v>
      </c>
      <c r="GO66" s="678"/>
      <c r="GP66" s="678"/>
      <c r="GQ66" s="678"/>
      <c r="GR66" s="678"/>
      <c r="GS66" s="678"/>
      <c r="GT66" s="678"/>
      <c r="GU66" s="678"/>
      <c r="GV66" s="678">
        <f>IF(FX66&lt;400000,0,
IF(FX66&lt;1300000,FX66-400000,
IF(FX66&lt;4100000,ROUNDDOWN(FX66*0.75-75000,0),
IF(FX66&lt;7700000,ROUNDDOWN(FX66*0.85-485000,0),
IF(FX66&lt;10000000,ROUNDDOWN(FX66*0.95-1255000,0),
FX66-1755000)))))</f>
        <v>0</v>
      </c>
      <c r="GW66" s="678"/>
      <c r="GX66" s="678"/>
      <c r="GY66" s="678"/>
      <c r="GZ66" s="678"/>
      <c r="HA66" s="678"/>
      <c r="HB66" s="678"/>
      <c r="HC66" s="678"/>
      <c r="HD66" s="674" t="str">
        <f>IFERROR(IF(F66="","",DATEDIF(F66,"R"&amp;パラメーター!$D$1&amp;"/1/1","Y")),0)</f>
        <v/>
      </c>
      <c r="HE66" s="674"/>
      <c r="HF66" s="674"/>
      <c r="HG66" s="674"/>
      <c r="HH66" s="674"/>
      <c r="HI66" s="674"/>
      <c r="HJ66" s="674"/>
      <c r="HK66" s="674"/>
      <c r="HL66" s="674">
        <f>IF(HD66&lt;65,1,2)</f>
        <v>2</v>
      </c>
      <c r="HM66" s="674"/>
      <c r="HN66" s="674"/>
      <c r="HO66" s="674"/>
      <c r="HP66" s="674"/>
      <c r="HQ66" s="674"/>
      <c r="HR66" s="674"/>
      <c r="HS66" s="674"/>
      <c r="HT66" s="677">
        <f>IF(AND(HL66=1,HL68=1),GF66,
IF(AND(HL66=1,HL68=2),GN66,
IF(AND(HL66=1,HL68=3),GV66,
IF(AND(HL66=2,HL68=1),GF68,
IF(AND(HL66=2,HL68=2),GN68,
IF(AND(HL66=2,HL68=3),GV68,
"???"))))))</f>
        <v>0</v>
      </c>
      <c r="HU66" s="677"/>
      <c r="HV66" s="677"/>
      <c r="HW66" s="677"/>
      <c r="HX66" s="677"/>
      <c r="HY66" s="677"/>
      <c r="HZ66" s="677"/>
      <c r="IA66" s="677"/>
      <c r="IB66" s="672">
        <f>IF(AR66="",0,AR66)</f>
        <v>0</v>
      </c>
      <c r="IC66" s="672"/>
      <c r="ID66" s="672"/>
      <c r="IE66" s="672"/>
      <c r="IF66" s="672"/>
      <c r="IG66" s="672"/>
      <c r="IH66" s="672"/>
      <c r="II66" s="672"/>
      <c r="IJ66" s="673">
        <f>FP66+HT66+IB66</f>
        <v>0</v>
      </c>
      <c r="IK66" s="673"/>
      <c r="IL66" s="673"/>
      <c r="IM66" s="673"/>
      <c r="IN66" s="673"/>
      <c r="IO66" s="673"/>
      <c r="IP66" s="673"/>
      <c r="IQ66" s="673"/>
      <c r="IR66" s="673">
        <f>IF(IJ66&lt;=24000000,430000,
IF(IJ66&lt;=24500000,290000,
IF(IJ66&lt;=25000000,150000,
0)))</f>
        <v>430000</v>
      </c>
      <c r="IS66" s="673"/>
      <c r="IT66" s="673"/>
      <c r="IU66" s="673"/>
      <c r="IV66" s="673"/>
      <c r="IW66" s="673"/>
      <c r="IX66" s="673"/>
      <c r="IY66" s="673"/>
      <c r="IZ66" s="675">
        <f>IF(IJ66-IR66&lt;0,0,IJ66-IR66)</f>
        <v>0</v>
      </c>
      <c r="JA66" s="675"/>
      <c r="JB66" s="675"/>
      <c r="JC66" s="675"/>
      <c r="JD66" s="675"/>
      <c r="JE66" s="675"/>
      <c r="JF66" s="675"/>
      <c r="JG66" s="675"/>
      <c r="JH66" s="675"/>
      <c r="JI66" s="675"/>
      <c r="JJ66" s="671">
        <f>IF(KD66+KH66=2,
MAX(EH66,IZ66),0)</f>
        <v>0</v>
      </c>
      <c r="JK66" s="671"/>
      <c r="JL66" s="671"/>
      <c r="JM66" s="671"/>
      <c r="JN66" s="671"/>
      <c r="JO66" s="671"/>
      <c r="JP66" s="671"/>
      <c r="JQ66" s="671"/>
      <c r="JR66" s="671"/>
      <c r="JS66" s="671"/>
      <c r="JT66" s="701">
        <f>IF(ED66=TRUE,JJ66,0)</f>
        <v>0</v>
      </c>
      <c r="JU66" s="701"/>
      <c r="JV66" s="701"/>
      <c r="JW66" s="701"/>
      <c r="JX66" s="701"/>
      <c r="JY66" s="701"/>
      <c r="JZ66" s="701"/>
      <c r="KA66" s="701"/>
      <c r="KB66" s="701"/>
      <c r="KC66" s="701"/>
      <c r="KD66" s="676">
        <f>IF(F66="",0,1)</f>
        <v>0</v>
      </c>
      <c r="KE66" s="676"/>
      <c r="KF66" s="676"/>
      <c r="KG66" s="676"/>
      <c r="KH66" s="676">
        <f>IF(AND(R66&lt;&gt;"",OR(AB66&lt;&gt;"",AJ66&lt;&gt;"",AR66&lt;&gt;"")),0,1)</f>
        <v>1</v>
      </c>
      <c r="KI66" s="676"/>
      <c r="KJ66" s="676"/>
      <c r="KK66" s="676"/>
      <c r="KL66" s="825">
        <f t="shared" ref="KL66" si="14">IF(F66="",1,IF(IFERROR(F66*1,0)&gt;0,1,0))</f>
        <v>1</v>
      </c>
      <c r="KM66" s="826"/>
      <c r="KN66" s="826"/>
      <c r="KO66" s="827"/>
      <c r="KP66" s="429"/>
      <c r="KQ66" s="429"/>
      <c r="KR66" s="429"/>
      <c r="KS66" s="429"/>
      <c r="KT66" s="429"/>
      <c r="KU66" s="429"/>
      <c r="KV66" s="429"/>
      <c r="KW66" s="429"/>
      <c r="KX66" s="429"/>
      <c r="KY66" s="429"/>
      <c r="KZ66" s="429"/>
      <c r="LA66" s="429"/>
      <c r="LB66" s="429"/>
      <c r="LC66" s="429"/>
      <c r="LD66" s="429"/>
      <c r="LE66" s="429"/>
      <c r="LF66" s="429"/>
      <c r="LG66" s="429"/>
      <c r="LH66" s="429"/>
      <c r="LI66" s="429"/>
      <c r="LJ66" s="429"/>
      <c r="LK66" s="429"/>
      <c r="LL66" s="429"/>
      <c r="LM66" s="429"/>
      <c r="LN66" s="429"/>
      <c r="LO66" s="429"/>
      <c r="LP66" s="429"/>
      <c r="LQ66" s="429"/>
      <c r="LR66" s="429"/>
      <c r="LS66" s="429"/>
      <c r="LT66" s="429"/>
      <c r="LU66" s="429"/>
      <c r="LV66" s="429"/>
      <c r="LW66" s="429"/>
      <c r="LX66" s="429"/>
      <c r="LY66" s="429"/>
      <c r="LZ66" s="429"/>
    </row>
    <row r="67" spans="1:338" ht="9" customHeight="1">
      <c r="A67" s="419"/>
      <c r="B67" s="785"/>
      <c r="C67" s="785"/>
      <c r="D67" s="785"/>
      <c r="E67" s="786"/>
      <c r="F67" s="765"/>
      <c r="G67" s="766"/>
      <c r="H67" s="766"/>
      <c r="I67" s="766"/>
      <c r="J67" s="766"/>
      <c r="K67" s="766"/>
      <c r="L67" s="766"/>
      <c r="M67" s="767"/>
      <c r="N67" s="768"/>
      <c r="O67" s="769"/>
      <c r="P67" s="769"/>
      <c r="Q67" s="770"/>
      <c r="R67" s="782"/>
      <c r="S67" s="780"/>
      <c r="T67" s="780"/>
      <c r="U67" s="780"/>
      <c r="V67" s="780"/>
      <c r="W67" s="780"/>
      <c r="X67" s="780"/>
      <c r="Y67" s="780"/>
      <c r="Z67" s="780"/>
      <c r="AA67" s="781"/>
      <c r="AB67" s="782"/>
      <c r="AC67" s="780"/>
      <c r="AD67" s="780"/>
      <c r="AE67" s="780"/>
      <c r="AF67" s="780"/>
      <c r="AG67" s="780"/>
      <c r="AH67" s="780"/>
      <c r="AI67" s="780"/>
      <c r="AJ67" s="780"/>
      <c r="AK67" s="780"/>
      <c r="AL67" s="780"/>
      <c r="AM67" s="780"/>
      <c r="AN67" s="780"/>
      <c r="AO67" s="780"/>
      <c r="AP67" s="780"/>
      <c r="AQ67" s="780"/>
      <c r="AR67" s="780"/>
      <c r="AS67" s="780"/>
      <c r="AT67" s="780"/>
      <c r="AU67" s="780"/>
      <c r="AV67" s="780"/>
      <c r="AW67" s="780"/>
      <c r="AX67" s="780"/>
      <c r="AY67" s="781"/>
      <c r="AZ67" s="783"/>
      <c r="BA67" s="784"/>
      <c r="BB67" s="784"/>
      <c r="BC67" s="784"/>
      <c r="BD67" s="784"/>
      <c r="BE67" s="784"/>
      <c r="BF67" s="784"/>
      <c r="BG67" s="784"/>
      <c r="BH67" s="784"/>
      <c r="BI67" s="784"/>
      <c r="BJ67" s="418"/>
      <c r="BK67" s="418"/>
      <c r="BL67" s="418"/>
      <c r="BM67" s="716"/>
      <c r="BN67" s="716"/>
      <c r="BO67" s="716"/>
      <c r="BP67" s="716"/>
      <c r="BQ67" s="716"/>
      <c r="BR67" s="716"/>
      <c r="BS67" s="716"/>
      <c r="BT67" s="716"/>
      <c r="BU67" s="716"/>
      <c r="BV67" s="716"/>
      <c r="BW67" s="716"/>
      <c r="BX67" s="716"/>
      <c r="BY67" s="716"/>
      <c r="BZ67" s="716"/>
      <c r="CA67" s="716"/>
      <c r="CB67" s="716"/>
      <c r="CC67" s="716"/>
      <c r="CD67" s="716"/>
      <c r="CE67" s="716"/>
      <c r="CF67" s="716"/>
      <c r="CG67" s="716"/>
      <c r="CH67" s="716"/>
      <c r="CI67" s="716"/>
      <c r="CJ67" s="716"/>
      <c r="CK67" s="716"/>
      <c r="CL67" s="716"/>
      <c r="CM67" s="716"/>
      <c r="CN67" s="716"/>
      <c r="CO67" s="716"/>
      <c r="CP67" s="716"/>
      <c r="CQ67" s="716"/>
      <c r="CR67" s="716"/>
      <c r="CS67" s="716"/>
      <c r="CT67" s="716"/>
      <c r="CU67" s="716"/>
      <c r="CV67" s="716"/>
      <c r="CW67" s="716"/>
      <c r="CX67" s="716"/>
      <c r="CY67" s="716"/>
      <c r="CZ67" s="716"/>
      <c r="DA67" s="716"/>
      <c r="DB67" s="716"/>
      <c r="DC67" s="716"/>
      <c r="DD67" s="716"/>
      <c r="DE67" s="716"/>
      <c r="DF67" s="716"/>
      <c r="DG67" s="716"/>
      <c r="DH67" s="716"/>
      <c r="DI67" s="716"/>
      <c r="DJ67" s="716"/>
      <c r="DK67" s="716"/>
      <c r="DL67" s="716"/>
      <c r="DM67" s="716"/>
      <c r="DN67" s="716"/>
      <c r="DO67" s="716"/>
      <c r="DP67" s="716"/>
      <c r="DQ67" s="716"/>
      <c r="DR67" s="716"/>
      <c r="DS67" s="716"/>
      <c r="DT67" s="716"/>
      <c r="DV67" s="429"/>
      <c r="DW67" s="429"/>
      <c r="DX67" s="429"/>
      <c r="DY67" s="429"/>
      <c r="DZ67" s="785"/>
      <c r="EA67" s="785"/>
      <c r="EB67" s="785"/>
      <c r="EC67" s="786"/>
      <c r="ED67" s="813"/>
      <c r="EE67" s="813"/>
      <c r="EF67" s="813"/>
      <c r="EG67" s="813"/>
      <c r="EH67" s="681"/>
      <c r="EI67" s="681"/>
      <c r="EJ67" s="681"/>
      <c r="EK67" s="681"/>
      <c r="EL67" s="681"/>
      <c r="EM67" s="681"/>
      <c r="EN67" s="681"/>
      <c r="EO67" s="681"/>
      <c r="EP67" s="681"/>
      <c r="EQ67" s="681"/>
      <c r="ER67" s="672"/>
      <c r="ES67" s="672"/>
      <c r="ET67" s="672"/>
      <c r="EU67" s="672"/>
      <c r="EV67" s="672"/>
      <c r="EW67" s="672"/>
      <c r="EX67" s="672"/>
      <c r="EY67" s="672"/>
      <c r="EZ67" s="678"/>
      <c r="FA67" s="678"/>
      <c r="FB67" s="678"/>
      <c r="FC67" s="678"/>
      <c r="FD67" s="678"/>
      <c r="FE67" s="678"/>
      <c r="FF67" s="678"/>
      <c r="FG67" s="678"/>
      <c r="FH67" s="678"/>
      <c r="FI67" s="678"/>
      <c r="FJ67" s="678"/>
      <c r="FK67" s="678"/>
      <c r="FL67" s="678"/>
      <c r="FM67" s="678"/>
      <c r="FN67" s="678"/>
      <c r="FO67" s="678"/>
      <c r="FP67" s="677"/>
      <c r="FQ67" s="677"/>
      <c r="FR67" s="677"/>
      <c r="FS67" s="677"/>
      <c r="FT67" s="677"/>
      <c r="FU67" s="677"/>
      <c r="FV67" s="677"/>
      <c r="FW67" s="677"/>
      <c r="FX67" s="672"/>
      <c r="FY67" s="672"/>
      <c r="FZ67" s="672"/>
      <c r="GA67" s="672"/>
      <c r="GB67" s="672"/>
      <c r="GC67" s="672"/>
      <c r="GD67" s="672"/>
      <c r="GE67" s="672"/>
      <c r="GF67" s="678"/>
      <c r="GG67" s="678"/>
      <c r="GH67" s="678"/>
      <c r="GI67" s="678"/>
      <c r="GJ67" s="678"/>
      <c r="GK67" s="678"/>
      <c r="GL67" s="678"/>
      <c r="GM67" s="678"/>
      <c r="GN67" s="678"/>
      <c r="GO67" s="678"/>
      <c r="GP67" s="678"/>
      <c r="GQ67" s="678"/>
      <c r="GR67" s="678"/>
      <c r="GS67" s="678"/>
      <c r="GT67" s="678"/>
      <c r="GU67" s="678"/>
      <c r="GV67" s="678"/>
      <c r="GW67" s="678"/>
      <c r="GX67" s="678"/>
      <c r="GY67" s="678"/>
      <c r="GZ67" s="678"/>
      <c r="HA67" s="678"/>
      <c r="HB67" s="678"/>
      <c r="HC67" s="678"/>
      <c r="HD67" s="674"/>
      <c r="HE67" s="674"/>
      <c r="HF67" s="674"/>
      <c r="HG67" s="674"/>
      <c r="HH67" s="674"/>
      <c r="HI67" s="674"/>
      <c r="HJ67" s="674"/>
      <c r="HK67" s="674"/>
      <c r="HL67" s="674"/>
      <c r="HM67" s="674"/>
      <c r="HN67" s="674"/>
      <c r="HO67" s="674"/>
      <c r="HP67" s="674"/>
      <c r="HQ67" s="674"/>
      <c r="HR67" s="674"/>
      <c r="HS67" s="674"/>
      <c r="HT67" s="677"/>
      <c r="HU67" s="677"/>
      <c r="HV67" s="677"/>
      <c r="HW67" s="677"/>
      <c r="HX67" s="677"/>
      <c r="HY67" s="677"/>
      <c r="HZ67" s="677"/>
      <c r="IA67" s="677"/>
      <c r="IB67" s="672"/>
      <c r="IC67" s="672"/>
      <c r="ID67" s="672"/>
      <c r="IE67" s="672"/>
      <c r="IF67" s="672"/>
      <c r="IG67" s="672"/>
      <c r="IH67" s="672"/>
      <c r="II67" s="672"/>
      <c r="IJ67" s="673"/>
      <c r="IK67" s="673"/>
      <c r="IL67" s="673"/>
      <c r="IM67" s="673"/>
      <c r="IN67" s="673"/>
      <c r="IO67" s="673"/>
      <c r="IP67" s="673"/>
      <c r="IQ67" s="673"/>
      <c r="IR67" s="673"/>
      <c r="IS67" s="673"/>
      <c r="IT67" s="673"/>
      <c r="IU67" s="673"/>
      <c r="IV67" s="673"/>
      <c r="IW67" s="673"/>
      <c r="IX67" s="673"/>
      <c r="IY67" s="673"/>
      <c r="IZ67" s="675"/>
      <c r="JA67" s="675"/>
      <c r="JB67" s="675"/>
      <c r="JC67" s="675"/>
      <c r="JD67" s="675"/>
      <c r="JE67" s="675"/>
      <c r="JF67" s="675"/>
      <c r="JG67" s="675"/>
      <c r="JH67" s="675"/>
      <c r="JI67" s="675"/>
      <c r="JJ67" s="671"/>
      <c r="JK67" s="671"/>
      <c r="JL67" s="671"/>
      <c r="JM67" s="671"/>
      <c r="JN67" s="671"/>
      <c r="JO67" s="671"/>
      <c r="JP67" s="671"/>
      <c r="JQ67" s="671"/>
      <c r="JR67" s="671"/>
      <c r="JS67" s="671"/>
      <c r="JT67" s="701"/>
      <c r="JU67" s="701"/>
      <c r="JV67" s="701"/>
      <c r="JW67" s="701"/>
      <c r="JX67" s="701"/>
      <c r="JY67" s="701"/>
      <c r="JZ67" s="701"/>
      <c r="KA67" s="701"/>
      <c r="KB67" s="701"/>
      <c r="KC67" s="701"/>
      <c r="KD67" s="676"/>
      <c r="KE67" s="676"/>
      <c r="KF67" s="676"/>
      <c r="KG67" s="676"/>
      <c r="KH67" s="676"/>
      <c r="KI67" s="676"/>
      <c r="KJ67" s="676"/>
      <c r="KK67" s="676"/>
      <c r="KL67" s="828"/>
      <c r="KM67" s="829"/>
      <c r="KN67" s="829"/>
      <c r="KO67" s="830"/>
      <c r="KP67" s="429"/>
      <c r="KQ67" s="429"/>
      <c r="KR67" s="429"/>
      <c r="KS67" s="429"/>
      <c r="KT67" s="429"/>
      <c r="KU67" s="429"/>
      <c r="KV67" s="429"/>
      <c r="KW67" s="429"/>
      <c r="KX67" s="429"/>
      <c r="KY67" s="429"/>
      <c r="KZ67" s="429"/>
      <c r="LA67" s="429"/>
      <c r="LB67" s="429"/>
      <c r="LC67" s="429"/>
      <c r="LD67" s="429"/>
      <c r="LE67" s="429"/>
      <c r="LF67" s="429"/>
      <c r="LG67" s="429"/>
      <c r="LH67" s="429"/>
      <c r="LI67" s="429"/>
      <c r="LJ67" s="429"/>
      <c r="LK67" s="429"/>
      <c r="LL67" s="429"/>
      <c r="LM67" s="429"/>
      <c r="LN67" s="429"/>
      <c r="LO67" s="429"/>
      <c r="LP67" s="429"/>
      <c r="LQ67" s="429"/>
      <c r="LR67" s="429"/>
      <c r="LS67" s="429"/>
      <c r="LT67" s="429"/>
      <c r="LU67" s="429"/>
      <c r="LV67" s="429"/>
      <c r="LW67" s="429"/>
      <c r="LX67" s="429"/>
      <c r="LY67" s="429"/>
      <c r="LZ67" s="429"/>
    </row>
    <row r="68" spans="1:338" ht="9" customHeight="1">
      <c r="B68" s="785"/>
      <c r="C68" s="785"/>
      <c r="D68" s="785"/>
      <c r="E68" s="786"/>
      <c r="F68" s="765"/>
      <c r="G68" s="766"/>
      <c r="H68" s="766"/>
      <c r="I68" s="766"/>
      <c r="J68" s="766"/>
      <c r="K68" s="766"/>
      <c r="L68" s="766"/>
      <c r="M68" s="767"/>
      <c r="N68" s="768"/>
      <c r="O68" s="769"/>
      <c r="P68" s="769"/>
      <c r="Q68" s="770"/>
      <c r="R68" s="782"/>
      <c r="S68" s="780"/>
      <c r="T68" s="780"/>
      <c r="U68" s="780"/>
      <c r="V68" s="780"/>
      <c r="W68" s="780"/>
      <c r="X68" s="780"/>
      <c r="Y68" s="780"/>
      <c r="Z68" s="780"/>
      <c r="AA68" s="781"/>
      <c r="AB68" s="782"/>
      <c r="AC68" s="780"/>
      <c r="AD68" s="780"/>
      <c r="AE68" s="780"/>
      <c r="AF68" s="780"/>
      <c r="AG68" s="780"/>
      <c r="AH68" s="780"/>
      <c r="AI68" s="780"/>
      <c r="AJ68" s="780"/>
      <c r="AK68" s="780"/>
      <c r="AL68" s="780"/>
      <c r="AM68" s="780"/>
      <c r="AN68" s="780"/>
      <c r="AO68" s="780"/>
      <c r="AP68" s="780"/>
      <c r="AQ68" s="780"/>
      <c r="AR68" s="780"/>
      <c r="AS68" s="780"/>
      <c r="AT68" s="780"/>
      <c r="AU68" s="780"/>
      <c r="AV68" s="780"/>
      <c r="AW68" s="780"/>
      <c r="AX68" s="780"/>
      <c r="AY68" s="781"/>
      <c r="AZ68" s="783"/>
      <c r="BA68" s="784"/>
      <c r="BB68" s="784"/>
      <c r="BC68" s="784"/>
      <c r="BD68" s="784"/>
      <c r="BE68" s="784"/>
      <c r="BF68" s="784"/>
      <c r="BG68" s="784"/>
      <c r="BH68" s="784"/>
      <c r="BI68" s="784"/>
      <c r="BJ68" s="418"/>
      <c r="BK68" s="418"/>
      <c r="BL68" s="418"/>
      <c r="BM68" s="420"/>
      <c r="BN68" s="420"/>
      <c r="BO68" s="420"/>
      <c r="BP68" s="420"/>
      <c r="BQ68" s="420"/>
      <c r="BR68" s="420"/>
      <c r="BS68" s="420"/>
      <c r="BT68" s="420"/>
      <c r="BU68" s="420"/>
      <c r="BV68" s="420"/>
      <c r="BW68" s="420"/>
      <c r="BX68" s="420"/>
      <c r="BY68" s="420"/>
      <c r="BZ68" s="420"/>
      <c r="CA68" s="420"/>
      <c r="CB68" s="420"/>
      <c r="CC68" s="420"/>
      <c r="CD68" s="420"/>
      <c r="CE68" s="420"/>
      <c r="CF68" s="420"/>
      <c r="CG68" s="420"/>
      <c r="CH68" s="420"/>
      <c r="CI68" s="420"/>
      <c r="CJ68" s="420"/>
      <c r="CK68" s="420"/>
      <c r="CL68" s="420"/>
      <c r="CM68" s="420"/>
      <c r="CN68" s="420"/>
      <c r="CO68" s="420"/>
      <c r="CP68" s="420"/>
      <c r="CQ68" s="420"/>
      <c r="CR68" s="420"/>
      <c r="CS68" s="420"/>
      <c r="CT68" s="420"/>
      <c r="CU68" s="420"/>
      <c r="CV68" s="420"/>
      <c r="CW68" s="420"/>
      <c r="CX68" s="420"/>
      <c r="CY68" s="420"/>
      <c r="CZ68" s="420"/>
      <c r="DA68" s="420"/>
      <c r="DB68" s="420"/>
      <c r="DC68" s="420"/>
      <c r="DD68" s="420"/>
      <c r="DE68" s="420"/>
      <c r="DF68" s="420"/>
      <c r="DG68" s="420"/>
      <c r="DH68" s="420"/>
      <c r="DI68" s="420"/>
      <c r="DJ68" s="420"/>
      <c r="DK68" s="420"/>
      <c r="DL68" s="420"/>
      <c r="DM68" s="420"/>
      <c r="DN68" s="420"/>
      <c r="DO68" s="420"/>
      <c r="DP68" s="420"/>
      <c r="DQ68" s="420"/>
      <c r="DR68" s="420"/>
      <c r="DS68" s="420"/>
      <c r="DT68" s="420"/>
      <c r="DV68" s="429"/>
      <c r="DW68" s="429"/>
      <c r="DX68" s="429"/>
      <c r="DY68" s="429"/>
      <c r="DZ68" s="785"/>
      <c r="EA68" s="785"/>
      <c r="EB68" s="785"/>
      <c r="EC68" s="786"/>
      <c r="ED68" s="813"/>
      <c r="EE68" s="813"/>
      <c r="EF68" s="813"/>
      <c r="EG68" s="813"/>
      <c r="EH68" s="681"/>
      <c r="EI68" s="681"/>
      <c r="EJ68" s="681"/>
      <c r="EK68" s="681"/>
      <c r="EL68" s="681"/>
      <c r="EM68" s="681"/>
      <c r="EN68" s="681"/>
      <c r="EO68" s="681"/>
      <c r="EP68" s="681"/>
      <c r="EQ68" s="681"/>
      <c r="ER68" s="672"/>
      <c r="ES68" s="672"/>
      <c r="ET68" s="672"/>
      <c r="EU68" s="672"/>
      <c r="EV68" s="672"/>
      <c r="EW68" s="672"/>
      <c r="EX68" s="672"/>
      <c r="EY68" s="672"/>
      <c r="EZ68" s="678" t="str">
        <f>IF(ER66&lt;1628000,"-",
IF(ER66&lt;1800000,ROUNDDOWN(ER66/4,-3)*2.4+100000,
IF(ER66&lt;3600000,ROUNDDOWN(ER66/4,-3)*2.8-80000,
IF(ER66&lt;6600000,ROUNDDOWN(ER66/4,-3)*3.2-440000,
IF(ER66&lt;8500000,ROUNDDOWN(ER66*0.9-1100000,0),
ER66-1950000)))))</f>
        <v>-</v>
      </c>
      <c r="FA68" s="678"/>
      <c r="FB68" s="678"/>
      <c r="FC68" s="678"/>
      <c r="FD68" s="678"/>
      <c r="FE68" s="678"/>
      <c r="FF68" s="678"/>
      <c r="FG68" s="678"/>
      <c r="FH68" s="674">
        <f>IF(
IF(FH66&gt;100000,100000,FH66)+IF(HT66&gt;100000,100000,HT66)&lt;=0,0,
IF(FH66&gt;100000,100000,FH66)+IF(HT66&gt;100000,100000,HT66)-100000)</f>
        <v>0</v>
      </c>
      <c r="FI68" s="674"/>
      <c r="FJ68" s="674"/>
      <c r="FK68" s="674"/>
      <c r="FL68" s="674"/>
      <c r="FM68" s="674"/>
      <c r="FN68" s="674"/>
      <c r="FO68" s="674"/>
      <c r="FP68" s="677"/>
      <c r="FQ68" s="677"/>
      <c r="FR68" s="677"/>
      <c r="FS68" s="677"/>
      <c r="FT68" s="677"/>
      <c r="FU68" s="677"/>
      <c r="FV68" s="677"/>
      <c r="FW68" s="677"/>
      <c r="FX68" s="672"/>
      <c r="FY68" s="672"/>
      <c r="FZ68" s="672"/>
      <c r="GA68" s="672"/>
      <c r="GB68" s="672"/>
      <c r="GC68" s="672"/>
      <c r="GD68" s="672"/>
      <c r="GE68" s="672"/>
      <c r="GF68" s="678">
        <f>IF(FX66&lt;1100000,0,
IF(FX66&lt;3300000,FX66-1100000,
IF(FX66&lt;4100000,ROUNDDOWN(FX66*0.75-275000,0),
IF(FX66&lt;7700000,ROUNDDOWN(FX66*0.85-685000,0),
IF(FX66&lt;10000000,ROUNDDOWN(FX66*0.95-1455000,0),
FX66-1955000)))))</f>
        <v>0</v>
      </c>
      <c r="GG68" s="678"/>
      <c r="GH68" s="678"/>
      <c r="GI68" s="678"/>
      <c r="GJ68" s="678"/>
      <c r="GK68" s="678"/>
      <c r="GL68" s="678"/>
      <c r="GM68" s="678"/>
      <c r="GN68" s="678">
        <f>IF(FX66&lt;1000000,0,
IF(FX66&lt;3300000,FX66-1000000,
IF(FX66&lt;4100000,ROUNDDOWN(FX66*0.75-175000,0),
IF(FX66&lt;7700000,ROUNDDOWN(FX66*0.85-585000,0),
IF(FX66&lt;10000000,ROUNDDOWN(FX66*0.95-1355000,0),
FX66-1855000)))))</f>
        <v>0</v>
      </c>
      <c r="GO68" s="678"/>
      <c r="GP68" s="678"/>
      <c r="GQ68" s="678"/>
      <c r="GR68" s="678"/>
      <c r="GS68" s="678"/>
      <c r="GT68" s="678"/>
      <c r="GU68" s="678"/>
      <c r="GV68" s="678">
        <f>IF(FX66&lt;900000,0,
IF(FX66&lt;3300000,FX66-900000,
IF(FX66&lt;4100000,ROUNDDOWN(FX66*0.75-75000,0),
IF(FX66&lt;7700000,ROUNDDOWN(FX66*0.85-485000,0),
IF(FX66&lt;10000000,ROUNDDOWN(FX66*0.95-1255000,0),
FX66-1755000)))))</f>
        <v>0</v>
      </c>
      <c r="GW68" s="678"/>
      <c r="GX68" s="678"/>
      <c r="GY68" s="678"/>
      <c r="GZ68" s="678"/>
      <c r="HA68" s="678"/>
      <c r="HB68" s="678"/>
      <c r="HC68" s="678"/>
      <c r="HD68" s="674">
        <f>SUM(FH66,IB66)</f>
        <v>0</v>
      </c>
      <c r="HE68" s="674"/>
      <c r="HF68" s="674"/>
      <c r="HG68" s="674"/>
      <c r="HH68" s="674"/>
      <c r="HI68" s="674"/>
      <c r="HJ68" s="674"/>
      <c r="HK68" s="674"/>
      <c r="HL68" s="674">
        <f>IF(HD68&lt;=10000000,1,IF(HD68&lt;=20000000,2,3))</f>
        <v>1</v>
      </c>
      <c r="HM68" s="674"/>
      <c r="HN68" s="674"/>
      <c r="HO68" s="674"/>
      <c r="HP68" s="674"/>
      <c r="HQ68" s="674"/>
      <c r="HR68" s="674"/>
      <c r="HS68" s="674"/>
      <c r="HT68" s="677"/>
      <c r="HU68" s="677"/>
      <c r="HV68" s="677"/>
      <c r="HW68" s="677"/>
      <c r="HX68" s="677"/>
      <c r="HY68" s="677"/>
      <c r="HZ68" s="677"/>
      <c r="IA68" s="677"/>
      <c r="IB68" s="672"/>
      <c r="IC68" s="672"/>
      <c r="ID68" s="672"/>
      <c r="IE68" s="672"/>
      <c r="IF68" s="672"/>
      <c r="IG68" s="672"/>
      <c r="IH68" s="672"/>
      <c r="II68" s="672"/>
      <c r="IJ68" s="673"/>
      <c r="IK68" s="673"/>
      <c r="IL68" s="673"/>
      <c r="IM68" s="673"/>
      <c r="IN68" s="673"/>
      <c r="IO68" s="673"/>
      <c r="IP68" s="673"/>
      <c r="IQ68" s="673"/>
      <c r="IR68" s="673"/>
      <c r="IS68" s="673"/>
      <c r="IT68" s="673"/>
      <c r="IU68" s="673"/>
      <c r="IV68" s="673"/>
      <c r="IW68" s="673"/>
      <c r="IX68" s="673"/>
      <c r="IY68" s="673"/>
      <c r="IZ68" s="675"/>
      <c r="JA68" s="675"/>
      <c r="JB68" s="675"/>
      <c r="JC68" s="675"/>
      <c r="JD68" s="675"/>
      <c r="JE68" s="675"/>
      <c r="JF68" s="675"/>
      <c r="JG68" s="675"/>
      <c r="JH68" s="675"/>
      <c r="JI68" s="675"/>
      <c r="JJ68" s="671"/>
      <c r="JK68" s="671"/>
      <c r="JL68" s="671"/>
      <c r="JM68" s="671"/>
      <c r="JN68" s="671"/>
      <c r="JO68" s="671"/>
      <c r="JP68" s="671"/>
      <c r="JQ68" s="671"/>
      <c r="JR68" s="671"/>
      <c r="JS68" s="671"/>
      <c r="JT68" s="701"/>
      <c r="JU68" s="701"/>
      <c r="JV68" s="701"/>
      <c r="JW68" s="701"/>
      <c r="JX68" s="701"/>
      <c r="JY68" s="701"/>
      <c r="JZ68" s="701"/>
      <c r="KA68" s="701"/>
      <c r="KB68" s="701"/>
      <c r="KC68" s="701"/>
      <c r="KD68" s="676"/>
      <c r="KE68" s="676"/>
      <c r="KF68" s="676"/>
      <c r="KG68" s="676"/>
      <c r="KH68" s="676"/>
      <c r="KI68" s="676"/>
      <c r="KJ68" s="676"/>
      <c r="KK68" s="676"/>
      <c r="KL68" s="828"/>
      <c r="KM68" s="829"/>
      <c r="KN68" s="829"/>
      <c r="KO68" s="830"/>
      <c r="KP68" s="429"/>
      <c r="KQ68" s="429"/>
      <c r="KR68" s="429"/>
      <c r="KS68" s="429"/>
      <c r="KT68" s="429"/>
      <c r="KU68" s="429"/>
      <c r="KV68" s="429"/>
      <c r="KW68" s="429"/>
      <c r="KX68" s="429"/>
      <c r="KY68" s="429"/>
      <c r="KZ68" s="429"/>
      <c r="LA68" s="429"/>
      <c r="LB68" s="429"/>
      <c r="LC68" s="429"/>
      <c r="LD68" s="429"/>
      <c r="LE68" s="429"/>
      <c r="LF68" s="429"/>
      <c r="LG68" s="429"/>
      <c r="LH68" s="429"/>
      <c r="LI68" s="429"/>
      <c r="LJ68" s="429"/>
      <c r="LK68" s="429"/>
      <c r="LL68" s="429"/>
      <c r="LM68" s="429"/>
      <c r="LN68" s="429"/>
      <c r="LO68" s="429"/>
      <c r="LP68" s="429"/>
      <c r="LQ68" s="429"/>
      <c r="LR68" s="429"/>
      <c r="LS68" s="429"/>
      <c r="LT68" s="429"/>
      <c r="LU68" s="429"/>
      <c r="LV68" s="429"/>
      <c r="LW68" s="429"/>
      <c r="LX68" s="429"/>
      <c r="LY68" s="429"/>
      <c r="LZ68" s="429"/>
    </row>
    <row r="69" spans="1:338" ht="9" customHeight="1">
      <c r="B69" s="785"/>
      <c r="C69" s="785"/>
      <c r="D69" s="785"/>
      <c r="E69" s="786"/>
      <c r="F69" s="765"/>
      <c r="G69" s="766"/>
      <c r="H69" s="766"/>
      <c r="I69" s="766"/>
      <c r="J69" s="766"/>
      <c r="K69" s="766"/>
      <c r="L69" s="766"/>
      <c r="M69" s="767"/>
      <c r="N69" s="768"/>
      <c r="O69" s="769"/>
      <c r="P69" s="769"/>
      <c r="Q69" s="770"/>
      <c r="R69" s="782"/>
      <c r="S69" s="780"/>
      <c r="T69" s="780"/>
      <c r="U69" s="780"/>
      <c r="V69" s="780"/>
      <c r="W69" s="780"/>
      <c r="X69" s="780"/>
      <c r="Y69" s="780"/>
      <c r="Z69" s="780"/>
      <c r="AA69" s="781"/>
      <c r="AB69" s="782"/>
      <c r="AC69" s="780"/>
      <c r="AD69" s="780"/>
      <c r="AE69" s="780"/>
      <c r="AF69" s="780"/>
      <c r="AG69" s="780"/>
      <c r="AH69" s="780"/>
      <c r="AI69" s="780"/>
      <c r="AJ69" s="780"/>
      <c r="AK69" s="780"/>
      <c r="AL69" s="780"/>
      <c r="AM69" s="780"/>
      <c r="AN69" s="780"/>
      <c r="AO69" s="780"/>
      <c r="AP69" s="780"/>
      <c r="AQ69" s="780"/>
      <c r="AR69" s="780"/>
      <c r="AS69" s="780"/>
      <c r="AT69" s="780"/>
      <c r="AU69" s="780"/>
      <c r="AV69" s="780"/>
      <c r="AW69" s="780"/>
      <c r="AX69" s="780"/>
      <c r="AY69" s="781"/>
      <c r="AZ69" s="783"/>
      <c r="BA69" s="784"/>
      <c r="BB69" s="784"/>
      <c r="BC69" s="784"/>
      <c r="BD69" s="784"/>
      <c r="BE69" s="784"/>
      <c r="BF69" s="784"/>
      <c r="BG69" s="784"/>
      <c r="BH69" s="784"/>
      <c r="BI69" s="784"/>
      <c r="BJ69" s="418"/>
      <c r="BK69" s="418"/>
      <c r="BL69" s="418"/>
      <c r="BM69" s="717" t="s">
        <v>6</v>
      </c>
      <c r="BN69" s="717"/>
      <c r="BO69" s="717"/>
      <c r="BP69" s="703" t="s">
        <v>208</v>
      </c>
      <c r="BQ69" s="704"/>
      <c r="BR69" s="704"/>
      <c r="BS69" s="704"/>
      <c r="BT69" s="704"/>
      <c r="BU69" s="704"/>
      <c r="BV69" s="704"/>
      <c r="BW69" s="709" t="s">
        <v>209</v>
      </c>
      <c r="BX69" s="709"/>
      <c r="BY69" s="709"/>
      <c r="BZ69" s="709"/>
      <c r="CA69" s="709"/>
      <c r="CB69" s="709"/>
      <c r="CC69" s="709"/>
      <c r="CD69" s="709"/>
      <c r="CE69" s="709"/>
      <c r="CF69" s="709"/>
      <c r="CG69" s="709"/>
      <c r="CH69" s="709"/>
      <c r="CI69" s="709"/>
      <c r="CJ69" s="709"/>
      <c r="CK69" s="709"/>
      <c r="CL69" s="719">
        <f>AU85</f>
        <v>0</v>
      </c>
      <c r="CM69" s="692"/>
      <c r="CN69" s="692"/>
      <c r="CO69" s="692"/>
      <c r="CP69" s="692"/>
      <c r="CQ69" s="692"/>
      <c r="CR69" s="692"/>
      <c r="CS69" s="692"/>
      <c r="CT69" s="692"/>
      <c r="CU69" s="683" t="s">
        <v>256</v>
      </c>
      <c r="CV69" s="683"/>
      <c r="CW69" s="686" t="s">
        <v>25</v>
      </c>
      <c r="CX69" s="686"/>
      <c r="CY69" s="689">
        <f>パラメーター!$D$9</f>
        <v>2.2700000000000001E-2</v>
      </c>
      <c r="CZ69" s="689"/>
      <c r="DA69" s="689"/>
      <c r="DB69" s="689"/>
      <c r="DC69" s="689"/>
      <c r="DD69" s="689"/>
      <c r="DE69" s="689"/>
      <c r="DF69" s="689"/>
      <c r="DG69" s="689"/>
      <c r="DH69" s="686" t="s">
        <v>205</v>
      </c>
      <c r="DI69" s="686"/>
      <c r="DJ69" s="692">
        <f>ROUNDDOWN(CL69*CY69,0)</f>
        <v>0</v>
      </c>
      <c r="DK69" s="692"/>
      <c r="DL69" s="692"/>
      <c r="DM69" s="692"/>
      <c r="DN69" s="692"/>
      <c r="DO69" s="692"/>
      <c r="DP69" s="692"/>
      <c r="DQ69" s="692"/>
      <c r="DR69" s="692"/>
      <c r="DS69" s="683" t="s">
        <v>256</v>
      </c>
      <c r="DT69" s="695"/>
      <c r="DV69" s="429"/>
      <c r="DW69" s="429"/>
      <c r="DX69" s="429"/>
      <c r="DY69" s="429"/>
      <c r="DZ69" s="785"/>
      <c r="EA69" s="785"/>
      <c r="EB69" s="785"/>
      <c r="EC69" s="786"/>
      <c r="ED69" s="813"/>
      <c r="EE69" s="813"/>
      <c r="EF69" s="813"/>
      <c r="EG69" s="813"/>
      <c r="EH69" s="681"/>
      <c r="EI69" s="681"/>
      <c r="EJ69" s="681"/>
      <c r="EK69" s="681"/>
      <c r="EL69" s="681"/>
      <c r="EM69" s="681"/>
      <c r="EN69" s="681"/>
      <c r="EO69" s="681"/>
      <c r="EP69" s="681"/>
      <c r="EQ69" s="681"/>
      <c r="ER69" s="672"/>
      <c r="ES69" s="672"/>
      <c r="ET69" s="672"/>
      <c r="EU69" s="672"/>
      <c r="EV69" s="672"/>
      <c r="EW69" s="672"/>
      <c r="EX69" s="672"/>
      <c r="EY69" s="672"/>
      <c r="EZ69" s="678"/>
      <c r="FA69" s="678"/>
      <c r="FB69" s="678"/>
      <c r="FC69" s="678"/>
      <c r="FD69" s="678"/>
      <c r="FE69" s="678"/>
      <c r="FF69" s="678"/>
      <c r="FG69" s="678"/>
      <c r="FH69" s="674"/>
      <c r="FI69" s="674"/>
      <c r="FJ69" s="674"/>
      <c r="FK69" s="674"/>
      <c r="FL69" s="674"/>
      <c r="FM69" s="674"/>
      <c r="FN69" s="674"/>
      <c r="FO69" s="674"/>
      <c r="FP69" s="677"/>
      <c r="FQ69" s="677"/>
      <c r="FR69" s="677"/>
      <c r="FS69" s="677"/>
      <c r="FT69" s="677"/>
      <c r="FU69" s="677"/>
      <c r="FV69" s="677"/>
      <c r="FW69" s="677"/>
      <c r="FX69" s="672"/>
      <c r="FY69" s="672"/>
      <c r="FZ69" s="672"/>
      <c r="GA69" s="672"/>
      <c r="GB69" s="672"/>
      <c r="GC69" s="672"/>
      <c r="GD69" s="672"/>
      <c r="GE69" s="672"/>
      <c r="GF69" s="678"/>
      <c r="GG69" s="678"/>
      <c r="GH69" s="678"/>
      <c r="GI69" s="678"/>
      <c r="GJ69" s="678"/>
      <c r="GK69" s="678"/>
      <c r="GL69" s="678"/>
      <c r="GM69" s="678"/>
      <c r="GN69" s="678"/>
      <c r="GO69" s="678"/>
      <c r="GP69" s="678"/>
      <c r="GQ69" s="678"/>
      <c r="GR69" s="678"/>
      <c r="GS69" s="678"/>
      <c r="GT69" s="678"/>
      <c r="GU69" s="678"/>
      <c r="GV69" s="678"/>
      <c r="GW69" s="678"/>
      <c r="GX69" s="678"/>
      <c r="GY69" s="678"/>
      <c r="GZ69" s="678"/>
      <c r="HA69" s="678"/>
      <c r="HB69" s="678"/>
      <c r="HC69" s="678"/>
      <c r="HD69" s="674"/>
      <c r="HE69" s="674"/>
      <c r="HF69" s="674"/>
      <c r="HG69" s="674"/>
      <c r="HH69" s="674"/>
      <c r="HI69" s="674"/>
      <c r="HJ69" s="674"/>
      <c r="HK69" s="674"/>
      <c r="HL69" s="674"/>
      <c r="HM69" s="674"/>
      <c r="HN69" s="674"/>
      <c r="HO69" s="674"/>
      <c r="HP69" s="674"/>
      <c r="HQ69" s="674"/>
      <c r="HR69" s="674"/>
      <c r="HS69" s="674"/>
      <c r="HT69" s="677"/>
      <c r="HU69" s="677"/>
      <c r="HV69" s="677"/>
      <c r="HW69" s="677"/>
      <c r="HX69" s="677"/>
      <c r="HY69" s="677"/>
      <c r="HZ69" s="677"/>
      <c r="IA69" s="677"/>
      <c r="IB69" s="672"/>
      <c r="IC69" s="672"/>
      <c r="ID69" s="672"/>
      <c r="IE69" s="672"/>
      <c r="IF69" s="672"/>
      <c r="IG69" s="672"/>
      <c r="IH69" s="672"/>
      <c r="II69" s="672"/>
      <c r="IJ69" s="673"/>
      <c r="IK69" s="673"/>
      <c r="IL69" s="673"/>
      <c r="IM69" s="673"/>
      <c r="IN69" s="673"/>
      <c r="IO69" s="673"/>
      <c r="IP69" s="673"/>
      <c r="IQ69" s="673"/>
      <c r="IR69" s="673"/>
      <c r="IS69" s="673"/>
      <c r="IT69" s="673"/>
      <c r="IU69" s="673"/>
      <c r="IV69" s="673"/>
      <c r="IW69" s="673"/>
      <c r="IX69" s="673"/>
      <c r="IY69" s="673"/>
      <c r="IZ69" s="675"/>
      <c r="JA69" s="675"/>
      <c r="JB69" s="675"/>
      <c r="JC69" s="675"/>
      <c r="JD69" s="675"/>
      <c r="JE69" s="675"/>
      <c r="JF69" s="675"/>
      <c r="JG69" s="675"/>
      <c r="JH69" s="675"/>
      <c r="JI69" s="675"/>
      <c r="JJ69" s="671"/>
      <c r="JK69" s="671"/>
      <c r="JL69" s="671"/>
      <c r="JM69" s="671"/>
      <c r="JN69" s="671"/>
      <c r="JO69" s="671"/>
      <c r="JP69" s="671"/>
      <c r="JQ69" s="671"/>
      <c r="JR69" s="671"/>
      <c r="JS69" s="671"/>
      <c r="JT69" s="701"/>
      <c r="JU69" s="701"/>
      <c r="JV69" s="701"/>
      <c r="JW69" s="701"/>
      <c r="JX69" s="701"/>
      <c r="JY69" s="701"/>
      <c r="JZ69" s="701"/>
      <c r="KA69" s="701"/>
      <c r="KB69" s="701"/>
      <c r="KC69" s="701"/>
      <c r="KD69" s="676"/>
      <c r="KE69" s="676"/>
      <c r="KF69" s="676"/>
      <c r="KG69" s="676"/>
      <c r="KH69" s="676"/>
      <c r="KI69" s="676"/>
      <c r="KJ69" s="676"/>
      <c r="KK69" s="676"/>
      <c r="KL69" s="831"/>
      <c r="KM69" s="832"/>
      <c r="KN69" s="832"/>
      <c r="KO69" s="833"/>
      <c r="KP69" s="429"/>
      <c r="KQ69" s="429"/>
      <c r="KR69" s="429"/>
      <c r="KS69" s="429"/>
      <c r="KT69" s="429"/>
      <c r="KU69" s="429"/>
      <c r="KV69" s="429"/>
      <c r="KW69" s="429"/>
      <c r="KX69" s="429"/>
      <c r="KY69" s="429"/>
      <c r="KZ69" s="429"/>
      <c r="LA69" s="429"/>
      <c r="LB69" s="429"/>
      <c r="LC69" s="429"/>
      <c r="LD69" s="429"/>
      <c r="LE69" s="429"/>
      <c r="LF69" s="429"/>
      <c r="LG69" s="429"/>
      <c r="LH69" s="429"/>
      <c r="LI69" s="429"/>
      <c r="LJ69" s="429"/>
      <c r="LK69" s="429"/>
      <c r="LL69" s="429"/>
      <c r="LM69" s="429"/>
      <c r="LN69" s="429"/>
      <c r="LO69" s="429"/>
      <c r="LP69" s="429"/>
      <c r="LQ69" s="429"/>
      <c r="LR69" s="429"/>
      <c r="LS69" s="429"/>
      <c r="LT69" s="429"/>
      <c r="LU69" s="429"/>
      <c r="LV69" s="429"/>
      <c r="LW69" s="429"/>
      <c r="LX69" s="429"/>
      <c r="LY69" s="429"/>
      <c r="LZ69" s="429"/>
    </row>
    <row r="70" spans="1:338" ht="9" customHeight="1">
      <c r="B70" s="785" t="s">
        <v>412</v>
      </c>
      <c r="C70" s="785"/>
      <c r="D70" s="785"/>
      <c r="E70" s="786"/>
      <c r="F70" s="765"/>
      <c r="G70" s="766"/>
      <c r="H70" s="766"/>
      <c r="I70" s="766"/>
      <c r="J70" s="766"/>
      <c r="K70" s="766"/>
      <c r="L70" s="766"/>
      <c r="M70" s="767"/>
      <c r="N70" s="768" t="str">
        <f t="shared" ref="N70" si="15">IF(F70="","",IF(ED70=TRUE,"○","ー"))</f>
        <v/>
      </c>
      <c r="O70" s="769"/>
      <c r="P70" s="769"/>
      <c r="Q70" s="770"/>
      <c r="R70" s="782"/>
      <c r="S70" s="780"/>
      <c r="T70" s="780"/>
      <c r="U70" s="780"/>
      <c r="V70" s="780"/>
      <c r="W70" s="780"/>
      <c r="X70" s="780"/>
      <c r="Y70" s="780"/>
      <c r="Z70" s="780"/>
      <c r="AA70" s="781"/>
      <c r="AB70" s="782"/>
      <c r="AC70" s="780"/>
      <c r="AD70" s="780"/>
      <c r="AE70" s="780"/>
      <c r="AF70" s="780"/>
      <c r="AG70" s="780"/>
      <c r="AH70" s="780"/>
      <c r="AI70" s="780"/>
      <c r="AJ70" s="780"/>
      <c r="AK70" s="780"/>
      <c r="AL70" s="780"/>
      <c r="AM70" s="780"/>
      <c r="AN70" s="780"/>
      <c r="AO70" s="780"/>
      <c r="AP70" s="780"/>
      <c r="AQ70" s="780"/>
      <c r="AR70" s="780"/>
      <c r="AS70" s="780"/>
      <c r="AT70" s="780"/>
      <c r="AU70" s="780"/>
      <c r="AV70" s="780"/>
      <c r="AW70" s="780"/>
      <c r="AX70" s="780"/>
      <c r="AY70" s="781"/>
      <c r="AZ70" s="783" t="str">
        <f>IF(KD70=0,"",
IF(KH70=0,"ー",JJ70))</f>
        <v/>
      </c>
      <c r="BA70" s="784"/>
      <c r="BB70" s="784"/>
      <c r="BC70" s="784"/>
      <c r="BD70" s="784"/>
      <c r="BE70" s="784"/>
      <c r="BF70" s="784"/>
      <c r="BG70" s="784"/>
      <c r="BH70" s="784"/>
      <c r="BI70" s="784"/>
      <c r="BJ70" s="418"/>
      <c r="BK70" s="418"/>
      <c r="BL70" s="418"/>
      <c r="BM70" s="717"/>
      <c r="BN70" s="717"/>
      <c r="BO70" s="717"/>
      <c r="BP70" s="705"/>
      <c r="BQ70" s="706"/>
      <c r="BR70" s="706"/>
      <c r="BS70" s="706"/>
      <c r="BT70" s="706"/>
      <c r="BU70" s="706"/>
      <c r="BV70" s="706"/>
      <c r="BW70" s="710"/>
      <c r="BX70" s="710"/>
      <c r="BY70" s="710"/>
      <c r="BZ70" s="710"/>
      <c r="CA70" s="710"/>
      <c r="CB70" s="710"/>
      <c r="CC70" s="710"/>
      <c r="CD70" s="710"/>
      <c r="CE70" s="710"/>
      <c r="CF70" s="710"/>
      <c r="CG70" s="710"/>
      <c r="CH70" s="710"/>
      <c r="CI70" s="710"/>
      <c r="CJ70" s="710"/>
      <c r="CK70" s="710"/>
      <c r="CL70" s="720"/>
      <c r="CM70" s="693"/>
      <c r="CN70" s="693"/>
      <c r="CO70" s="693"/>
      <c r="CP70" s="693"/>
      <c r="CQ70" s="693"/>
      <c r="CR70" s="693"/>
      <c r="CS70" s="693"/>
      <c r="CT70" s="693"/>
      <c r="CU70" s="684"/>
      <c r="CV70" s="684"/>
      <c r="CW70" s="687"/>
      <c r="CX70" s="687"/>
      <c r="CY70" s="690"/>
      <c r="CZ70" s="690"/>
      <c r="DA70" s="690"/>
      <c r="DB70" s="690"/>
      <c r="DC70" s="690"/>
      <c r="DD70" s="690"/>
      <c r="DE70" s="690"/>
      <c r="DF70" s="690"/>
      <c r="DG70" s="690"/>
      <c r="DH70" s="687"/>
      <c r="DI70" s="687"/>
      <c r="DJ70" s="693"/>
      <c r="DK70" s="693"/>
      <c r="DL70" s="693"/>
      <c r="DM70" s="693"/>
      <c r="DN70" s="693"/>
      <c r="DO70" s="693"/>
      <c r="DP70" s="693"/>
      <c r="DQ70" s="693"/>
      <c r="DR70" s="693"/>
      <c r="DS70" s="684"/>
      <c r="DT70" s="696"/>
      <c r="DV70" s="429"/>
      <c r="DW70" s="429"/>
      <c r="DX70" s="429"/>
      <c r="DY70" s="429"/>
      <c r="DZ70" s="785" t="s">
        <v>412</v>
      </c>
      <c r="EA70" s="785"/>
      <c r="EB70" s="785"/>
      <c r="EC70" s="786"/>
      <c r="ED70" s="813" t="b">
        <f>IF(AND($EN$29&lt;=F70,F70&lt;=$EI$29),TRUE,FALSE)</f>
        <v>0</v>
      </c>
      <c r="EE70" s="813"/>
      <c r="EF70" s="813"/>
      <c r="EG70" s="813"/>
      <c r="EH70" s="787" t="str">
        <f t="shared" ref="EH70" si="16">IF(R70="","",R70)</f>
        <v/>
      </c>
      <c r="EI70" s="681"/>
      <c r="EJ70" s="681"/>
      <c r="EK70" s="681"/>
      <c r="EL70" s="681"/>
      <c r="EM70" s="681"/>
      <c r="EN70" s="681"/>
      <c r="EO70" s="681"/>
      <c r="EP70" s="681"/>
      <c r="EQ70" s="681"/>
      <c r="ER70" s="672">
        <f>IF(AB70="",0,AB70)</f>
        <v>0</v>
      </c>
      <c r="ES70" s="672"/>
      <c r="ET70" s="672"/>
      <c r="EU70" s="672"/>
      <c r="EV70" s="672"/>
      <c r="EW70" s="672"/>
      <c r="EX70" s="672"/>
      <c r="EY70" s="672"/>
      <c r="EZ70" s="678">
        <f>IF(ER70&lt;551000,0,
IF(ER70&lt;1619000,ER70-550000,
IF(ER70&lt;1620000,1069000,
IF(ER70&lt;1622000,1070000,
IF(ER70&lt;1624000,1072000,
IF(ER70&lt;1628000,1074000,
"-"))))))</f>
        <v>0</v>
      </c>
      <c r="FA70" s="678"/>
      <c r="FB70" s="678"/>
      <c r="FC70" s="678"/>
      <c r="FD70" s="678"/>
      <c r="FE70" s="678"/>
      <c r="FF70" s="678"/>
      <c r="FG70" s="678"/>
      <c r="FH70" s="678">
        <f>IF(ER70&lt;1628000,EZ70,EZ72)</f>
        <v>0</v>
      </c>
      <c r="FI70" s="678"/>
      <c r="FJ70" s="678"/>
      <c r="FK70" s="678"/>
      <c r="FL70" s="678"/>
      <c r="FM70" s="678"/>
      <c r="FN70" s="678"/>
      <c r="FO70" s="678"/>
      <c r="FP70" s="677">
        <f>FH70-FH72</f>
        <v>0</v>
      </c>
      <c r="FQ70" s="677"/>
      <c r="FR70" s="677"/>
      <c r="FS70" s="677"/>
      <c r="FT70" s="677"/>
      <c r="FU70" s="677"/>
      <c r="FV70" s="677"/>
      <c r="FW70" s="677"/>
      <c r="FX70" s="672">
        <f>IF(AJ70="",0,AJ70)</f>
        <v>0</v>
      </c>
      <c r="FY70" s="672"/>
      <c r="FZ70" s="672"/>
      <c r="GA70" s="672"/>
      <c r="GB70" s="672"/>
      <c r="GC70" s="672"/>
      <c r="GD70" s="672"/>
      <c r="GE70" s="672"/>
      <c r="GF70" s="678">
        <f>IF(FX70&lt;600000,0,
IF(FX70&lt;1300000,FX70-600000,
IF(FX70&lt;4100000,ROUNDDOWN(FX70*0.75-275000,0),
IF(FX70&lt;7700000,ROUNDDOWN(FX70*0.85-685000,0),
IF(FX70&lt;10000000,ROUNDDOWN(FX70*0.95-1455000,0),
FX70-1955000)))))</f>
        <v>0</v>
      </c>
      <c r="GG70" s="678"/>
      <c r="GH70" s="678"/>
      <c r="GI70" s="678"/>
      <c r="GJ70" s="678"/>
      <c r="GK70" s="678"/>
      <c r="GL70" s="678"/>
      <c r="GM70" s="678"/>
      <c r="GN70" s="678">
        <f>IF(FX70&lt;500000,0,
IF(FX70&lt;1300000,FX70-500000,
IF(FX70&lt;4100000,ROUNDDOWN(FX70*0.75-175000,0),
IF(FX70&lt;7700000,ROUNDDOWN(FX70*0.85-585000,0),
IF(FX70&lt;10000000,ROUNDDOWN(FX70*0.95-1355000,0),
FX70-1855000)))))</f>
        <v>0</v>
      </c>
      <c r="GO70" s="678"/>
      <c r="GP70" s="678"/>
      <c r="GQ70" s="678"/>
      <c r="GR70" s="678"/>
      <c r="GS70" s="678"/>
      <c r="GT70" s="678"/>
      <c r="GU70" s="678"/>
      <c r="GV70" s="678">
        <f>IF(FX70&lt;400000,0,
IF(FX70&lt;1300000,FX70-400000,
IF(FX70&lt;4100000,ROUNDDOWN(FX70*0.75-75000,0),
IF(FX70&lt;7700000,ROUNDDOWN(FX70*0.85-485000,0),
IF(FX70&lt;10000000,ROUNDDOWN(FX70*0.95-1255000,0),
FX70-1755000)))))</f>
        <v>0</v>
      </c>
      <c r="GW70" s="678"/>
      <c r="GX70" s="678"/>
      <c r="GY70" s="678"/>
      <c r="GZ70" s="678"/>
      <c r="HA70" s="678"/>
      <c r="HB70" s="678"/>
      <c r="HC70" s="678"/>
      <c r="HD70" s="674" t="str">
        <f>IFERROR(IF(F70="","",DATEDIF(F70,"R"&amp;パラメーター!$D$1&amp;"/1/1","Y")),0)</f>
        <v/>
      </c>
      <c r="HE70" s="674"/>
      <c r="HF70" s="674"/>
      <c r="HG70" s="674"/>
      <c r="HH70" s="674"/>
      <c r="HI70" s="674"/>
      <c r="HJ70" s="674"/>
      <c r="HK70" s="674"/>
      <c r="HL70" s="674">
        <f>IF(HD70&lt;65,1,2)</f>
        <v>2</v>
      </c>
      <c r="HM70" s="674"/>
      <c r="HN70" s="674"/>
      <c r="HO70" s="674"/>
      <c r="HP70" s="674"/>
      <c r="HQ70" s="674"/>
      <c r="HR70" s="674"/>
      <c r="HS70" s="674"/>
      <c r="HT70" s="677">
        <f>IF(AND(HL70=1,HL72=1),GF70,
IF(AND(HL70=1,HL72=2),GN70,
IF(AND(HL70=1,HL72=3),GV70,
IF(AND(HL70=2,HL72=1),GF72,
IF(AND(HL70=2,HL72=2),GN72,
IF(AND(HL70=2,HL72=3),GV72,
"???"))))))</f>
        <v>0</v>
      </c>
      <c r="HU70" s="677"/>
      <c r="HV70" s="677"/>
      <c r="HW70" s="677"/>
      <c r="HX70" s="677"/>
      <c r="HY70" s="677"/>
      <c r="HZ70" s="677"/>
      <c r="IA70" s="677"/>
      <c r="IB70" s="672">
        <f>IF(AR70="",0,AR70)</f>
        <v>0</v>
      </c>
      <c r="IC70" s="672"/>
      <c r="ID70" s="672"/>
      <c r="IE70" s="672"/>
      <c r="IF70" s="672"/>
      <c r="IG70" s="672"/>
      <c r="IH70" s="672"/>
      <c r="II70" s="672"/>
      <c r="IJ70" s="673">
        <f>FP70+HT70+IB70</f>
        <v>0</v>
      </c>
      <c r="IK70" s="673"/>
      <c r="IL70" s="673"/>
      <c r="IM70" s="673"/>
      <c r="IN70" s="673"/>
      <c r="IO70" s="673"/>
      <c r="IP70" s="673"/>
      <c r="IQ70" s="673"/>
      <c r="IR70" s="673">
        <f>IF(IJ70&lt;=24000000,430000,
IF(IJ70&lt;=24500000,290000,
IF(IJ70&lt;=25000000,150000,
0)))</f>
        <v>430000</v>
      </c>
      <c r="IS70" s="673"/>
      <c r="IT70" s="673"/>
      <c r="IU70" s="673"/>
      <c r="IV70" s="673"/>
      <c r="IW70" s="673"/>
      <c r="IX70" s="673"/>
      <c r="IY70" s="673"/>
      <c r="IZ70" s="675">
        <f>IF(IJ70-IR70&lt;0,0,IJ70-IR70)</f>
        <v>0</v>
      </c>
      <c r="JA70" s="675"/>
      <c r="JB70" s="675"/>
      <c r="JC70" s="675"/>
      <c r="JD70" s="675"/>
      <c r="JE70" s="675"/>
      <c r="JF70" s="675"/>
      <c r="JG70" s="675"/>
      <c r="JH70" s="675"/>
      <c r="JI70" s="675"/>
      <c r="JJ70" s="671">
        <f>IF(KD70+KH70=2,
MAX(EH70,IZ70),0)</f>
        <v>0</v>
      </c>
      <c r="JK70" s="671"/>
      <c r="JL70" s="671"/>
      <c r="JM70" s="671"/>
      <c r="JN70" s="671"/>
      <c r="JO70" s="671"/>
      <c r="JP70" s="671"/>
      <c r="JQ70" s="671"/>
      <c r="JR70" s="671"/>
      <c r="JS70" s="671"/>
      <c r="JT70" s="701">
        <f>IF(ED70=TRUE,JJ70,0)</f>
        <v>0</v>
      </c>
      <c r="JU70" s="701"/>
      <c r="JV70" s="701"/>
      <c r="JW70" s="701"/>
      <c r="JX70" s="701"/>
      <c r="JY70" s="701"/>
      <c r="JZ70" s="701"/>
      <c r="KA70" s="701"/>
      <c r="KB70" s="701"/>
      <c r="KC70" s="701"/>
      <c r="KD70" s="676">
        <f>IF(F70="",0,1)</f>
        <v>0</v>
      </c>
      <c r="KE70" s="676"/>
      <c r="KF70" s="676"/>
      <c r="KG70" s="676"/>
      <c r="KH70" s="676">
        <f>IF(AND(R70&lt;&gt;"",OR(AB70&lt;&gt;"",AJ70&lt;&gt;"",AR70&lt;&gt;"")),0,1)</f>
        <v>1</v>
      </c>
      <c r="KI70" s="676"/>
      <c r="KJ70" s="676"/>
      <c r="KK70" s="676"/>
      <c r="KL70" s="825">
        <f t="shared" ref="KL70" si="17">IF(F70="",1,IF(IFERROR(F70*1,0)&gt;0,1,0))</f>
        <v>1</v>
      </c>
      <c r="KM70" s="826"/>
      <c r="KN70" s="826"/>
      <c r="KO70" s="827"/>
      <c r="KP70" s="429"/>
      <c r="KQ70" s="429"/>
      <c r="KR70" s="429"/>
      <c r="KS70" s="429"/>
      <c r="KT70" s="429"/>
      <c r="KU70" s="429"/>
      <c r="KV70" s="429"/>
      <c r="KW70" s="429"/>
      <c r="KX70" s="429"/>
      <c r="KY70" s="429"/>
      <c r="KZ70" s="429"/>
      <c r="LA70" s="429"/>
      <c r="LB70" s="429"/>
      <c r="LC70" s="429"/>
      <c r="LD70" s="429"/>
      <c r="LE70" s="429"/>
      <c r="LF70" s="429"/>
      <c r="LG70" s="429"/>
      <c r="LH70" s="429"/>
      <c r="LI70" s="429"/>
      <c r="LJ70" s="429"/>
      <c r="LK70" s="429"/>
      <c r="LL70" s="429"/>
      <c r="LM70" s="429"/>
      <c r="LN70" s="429"/>
      <c r="LO70" s="429"/>
      <c r="LP70" s="429"/>
      <c r="LQ70" s="429"/>
      <c r="LR70" s="429"/>
      <c r="LS70" s="429"/>
      <c r="LT70" s="429"/>
      <c r="LU70" s="429"/>
      <c r="LV70" s="429"/>
      <c r="LW70" s="429"/>
      <c r="LX70" s="429"/>
      <c r="LY70" s="429"/>
      <c r="LZ70" s="429"/>
    </row>
    <row r="71" spans="1:338" ht="9" customHeight="1">
      <c r="B71" s="785"/>
      <c r="C71" s="785"/>
      <c r="D71" s="785"/>
      <c r="E71" s="786"/>
      <c r="F71" s="765"/>
      <c r="G71" s="766"/>
      <c r="H71" s="766"/>
      <c r="I71" s="766"/>
      <c r="J71" s="766"/>
      <c r="K71" s="766"/>
      <c r="L71" s="766"/>
      <c r="M71" s="767"/>
      <c r="N71" s="768"/>
      <c r="O71" s="769"/>
      <c r="P71" s="769"/>
      <c r="Q71" s="770"/>
      <c r="R71" s="782"/>
      <c r="S71" s="780"/>
      <c r="T71" s="780"/>
      <c r="U71" s="780"/>
      <c r="V71" s="780"/>
      <c r="W71" s="780"/>
      <c r="X71" s="780"/>
      <c r="Y71" s="780"/>
      <c r="Z71" s="780"/>
      <c r="AA71" s="781"/>
      <c r="AB71" s="782"/>
      <c r="AC71" s="780"/>
      <c r="AD71" s="780"/>
      <c r="AE71" s="780"/>
      <c r="AF71" s="780"/>
      <c r="AG71" s="780"/>
      <c r="AH71" s="780"/>
      <c r="AI71" s="780"/>
      <c r="AJ71" s="780"/>
      <c r="AK71" s="780"/>
      <c r="AL71" s="780"/>
      <c r="AM71" s="780"/>
      <c r="AN71" s="780"/>
      <c r="AO71" s="780"/>
      <c r="AP71" s="780"/>
      <c r="AQ71" s="780"/>
      <c r="AR71" s="780"/>
      <c r="AS71" s="780"/>
      <c r="AT71" s="780"/>
      <c r="AU71" s="780"/>
      <c r="AV71" s="780"/>
      <c r="AW71" s="780"/>
      <c r="AX71" s="780"/>
      <c r="AY71" s="781"/>
      <c r="AZ71" s="783"/>
      <c r="BA71" s="784"/>
      <c r="BB71" s="784"/>
      <c r="BC71" s="784"/>
      <c r="BD71" s="784"/>
      <c r="BE71" s="784"/>
      <c r="BF71" s="784"/>
      <c r="BG71" s="784"/>
      <c r="BH71" s="784"/>
      <c r="BI71" s="784"/>
      <c r="BJ71" s="418"/>
      <c r="BK71" s="418"/>
      <c r="BL71" s="418"/>
      <c r="BM71" s="717"/>
      <c r="BN71" s="717"/>
      <c r="BO71" s="717"/>
      <c r="BP71" s="707"/>
      <c r="BQ71" s="708"/>
      <c r="BR71" s="708"/>
      <c r="BS71" s="708"/>
      <c r="BT71" s="708"/>
      <c r="BU71" s="708"/>
      <c r="BV71" s="708"/>
      <c r="BW71" s="711"/>
      <c r="BX71" s="711"/>
      <c r="BY71" s="711"/>
      <c r="BZ71" s="711"/>
      <c r="CA71" s="711"/>
      <c r="CB71" s="711"/>
      <c r="CC71" s="711"/>
      <c r="CD71" s="711"/>
      <c r="CE71" s="711"/>
      <c r="CF71" s="711"/>
      <c r="CG71" s="711"/>
      <c r="CH71" s="711"/>
      <c r="CI71" s="711"/>
      <c r="CJ71" s="711"/>
      <c r="CK71" s="711"/>
      <c r="CL71" s="721"/>
      <c r="CM71" s="694"/>
      <c r="CN71" s="694"/>
      <c r="CO71" s="694"/>
      <c r="CP71" s="694"/>
      <c r="CQ71" s="694"/>
      <c r="CR71" s="694"/>
      <c r="CS71" s="694"/>
      <c r="CT71" s="694"/>
      <c r="CU71" s="685"/>
      <c r="CV71" s="685"/>
      <c r="CW71" s="688"/>
      <c r="CX71" s="688"/>
      <c r="CY71" s="691"/>
      <c r="CZ71" s="691"/>
      <c r="DA71" s="691"/>
      <c r="DB71" s="691"/>
      <c r="DC71" s="691"/>
      <c r="DD71" s="691"/>
      <c r="DE71" s="691"/>
      <c r="DF71" s="691"/>
      <c r="DG71" s="691"/>
      <c r="DH71" s="688"/>
      <c r="DI71" s="688"/>
      <c r="DJ71" s="694"/>
      <c r="DK71" s="694"/>
      <c r="DL71" s="694"/>
      <c r="DM71" s="694"/>
      <c r="DN71" s="694"/>
      <c r="DO71" s="694"/>
      <c r="DP71" s="694"/>
      <c r="DQ71" s="694"/>
      <c r="DR71" s="694"/>
      <c r="DS71" s="685"/>
      <c r="DT71" s="697"/>
      <c r="DV71" s="429"/>
      <c r="DW71" s="429"/>
      <c r="DX71" s="429"/>
      <c r="DY71" s="429"/>
      <c r="DZ71" s="785"/>
      <c r="EA71" s="785"/>
      <c r="EB71" s="785"/>
      <c r="EC71" s="786"/>
      <c r="ED71" s="813"/>
      <c r="EE71" s="813"/>
      <c r="EF71" s="813"/>
      <c r="EG71" s="813"/>
      <c r="EH71" s="681"/>
      <c r="EI71" s="681"/>
      <c r="EJ71" s="681"/>
      <c r="EK71" s="681"/>
      <c r="EL71" s="681"/>
      <c r="EM71" s="681"/>
      <c r="EN71" s="681"/>
      <c r="EO71" s="681"/>
      <c r="EP71" s="681"/>
      <c r="EQ71" s="681"/>
      <c r="ER71" s="672"/>
      <c r="ES71" s="672"/>
      <c r="ET71" s="672"/>
      <c r="EU71" s="672"/>
      <c r="EV71" s="672"/>
      <c r="EW71" s="672"/>
      <c r="EX71" s="672"/>
      <c r="EY71" s="672"/>
      <c r="EZ71" s="678"/>
      <c r="FA71" s="678"/>
      <c r="FB71" s="678"/>
      <c r="FC71" s="678"/>
      <c r="FD71" s="678"/>
      <c r="FE71" s="678"/>
      <c r="FF71" s="678"/>
      <c r="FG71" s="678"/>
      <c r="FH71" s="678"/>
      <c r="FI71" s="678"/>
      <c r="FJ71" s="678"/>
      <c r="FK71" s="678"/>
      <c r="FL71" s="678"/>
      <c r="FM71" s="678"/>
      <c r="FN71" s="678"/>
      <c r="FO71" s="678"/>
      <c r="FP71" s="677"/>
      <c r="FQ71" s="677"/>
      <c r="FR71" s="677"/>
      <c r="FS71" s="677"/>
      <c r="FT71" s="677"/>
      <c r="FU71" s="677"/>
      <c r="FV71" s="677"/>
      <c r="FW71" s="677"/>
      <c r="FX71" s="672"/>
      <c r="FY71" s="672"/>
      <c r="FZ71" s="672"/>
      <c r="GA71" s="672"/>
      <c r="GB71" s="672"/>
      <c r="GC71" s="672"/>
      <c r="GD71" s="672"/>
      <c r="GE71" s="672"/>
      <c r="GF71" s="678"/>
      <c r="GG71" s="678"/>
      <c r="GH71" s="678"/>
      <c r="GI71" s="678"/>
      <c r="GJ71" s="678"/>
      <c r="GK71" s="678"/>
      <c r="GL71" s="678"/>
      <c r="GM71" s="678"/>
      <c r="GN71" s="678"/>
      <c r="GO71" s="678"/>
      <c r="GP71" s="678"/>
      <c r="GQ71" s="678"/>
      <c r="GR71" s="678"/>
      <c r="GS71" s="678"/>
      <c r="GT71" s="678"/>
      <c r="GU71" s="678"/>
      <c r="GV71" s="678"/>
      <c r="GW71" s="678"/>
      <c r="GX71" s="678"/>
      <c r="GY71" s="678"/>
      <c r="GZ71" s="678"/>
      <c r="HA71" s="678"/>
      <c r="HB71" s="678"/>
      <c r="HC71" s="678"/>
      <c r="HD71" s="674"/>
      <c r="HE71" s="674"/>
      <c r="HF71" s="674"/>
      <c r="HG71" s="674"/>
      <c r="HH71" s="674"/>
      <c r="HI71" s="674"/>
      <c r="HJ71" s="674"/>
      <c r="HK71" s="674"/>
      <c r="HL71" s="674"/>
      <c r="HM71" s="674"/>
      <c r="HN71" s="674"/>
      <c r="HO71" s="674"/>
      <c r="HP71" s="674"/>
      <c r="HQ71" s="674"/>
      <c r="HR71" s="674"/>
      <c r="HS71" s="674"/>
      <c r="HT71" s="677"/>
      <c r="HU71" s="677"/>
      <c r="HV71" s="677"/>
      <c r="HW71" s="677"/>
      <c r="HX71" s="677"/>
      <c r="HY71" s="677"/>
      <c r="HZ71" s="677"/>
      <c r="IA71" s="677"/>
      <c r="IB71" s="672"/>
      <c r="IC71" s="672"/>
      <c r="ID71" s="672"/>
      <c r="IE71" s="672"/>
      <c r="IF71" s="672"/>
      <c r="IG71" s="672"/>
      <c r="IH71" s="672"/>
      <c r="II71" s="672"/>
      <c r="IJ71" s="673"/>
      <c r="IK71" s="673"/>
      <c r="IL71" s="673"/>
      <c r="IM71" s="673"/>
      <c r="IN71" s="673"/>
      <c r="IO71" s="673"/>
      <c r="IP71" s="673"/>
      <c r="IQ71" s="673"/>
      <c r="IR71" s="673"/>
      <c r="IS71" s="673"/>
      <c r="IT71" s="673"/>
      <c r="IU71" s="673"/>
      <c r="IV71" s="673"/>
      <c r="IW71" s="673"/>
      <c r="IX71" s="673"/>
      <c r="IY71" s="673"/>
      <c r="IZ71" s="675"/>
      <c r="JA71" s="675"/>
      <c r="JB71" s="675"/>
      <c r="JC71" s="675"/>
      <c r="JD71" s="675"/>
      <c r="JE71" s="675"/>
      <c r="JF71" s="675"/>
      <c r="JG71" s="675"/>
      <c r="JH71" s="675"/>
      <c r="JI71" s="675"/>
      <c r="JJ71" s="671"/>
      <c r="JK71" s="671"/>
      <c r="JL71" s="671"/>
      <c r="JM71" s="671"/>
      <c r="JN71" s="671"/>
      <c r="JO71" s="671"/>
      <c r="JP71" s="671"/>
      <c r="JQ71" s="671"/>
      <c r="JR71" s="671"/>
      <c r="JS71" s="671"/>
      <c r="JT71" s="701"/>
      <c r="JU71" s="701"/>
      <c r="JV71" s="701"/>
      <c r="JW71" s="701"/>
      <c r="JX71" s="701"/>
      <c r="JY71" s="701"/>
      <c r="JZ71" s="701"/>
      <c r="KA71" s="701"/>
      <c r="KB71" s="701"/>
      <c r="KC71" s="701"/>
      <c r="KD71" s="676"/>
      <c r="KE71" s="676"/>
      <c r="KF71" s="676"/>
      <c r="KG71" s="676"/>
      <c r="KH71" s="676"/>
      <c r="KI71" s="676"/>
      <c r="KJ71" s="676"/>
      <c r="KK71" s="676"/>
      <c r="KL71" s="828"/>
      <c r="KM71" s="829"/>
      <c r="KN71" s="829"/>
      <c r="KO71" s="830"/>
      <c r="KP71" s="429"/>
      <c r="KQ71" s="429"/>
      <c r="KR71" s="429"/>
      <c r="KS71" s="429"/>
      <c r="KT71" s="429"/>
      <c r="KU71" s="429"/>
      <c r="KV71" s="429"/>
      <c r="KW71" s="429"/>
      <c r="KX71" s="429"/>
      <c r="KY71" s="429"/>
      <c r="KZ71" s="429"/>
      <c r="LA71" s="429"/>
      <c r="LB71" s="429"/>
      <c r="LC71" s="429"/>
      <c r="LD71" s="429"/>
      <c r="LE71" s="429"/>
      <c r="LF71" s="429"/>
      <c r="LG71" s="429"/>
      <c r="LH71" s="429"/>
      <c r="LI71" s="429"/>
      <c r="LJ71" s="429"/>
      <c r="LK71" s="429"/>
      <c r="LL71" s="429"/>
      <c r="LM71" s="429"/>
      <c r="LN71" s="429"/>
      <c r="LO71" s="429"/>
      <c r="LP71" s="429"/>
      <c r="LQ71" s="429"/>
      <c r="LR71" s="429"/>
      <c r="LS71" s="429"/>
      <c r="LT71" s="429"/>
      <c r="LU71" s="429"/>
      <c r="LV71" s="429"/>
      <c r="LW71" s="429"/>
      <c r="LX71" s="429"/>
      <c r="LY71" s="429"/>
      <c r="LZ71" s="429"/>
    </row>
    <row r="72" spans="1:338" ht="9" customHeight="1">
      <c r="B72" s="785"/>
      <c r="C72" s="785"/>
      <c r="D72" s="785"/>
      <c r="E72" s="786"/>
      <c r="F72" s="765"/>
      <c r="G72" s="766"/>
      <c r="H72" s="766"/>
      <c r="I72" s="766"/>
      <c r="J72" s="766"/>
      <c r="K72" s="766"/>
      <c r="L72" s="766"/>
      <c r="M72" s="767"/>
      <c r="N72" s="768"/>
      <c r="O72" s="769"/>
      <c r="P72" s="769"/>
      <c r="Q72" s="770"/>
      <c r="R72" s="782"/>
      <c r="S72" s="780"/>
      <c r="T72" s="780"/>
      <c r="U72" s="780"/>
      <c r="V72" s="780"/>
      <c r="W72" s="780"/>
      <c r="X72" s="780"/>
      <c r="Y72" s="780"/>
      <c r="Z72" s="780"/>
      <c r="AA72" s="781"/>
      <c r="AB72" s="782"/>
      <c r="AC72" s="780"/>
      <c r="AD72" s="780"/>
      <c r="AE72" s="780"/>
      <c r="AF72" s="780"/>
      <c r="AG72" s="780"/>
      <c r="AH72" s="780"/>
      <c r="AI72" s="780"/>
      <c r="AJ72" s="780"/>
      <c r="AK72" s="780"/>
      <c r="AL72" s="780"/>
      <c r="AM72" s="780"/>
      <c r="AN72" s="780"/>
      <c r="AO72" s="780"/>
      <c r="AP72" s="780"/>
      <c r="AQ72" s="780"/>
      <c r="AR72" s="780"/>
      <c r="AS72" s="780"/>
      <c r="AT72" s="780"/>
      <c r="AU72" s="780"/>
      <c r="AV72" s="780"/>
      <c r="AW72" s="780"/>
      <c r="AX72" s="780"/>
      <c r="AY72" s="781"/>
      <c r="AZ72" s="783"/>
      <c r="BA72" s="784"/>
      <c r="BB72" s="784"/>
      <c r="BC72" s="784"/>
      <c r="BD72" s="784"/>
      <c r="BE72" s="784"/>
      <c r="BF72" s="784"/>
      <c r="BG72" s="784"/>
      <c r="BH72" s="784"/>
      <c r="BI72" s="784"/>
      <c r="BJ72" s="418"/>
      <c r="BK72" s="418"/>
      <c r="BL72" s="418"/>
      <c r="BM72" s="717"/>
      <c r="BN72" s="717"/>
      <c r="BO72" s="717"/>
      <c r="BP72" s="703" t="s">
        <v>210</v>
      </c>
      <c r="BQ72" s="704"/>
      <c r="BR72" s="704"/>
      <c r="BS72" s="704"/>
      <c r="BT72" s="704"/>
      <c r="BU72" s="704"/>
      <c r="BV72" s="704"/>
      <c r="BW72" s="709" t="s">
        <v>211</v>
      </c>
      <c r="BX72" s="709"/>
      <c r="BY72" s="709"/>
      <c r="BZ72" s="709"/>
      <c r="CA72" s="709"/>
      <c r="CB72" s="709"/>
      <c r="CC72" s="709"/>
      <c r="CD72" s="709"/>
      <c r="CE72" s="709"/>
      <c r="CF72" s="709"/>
      <c r="CG72" s="709"/>
      <c r="CH72" s="709"/>
      <c r="CI72" s="709"/>
      <c r="CJ72" s="709"/>
      <c r="CK72" s="709"/>
      <c r="CL72" s="719">
        <f>AU88</f>
        <v>0</v>
      </c>
      <c r="CM72" s="692"/>
      <c r="CN72" s="692"/>
      <c r="CO72" s="692"/>
      <c r="CP72" s="692"/>
      <c r="CQ72" s="692"/>
      <c r="CR72" s="692"/>
      <c r="CS72" s="692"/>
      <c r="CT72" s="692"/>
      <c r="CU72" s="683" t="s">
        <v>258</v>
      </c>
      <c r="CV72" s="683"/>
      <c r="CW72" s="686" t="s">
        <v>25</v>
      </c>
      <c r="CX72" s="686"/>
      <c r="CY72" s="698">
        <f>パラメーター!$D$10</f>
        <v>10210</v>
      </c>
      <c r="CZ72" s="698"/>
      <c r="DA72" s="698"/>
      <c r="DB72" s="698"/>
      <c r="DC72" s="698"/>
      <c r="DD72" s="698"/>
      <c r="DE72" s="698"/>
      <c r="DF72" s="698"/>
      <c r="DG72" s="698"/>
      <c r="DH72" s="686" t="s">
        <v>205</v>
      </c>
      <c r="DI72" s="686"/>
      <c r="DJ72" s="692">
        <f>CL72*CY72</f>
        <v>0</v>
      </c>
      <c r="DK72" s="692"/>
      <c r="DL72" s="692"/>
      <c r="DM72" s="692"/>
      <c r="DN72" s="692"/>
      <c r="DO72" s="692"/>
      <c r="DP72" s="692"/>
      <c r="DQ72" s="692"/>
      <c r="DR72" s="692"/>
      <c r="DS72" s="683" t="s">
        <v>256</v>
      </c>
      <c r="DT72" s="695"/>
      <c r="DV72" s="429"/>
      <c r="DW72" s="429"/>
      <c r="DX72" s="429"/>
      <c r="DY72" s="429"/>
      <c r="DZ72" s="785"/>
      <c r="EA72" s="785"/>
      <c r="EB72" s="785"/>
      <c r="EC72" s="786"/>
      <c r="ED72" s="813"/>
      <c r="EE72" s="813"/>
      <c r="EF72" s="813"/>
      <c r="EG72" s="813"/>
      <c r="EH72" s="681"/>
      <c r="EI72" s="681"/>
      <c r="EJ72" s="681"/>
      <c r="EK72" s="681"/>
      <c r="EL72" s="681"/>
      <c r="EM72" s="681"/>
      <c r="EN72" s="681"/>
      <c r="EO72" s="681"/>
      <c r="EP72" s="681"/>
      <c r="EQ72" s="681"/>
      <c r="ER72" s="672"/>
      <c r="ES72" s="672"/>
      <c r="ET72" s="672"/>
      <c r="EU72" s="672"/>
      <c r="EV72" s="672"/>
      <c r="EW72" s="672"/>
      <c r="EX72" s="672"/>
      <c r="EY72" s="672"/>
      <c r="EZ72" s="678" t="str">
        <f>IF(ER70&lt;1628000,"-",
IF(ER70&lt;1800000,ROUNDDOWN(ER70/4,-3)*2.4+100000,
IF(ER70&lt;3600000,ROUNDDOWN(ER70/4,-3)*2.8-80000,
IF(ER70&lt;6600000,ROUNDDOWN(ER70/4,-3)*3.2-440000,
IF(ER70&lt;8500000,ROUNDDOWN(ER70*0.9-1100000,0),
ER70-1950000)))))</f>
        <v>-</v>
      </c>
      <c r="FA72" s="678"/>
      <c r="FB72" s="678"/>
      <c r="FC72" s="678"/>
      <c r="FD72" s="678"/>
      <c r="FE72" s="678"/>
      <c r="FF72" s="678"/>
      <c r="FG72" s="678"/>
      <c r="FH72" s="674">
        <f>IF(
IF(FH70&gt;100000,100000,FH70)+IF(HT70&gt;100000,100000,HT70)&lt;=0,0,
IF(FH70&gt;100000,100000,FH70)+IF(HT70&gt;100000,100000,HT70)-100000)</f>
        <v>0</v>
      </c>
      <c r="FI72" s="674"/>
      <c r="FJ72" s="674"/>
      <c r="FK72" s="674"/>
      <c r="FL72" s="674"/>
      <c r="FM72" s="674"/>
      <c r="FN72" s="674"/>
      <c r="FO72" s="674"/>
      <c r="FP72" s="677"/>
      <c r="FQ72" s="677"/>
      <c r="FR72" s="677"/>
      <c r="FS72" s="677"/>
      <c r="FT72" s="677"/>
      <c r="FU72" s="677"/>
      <c r="FV72" s="677"/>
      <c r="FW72" s="677"/>
      <c r="FX72" s="672"/>
      <c r="FY72" s="672"/>
      <c r="FZ72" s="672"/>
      <c r="GA72" s="672"/>
      <c r="GB72" s="672"/>
      <c r="GC72" s="672"/>
      <c r="GD72" s="672"/>
      <c r="GE72" s="672"/>
      <c r="GF72" s="678">
        <f>IF(FX70&lt;1100000,0,
IF(FX70&lt;3300000,FX70-1100000,
IF(FX70&lt;4100000,ROUNDDOWN(FX70*0.75-275000,0),
IF(FX70&lt;7700000,ROUNDDOWN(FX70*0.85-685000,0),
IF(FX70&lt;10000000,ROUNDDOWN(FX70*0.95-1455000,0),
FX70-1955000)))))</f>
        <v>0</v>
      </c>
      <c r="GG72" s="678"/>
      <c r="GH72" s="678"/>
      <c r="GI72" s="678"/>
      <c r="GJ72" s="678"/>
      <c r="GK72" s="678"/>
      <c r="GL72" s="678"/>
      <c r="GM72" s="678"/>
      <c r="GN72" s="678">
        <f>IF(FX70&lt;1000000,0,
IF(FX70&lt;3300000,FX70-1000000,
IF(FX70&lt;4100000,ROUNDDOWN(FX70*0.75-175000,0),
IF(FX70&lt;7700000,ROUNDDOWN(FX70*0.85-585000,0),
IF(FX70&lt;10000000,ROUNDDOWN(FX70*0.95-1355000,0),
FX70-1855000)))))</f>
        <v>0</v>
      </c>
      <c r="GO72" s="678"/>
      <c r="GP72" s="678"/>
      <c r="GQ72" s="678"/>
      <c r="GR72" s="678"/>
      <c r="GS72" s="678"/>
      <c r="GT72" s="678"/>
      <c r="GU72" s="678"/>
      <c r="GV72" s="678">
        <f>IF(FX70&lt;900000,0,
IF(FX70&lt;3300000,FX70-900000,
IF(FX70&lt;4100000,ROUNDDOWN(FX70*0.75-75000,0),
IF(FX70&lt;7700000,ROUNDDOWN(FX70*0.85-485000,0),
IF(FX70&lt;10000000,ROUNDDOWN(FX70*0.95-1255000,0),
FX70-1755000)))))</f>
        <v>0</v>
      </c>
      <c r="GW72" s="678"/>
      <c r="GX72" s="678"/>
      <c r="GY72" s="678"/>
      <c r="GZ72" s="678"/>
      <c r="HA72" s="678"/>
      <c r="HB72" s="678"/>
      <c r="HC72" s="678"/>
      <c r="HD72" s="674">
        <f>SUM(FH70,IB70)</f>
        <v>0</v>
      </c>
      <c r="HE72" s="674"/>
      <c r="HF72" s="674"/>
      <c r="HG72" s="674"/>
      <c r="HH72" s="674"/>
      <c r="HI72" s="674"/>
      <c r="HJ72" s="674"/>
      <c r="HK72" s="674"/>
      <c r="HL72" s="674">
        <f>IF(HD72&lt;=10000000,1,IF(HD72&lt;=20000000,2,3))</f>
        <v>1</v>
      </c>
      <c r="HM72" s="674"/>
      <c r="HN72" s="674"/>
      <c r="HO72" s="674"/>
      <c r="HP72" s="674"/>
      <c r="HQ72" s="674"/>
      <c r="HR72" s="674"/>
      <c r="HS72" s="674"/>
      <c r="HT72" s="677"/>
      <c r="HU72" s="677"/>
      <c r="HV72" s="677"/>
      <c r="HW72" s="677"/>
      <c r="HX72" s="677"/>
      <c r="HY72" s="677"/>
      <c r="HZ72" s="677"/>
      <c r="IA72" s="677"/>
      <c r="IB72" s="672"/>
      <c r="IC72" s="672"/>
      <c r="ID72" s="672"/>
      <c r="IE72" s="672"/>
      <c r="IF72" s="672"/>
      <c r="IG72" s="672"/>
      <c r="IH72" s="672"/>
      <c r="II72" s="672"/>
      <c r="IJ72" s="673"/>
      <c r="IK72" s="673"/>
      <c r="IL72" s="673"/>
      <c r="IM72" s="673"/>
      <c r="IN72" s="673"/>
      <c r="IO72" s="673"/>
      <c r="IP72" s="673"/>
      <c r="IQ72" s="673"/>
      <c r="IR72" s="673"/>
      <c r="IS72" s="673"/>
      <c r="IT72" s="673"/>
      <c r="IU72" s="673"/>
      <c r="IV72" s="673"/>
      <c r="IW72" s="673"/>
      <c r="IX72" s="673"/>
      <c r="IY72" s="673"/>
      <c r="IZ72" s="675"/>
      <c r="JA72" s="675"/>
      <c r="JB72" s="675"/>
      <c r="JC72" s="675"/>
      <c r="JD72" s="675"/>
      <c r="JE72" s="675"/>
      <c r="JF72" s="675"/>
      <c r="JG72" s="675"/>
      <c r="JH72" s="675"/>
      <c r="JI72" s="675"/>
      <c r="JJ72" s="671"/>
      <c r="JK72" s="671"/>
      <c r="JL72" s="671"/>
      <c r="JM72" s="671"/>
      <c r="JN72" s="671"/>
      <c r="JO72" s="671"/>
      <c r="JP72" s="671"/>
      <c r="JQ72" s="671"/>
      <c r="JR72" s="671"/>
      <c r="JS72" s="671"/>
      <c r="JT72" s="701"/>
      <c r="JU72" s="701"/>
      <c r="JV72" s="701"/>
      <c r="JW72" s="701"/>
      <c r="JX72" s="701"/>
      <c r="JY72" s="701"/>
      <c r="JZ72" s="701"/>
      <c r="KA72" s="701"/>
      <c r="KB72" s="701"/>
      <c r="KC72" s="701"/>
      <c r="KD72" s="676"/>
      <c r="KE72" s="676"/>
      <c r="KF72" s="676"/>
      <c r="KG72" s="676"/>
      <c r="KH72" s="676"/>
      <c r="KI72" s="676"/>
      <c r="KJ72" s="676"/>
      <c r="KK72" s="676"/>
      <c r="KL72" s="828"/>
      <c r="KM72" s="829"/>
      <c r="KN72" s="829"/>
      <c r="KO72" s="830"/>
      <c r="KP72" s="429"/>
      <c r="KQ72" s="429"/>
      <c r="KR72" s="429"/>
      <c r="KS72" s="429"/>
      <c r="KT72" s="429"/>
      <c r="KU72" s="429"/>
      <c r="KV72" s="429"/>
      <c r="KW72" s="429"/>
      <c r="KX72" s="429"/>
      <c r="KY72" s="429"/>
      <c r="KZ72" s="429"/>
      <c r="LA72" s="429"/>
      <c r="LB72" s="429"/>
      <c r="LC72" s="429"/>
      <c r="LD72" s="429"/>
      <c r="LE72" s="429"/>
      <c r="LF72" s="429"/>
      <c r="LG72" s="429"/>
      <c r="LH72" s="429"/>
      <c r="LI72" s="429"/>
      <c r="LJ72" s="429"/>
      <c r="LK72" s="429"/>
      <c r="LL72" s="429"/>
      <c r="LM72" s="429"/>
      <c r="LN72" s="429"/>
      <c r="LO72" s="429"/>
      <c r="LP72" s="429"/>
      <c r="LQ72" s="429"/>
      <c r="LR72" s="429"/>
      <c r="LS72" s="429"/>
      <c r="LT72" s="429"/>
      <c r="LU72" s="429"/>
      <c r="LV72" s="429"/>
      <c r="LW72" s="429"/>
      <c r="LX72" s="429"/>
      <c r="LY72" s="429"/>
      <c r="LZ72" s="429"/>
    </row>
    <row r="73" spans="1:338" ht="9" customHeight="1">
      <c r="B73" s="785"/>
      <c r="C73" s="785"/>
      <c r="D73" s="785"/>
      <c r="E73" s="786"/>
      <c r="F73" s="765"/>
      <c r="G73" s="766"/>
      <c r="H73" s="766"/>
      <c r="I73" s="766"/>
      <c r="J73" s="766"/>
      <c r="K73" s="766"/>
      <c r="L73" s="766"/>
      <c r="M73" s="767"/>
      <c r="N73" s="768"/>
      <c r="O73" s="769"/>
      <c r="P73" s="769"/>
      <c r="Q73" s="770"/>
      <c r="R73" s="782"/>
      <c r="S73" s="780"/>
      <c r="T73" s="780"/>
      <c r="U73" s="780"/>
      <c r="V73" s="780"/>
      <c r="W73" s="780"/>
      <c r="X73" s="780"/>
      <c r="Y73" s="780"/>
      <c r="Z73" s="780"/>
      <c r="AA73" s="781"/>
      <c r="AB73" s="782"/>
      <c r="AC73" s="780"/>
      <c r="AD73" s="780"/>
      <c r="AE73" s="780"/>
      <c r="AF73" s="780"/>
      <c r="AG73" s="780"/>
      <c r="AH73" s="780"/>
      <c r="AI73" s="780"/>
      <c r="AJ73" s="780"/>
      <c r="AK73" s="780"/>
      <c r="AL73" s="780"/>
      <c r="AM73" s="780"/>
      <c r="AN73" s="780"/>
      <c r="AO73" s="780"/>
      <c r="AP73" s="780"/>
      <c r="AQ73" s="780"/>
      <c r="AR73" s="780"/>
      <c r="AS73" s="780"/>
      <c r="AT73" s="780"/>
      <c r="AU73" s="780"/>
      <c r="AV73" s="780"/>
      <c r="AW73" s="780"/>
      <c r="AX73" s="780"/>
      <c r="AY73" s="781"/>
      <c r="AZ73" s="783"/>
      <c r="BA73" s="784"/>
      <c r="BB73" s="784"/>
      <c r="BC73" s="784"/>
      <c r="BD73" s="784"/>
      <c r="BE73" s="784"/>
      <c r="BF73" s="784"/>
      <c r="BG73" s="784"/>
      <c r="BH73" s="784"/>
      <c r="BI73" s="784"/>
      <c r="BJ73" s="418"/>
      <c r="BK73" s="418"/>
      <c r="BL73" s="418"/>
      <c r="BM73" s="717"/>
      <c r="BN73" s="717"/>
      <c r="BO73" s="717"/>
      <c r="BP73" s="705"/>
      <c r="BQ73" s="706"/>
      <c r="BR73" s="706"/>
      <c r="BS73" s="706"/>
      <c r="BT73" s="706"/>
      <c r="BU73" s="706"/>
      <c r="BV73" s="706"/>
      <c r="BW73" s="710"/>
      <c r="BX73" s="710"/>
      <c r="BY73" s="710"/>
      <c r="BZ73" s="710"/>
      <c r="CA73" s="710"/>
      <c r="CB73" s="710"/>
      <c r="CC73" s="710"/>
      <c r="CD73" s="710"/>
      <c r="CE73" s="710"/>
      <c r="CF73" s="710"/>
      <c r="CG73" s="710"/>
      <c r="CH73" s="710"/>
      <c r="CI73" s="710"/>
      <c r="CJ73" s="710"/>
      <c r="CK73" s="710"/>
      <c r="CL73" s="720"/>
      <c r="CM73" s="693"/>
      <c r="CN73" s="693"/>
      <c r="CO73" s="693"/>
      <c r="CP73" s="693"/>
      <c r="CQ73" s="693"/>
      <c r="CR73" s="693"/>
      <c r="CS73" s="693"/>
      <c r="CT73" s="693"/>
      <c r="CU73" s="684"/>
      <c r="CV73" s="684"/>
      <c r="CW73" s="687"/>
      <c r="CX73" s="687"/>
      <c r="CY73" s="699"/>
      <c r="CZ73" s="699"/>
      <c r="DA73" s="699"/>
      <c r="DB73" s="699"/>
      <c r="DC73" s="699"/>
      <c r="DD73" s="699"/>
      <c r="DE73" s="699"/>
      <c r="DF73" s="699"/>
      <c r="DG73" s="699"/>
      <c r="DH73" s="687"/>
      <c r="DI73" s="687"/>
      <c r="DJ73" s="693"/>
      <c r="DK73" s="693"/>
      <c r="DL73" s="693"/>
      <c r="DM73" s="693"/>
      <c r="DN73" s="693"/>
      <c r="DO73" s="693"/>
      <c r="DP73" s="693"/>
      <c r="DQ73" s="693"/>
      <c r="DR73" s="693"/>
      <c r="DS73" s="684"/>
      <c r="DT73" s="696"/>
      <c r="DV73" s="429"/>
      <c r="DW73" s="429"/>
      <c r="DX73" s="429"/>
      <c r="DY73" s="429"/>
      <c r="DZ73" s="785"/>
      <c r="EA73" s="785"/>
      <c r="EB73" s="785"/>
      <c r="EC73" s="786"/>
      <c r="ED73" s="813"/>
      <c r="EE73" s="813"/>
      <c r="EF73" s="813"/>
      <c r="EG73" s="813"/>
      <c r="EH73" s="681"/>
      <c r="EI73" s="681"/>
      <c r="EJ73" s="681"/>
      <c r="EK73" s="681"/>
      <c r="EL73" s="681"/>
      <c r="EM73" s="681"/>
      <c r="EN73" s="681"/>
      <c r="EO73" s="681"/>
      <c r="EP73" s="681"/>
      <c r="EQ73" s="681"/>
      <c r="ER73" s="672"/>
      <c r="ES73" s="672"/>
      <c r="ET73" s="672"/>
      <c r="EU73" s="672"/>
      <c r="EV73" s="672"/>
      <c r="EW73" s="672"/>
      <c r="EX73" s="672"/>
      <c r="EY73" s="672"/>
      <c r="EZ73" s="678"/>
      <c r="FA73" s="678"/>
      <c r="FB73" s="678"/>
      <c r="FC73" s="678"/>
      <c r="FD73" s="678"/>
      <c r="FE73" s="678"/>
      <c r="FF73" s="678"/>
      <c r="FG73" s="678"/>
      <c r="FH73" s="674"/>
      <c r="FI73" s="674"/>
      <c r="FJ73" s="674"/>
      <c r="FK73" s="674"/>
      <c r="FL73" s="674"/>
      <c r="FM73" s="674"/>
      <c r="FN73" s="674"/>
      <c r="FO73" s="674"/>
      <c r="FP73" s="677"/>
      <c r="FQ73" s="677"/>
      <c r="FR73" s="677"/>
      <c r="FS73" s="677"/>
      <c r="FT73" s="677"/>
      <c r="FU73" s="677"/>
      <c r="FV73" s="677"/>
      <c r="FW73" s="677"/>
      <c r="FX73" s="672"/>
      <c r="FY73" s="672"/>
      <c r="FZ73" s="672"/>
      <c r="GA73" s="672"/>
      <c r="GB73" s="672"/>
      <c r="GC73" s="672"/>
      <c r="GD73" s="672"/>
      <c r="GE73" s="672"/>
      <c r="GF73" s="678"/>
      <c r="GG73" s="678"/>
      <c r="GH73" s="678"/>
      <c r="GI73" s="678"/>
      <c r="GJ73" s="678"/>
      <c r="GK73" s="678"/>
      <c r="GL73" s="678"/>
      <c r="GM73" s="678"/>
      <c r="GN73" s="678"/>
      <c r="GO73" s="678"/>
      <c r="GP73" s="678"/>
      <c r="GQ73" s="678"/>
      <c r="GR73" s="678"/>
      <c r="GS73" s="678"/>
      <c r="GT73" s="678"/>
      <c r="GU73" s="678"/>
      <c r="GV73" s="678"/>
      <c r="GW73" s="678"/>
      <c r="GX73" s="678"/>
      <c r="GY73" s="678"/>
      <c r="GZ73" s="678"/>
      <c r="HA73" s="678"/>
      <c r="HB73" s="678"/>
      <c r="HC73" s="678"/>
      <c r="HD73" s="674"/>
      <c r="HE73" s="674"/>
      <c r="HF73" s="674"/>
      <c r="HG73" s="674"/>
      <c r="HH73" s="674"/>
      <c r="HI73" s="674"/>
      <c r="HJ73" s="674"/>
      <c r="HK73" s="674"/>
      <c r="HL73" s="674"/>
      <c r="HM73" s="674"/>
      <c r="HN73" s="674"/>
      <c r="HO73" s="674"/>
      <c r="HP73" s="674"/>
      <c r="HQ73" s="674"/>
      <c r="HR73" s="674"/>
      <c r="HS73" s="674"/>
      <c r="HT73" s="677"/>
      <c r="HU73" s="677"/>
      <c r="HV73" s="677"/>
      <c r="HW73" s="677"/>
      <c r="HX73" s="677"/>
      <c r="HY73" s="677"/>
      <c r="HZ73" s="677"/>
      <c r="IA73" s="677"/>
      <c r="IB73" s="672"/>
      <c r="IC73" s="672"/>
      <c r="ID73" s="672"/>
      <c r="IE73" s="672"/>
      <c r="IF73" s="672"/>
      <c r="IG73" s="672"/>
      <c r="IH73" s="672"/>
      <c r="II73" s="672"/>
      <c r="IJ73" s="673"/>
      <c r="IK73" s="673"/>
      <c r="IL73" s="673"/>
      <c r="IM73" s="673"/>
      <c r="IN73" s="673"/>
      <c r="IO73" s="673"/>
      <c r="IP73" s="673"/>
      <c r="IQ73" s="673"/>
      <c r="IR73" s="673"/>
      <c r="IS73" s="673"/>
      <c r="IT73" s="673"/>
      <c r="IU73" s="673"/>
      <c r="IV73" s="673"/>
      <c r="IW73" s="673"/>
      <c r="IX73" s="673"/>
      <c r="IY73" s="673"/>
      <c r="IZ73" s="675"/>
      <c r="JA73" s="675"/>
      <c r="JB73" s="675"/>
      <c r="JC73" s="675"/>
      <c r="JD73" s="675"/>
      <c r="JE73" s="675"/>
      <c r="JF73" s="675"/>
      <c r="JG73" s="675"/>
      <c r="JH73" s="675"/>
      <c r="JI73" s="675"/>
      <c r="JJ73" s="671"/>
      <c r="JK73" s="671"/>
      <c r="JL73" s="671"/>
      <c r="JM73" s="671"/>
      <c r="JN73" s="671"/>
      <c r="JO73" s="671"/>
      <c r="JP73" s="671"/>
      <c r="JQ73" s="671"/>
      <c r="JR73" s="671"/>
      <c r="JS73" s="671"/>
      <c r="JT73" s="701"/>
      <c r="JU73" s="701"/>
      <c r="JV73" s="701"/>
      <c r="JW73" s="701"/>
      <c r="JX73" s="701"/>
      <c r="JY73" s="701"/>
      <c r="JZ73" s="701"/>
      <c r="KA73" s="701"/>
      <c r="KB73" s="701"/>
      <c r="KC73" s="701"/>
      <c r="KD73" s="676"/>
      <c r="KE73" s="676"/>
      <c r="KF73" s="676"/>
      <c r="KG73" s="676"/>
      <c r="KH73" s="676"/>
      <c r="KI73" s="676"/>
      <c r="KJ73" s="676"/>
      <c r="KK73" s="676"/>
      <c r="KL73" s="831"/>
      <c r="KM73" s="832"/>
      <c r="KN73" s="832"/>
      <c r="KO73" s="833"/>
      <c r="KP73" s="429"/>
      <c r="KQ73" s="429"/>
      <c r="KR73" s="429"/>
      <c r="KS73" s="429"/>
      <c r="KT73" s="429"/>
      <c r="KU73" s="429"/>
      <c r="KV73" s="429"/>
      <c r="KW73" s="429"/>
      <c r="KX73" s="429"/>
      <c r="KY73" s="429"/>
      <c r="KZ73" s="429"/>
      <c r="LA73" s="429"/>
      <c r="LB73" s="429"/>
      <c r="LC73" s="429"/>
      <c r="LD73" s="429"/>
      <c r="LE73" s="429"/>
      <c r="LF73" s="429"/>
      <c r="LG73" s="429"/>
      <c r="LH73" s="429"/>
      <c r="LI73" s="429"/>
      <c r="LJ73" s="429"/>
      <c r="LK73" s="429"/>
      <c r="LL73" s="429"/>
      <c r="LM73" s="429"/>
      <c r="LN73" s="429"/>
      <c r="LO73" s="429"/>
      <c r="LP73" s="429"/>
      <c r="LQ73" s="429"/>
      <c r="LR73" s="429"/>
      <c r="LS73" s="429"/>
      <c r="LT73" s="429"/>
      <c r="LU73" s="429"/>
      <c r="LV73" s="429"/>
      <c r="LW73" s="429"/>
      <c r="LX73" s="429"/>
      <c r="LY73" s="429"/>
      <c r="LZ73" s="429"/>
    </row>
    <row r="74" spans="1:338" ht="9" customHeight="1">
      <c r="B74" s="785" t="s">
        <v>413</v>
      </c>
      <c r="C74" s="785"/>
      <c r="D74" s="785"/>
      <c r="E74" s="786"/>
      <c r="F74" s="765"/>
      <c r="G74" s="766"/>
      <c r="H74" s="766"/>
      <c r="I74" s="766"/>
      <c r="J74" s="766"/>
      <c r="K74" s="766"/>
      <c r="L74" s="766"/>
      <c r="M74" s="767"/>
      <c r="N74" s="768" t="str">
        <f t="shared" ref="N74" si="18">IF(F74="","",IF(ED74=TRUE,"○","ー"))</f>
        <v/>
      </c>
      <c r="O74" s="769"/>
      <c r="P74" s="769"/>
      <c r="Q74" s="770"/>
      <c r="R74" s="782"/>
      <c r="S74" s="780"/>
      <c r="T74" s="780"/>
      <c r="U74" s="780"/>
      <c r="V74" s="780"/>
      <c r="W74" s="780"/>
      <c r="X74" s="780"/>
      <c r="Y74" s="780"/>
      <c r="Z74" s="780"/>
      <c r="AA74" s="781"/>
      <c r="AB74" s="782"/>
      <c r="AC74" s="780"/>
      <c r="AD74" s="780"/>
      <c r="AE74" s="780"/>
      <c r="AF74" s="780"/>
      <c r="AG74" s="780"/>
      <c r="AH74" s="780"/>
      <c r="AI74" s="780"/>
      <c r="AJ74" s="780"/>
      <c r="AK74" s="780"/>
      <c r="AL74" s="780"/>
      <c r="AM74" s="780"/>
      <c r="AN74" s="780"/>
      <c r="AO74" s="780"/>
      <c r="AP74" s="780"/>
      <c r="AQ74" s="780"/>
      <c r="AR74" s="780"/>
      <c r="AS74" s="780"/>
      <c r="AT74" s="780"/>
      <c r="AU74" s="780"/>
      <c r="AV74" s="780"/>
      <c r="AW74" s="780"/>
      <c r="AX74" s="780"/>
      <c r="AY74" s="781"/>
      <c r="AZ74" s="783" t="str">
        <f>IF(KD74=0,"",
IF(KH74=0,"ー",JJ74))</f>
        <v/>
      </c>
      <c r="BA74" s="784"/>
      <c r="BB74" s="784"/>
      <c r="BC74" s="784"/>
      <c r="BD74" s="784"/>
      <c r="BE74" s="784"/>
      <c r="BF74" s="784"/>
      <c r="BG74" s="784"/>
      <c r="BH74" s="784"/>
      <c r="BI74" s="784"/>
      <c r="BJ74" s="418"/>
      <c r="BK74" s="418"/>
      <c r="BL74" s="418"/>
      <c r="BM74" s="717"/>
      <c r="BN74" s="717"/>
      <c r="BO74" s="717"/>
      <c r="BP74" s="707"/>
      <c r="BQ74" s="708"/>
      <c r="BR74" s="708"/>
      <c r="BS74" s="708"/>
      <c r="BT74" s="708"/>
      <c r="BU74" s="708"/>
      <c r="BV74" s="708"/>
      <c r="BW74" s="711"/>
      <c r="BX74" s="711"/>
      <c r="BY74" s="711"/>
      <c r="BZ74" s="711"/>
      <c r="CA74" s="711"/>
      <c r="CB74" s="711"/>
      <c r="CC74" s="711"/>
      <c r="CD74" s="711"/>
      <c r="CE74" s="711"/>
      <c r="CF74" s="711"/>
      <c r="CG74" s="711"/>
      <c r="CH74" s="711"/>
      <c r="CI74" s="711"/>
      <c r="CJ74" s="711"/>
      <c r="CK74" s="711"/>
      <c r="CL74" s="721"/>
      <c r="CM74" s="694"/>
      <c r="CN74" s="694"/>
      <c r="CO74" s="694"/>
      <c r="CP74" s="694"/>
      <c r="CQ74" s="694"/>
      <c r="CR74" s="694"/>
      <c r="CS74" s="694"/>
      <c r="CT74" s="694"/>
      <c r="CU74" s="685"/>
      <c r="CV74" s="685"/>
      <c r="CW74" s="688"/>
      <c r="CX74" s="688"/>
      <c r="CY74" s="700"/>
      <c r="CZ74" s="700"/>
      <c r="DA74" s="700"/>
      <c r="DB74" s="700"/>
      <c r="DC74" s="700"/>
      <c r="DD74" s="700"/>
      <c r="DE74" s="700"/>
      <c r="DF74" s="700"/>
      <c r="DG74" s="700"/>
      <c r="DH74" s="688"/>
      <c r="DI74" s="688"/>
      <c r="DJ74" s="694"/>
      <c r="DK74" s="694"/>
      <c r="DL74" s="694"/>
      <c r="DM74" s="694"/>
      <c r="DN74" s="694"/>
      <c r="DO74" s="694"/>
      <c r="DP74" s="694"/>
      <c r="DQ74" s="694"/>
      <c r="DR74" s="694"/>
      <c r="DS74" s="685"/>
      <c r="DT74" s="697"/>
      <c r="DV74" s="429"/>
      <c r="DW74" s="429"/>
      <c r="DX74" s="429"/>
      <c r="DY74" s="429"/>
      <c r="DZ74" s="785" t="s">
        <v>413</v>
      </c>
      <c r="EA74" s="785"/>
      <c r="EB74" s="785"/>
      <c r="EC74" s="786"/>
      <c r="ED74" s="813" t="b">
        <f>IF(AND($EN$29&lt;=F74,F74&lt;=$EI$29),TRUE,FALSE)</f>
        <v>0</v>
      </c>
      <c r="EE74" s="813"/>
      <c r="EF74" s="813"/>
      <c r="EG74" s="813"/>
      <c r="EH74" s="787" t="str">
        <f t="shared" ref="EH74" si="19">IF(R74="","",R74)</f>
        <v/>
      </c>
      <c r="EI74" s="681"/>
      <c r="EJ74" s="681"/>
      <c r="EK74" s="681"/>
      <c r="EL74" s="681"/>
      <c r="EM74" s="681"/>
      <c r="EN74" s="681"/>
      <c r="EO74" s="681"/>
      <c r="EP74" s="681"/>
      <c r="EQ74" s="681"/>
      <c r="ER74" s="672">
        <f>IF(AB74="",0,AB74)</f>
        <v>0</v>
      </c>
      <c r="ES74" s="672"/>
      <c r="ET74" s="672"/>
      <c r="EU74" s="672"/>
      <c r="EV74" s="672"/>
      <c r="EW74" s="672"/>
      <c r="EX74" s="672"/>
      <c r="EY74" s="672"/>
      <c r="EZ74" s="678">
        <f>IF(ER74&lt;551000,0,
IF(ER74&lt;1619000,ER74-550000,
IF(ER74&lt;1620000,1069000,
IF(ER74&lt;1622000,1070000,
IF(ER74&lt;1624000,1072000,
IF(ER74&lt;1628000,1074000,
"-"))))))</f>
        <v>0</v>
      </c>
      <c r="FA74" s="678"/>
      <c r="FB74" s="678"/>
      <c r="FC74" s="678"/>
      <c r="FD74" s="678"/>
      <c r="FE74" s="678"/>
      <c r="FF74" s="678"/>
      <c r="FG74" s="678"/>
      <c r="FH74" s="678">
        <f>IF(ER74&lt;1628000,EZ74,EZ76)</f>
        <v>0</v>
      </c>
      <c r="FI74" s="678"/>
      <c r="FJ74" s="678"/>
      <c r="FK74" s="678"/>
      <c r="FL74" s="678"/>
      <c r="FM74" s="678"/>
      <c r="FN74" s="678"/>
      <c r="FO74" s="678"/>
      <c r="FP74" s="677">
        <f>FH74-FH76</f>
        <v>0</v>
      </c>
      <c r="FQ74" s="677"/>
      <c r="FR74" s="677"/>
      <c r="FS74" s="677"/>
      <c r="FT74" s="677"/>
      <c r="FU74" s="677"/>
      <c r="FV74" s="677"/>
      <c r="FW74" s="677"/>
      <c r="FX74" s="672">
        <f>IF(AJ74="",0,AJ74)</f>
        <v>0</v>
      </c>
      <c r="FY74" s="672"/>
      <c r="FZ74" s="672"/>
      <c r="GA74" s="672"/>
      <c r="GB74" s="672"/>
      <c r="GC74" s="672"/>
      <c r="GD74" s="672"/>
      <c r="GE74" s="672"/>
      <c r="GF74" s="678">
        <f>IF(FX74&lt;600000,0,
IF(FX74&lt;1300000,FX74-600000,
IF(FX74&lt;4100000,ROUNDDOWN(FX74*0.75-275000,0),
IF(FX74&lt;7700000,ROUNDDOWN(FX74*0.85-685000,0),
IF(FX74&lt;10000000,ROUNDDOWN(FX74*0.95-1455000,0),
FX74-1955000)))))</f>
        <v>0</v>
      </c>
      <c r="GG74" s="678"/>
      <c r="GH74" s="678"/>
      <c r="GI74" s="678"/>
      <c r="GJ74" s="678"/>
      <c r="GK74" s="678"/>
      <c r="GL74" s="678"/>
      <c r="GM74" s="678"/>
      <c r="GN74" s="678">
        <f>IF(FX74&lt;500000,0,
IF(FX74&lt;1300000,FX74-500000,
IF(FX74&lt;4100000,ROUNDDOWN(FX74*0.75-175000,0),
IF(FX74&lt;7700000,ROUNDDOWN(FX74*0.85-585000,0),
IF(FX74&lt;10000000,ROUNDDOWN(FX74*0.95-1355000,0),
FX74-1855000)))))</f>
        <v>0</v>
      </c>
      <c r="GO74" s="678"/>
      <c r="GP74" s="678"/>
      <c r="GQ74" s="678"/>
      <c r="GR74" s="678"/>
      <c r="GS74" s="678"/>
      <c r="GT74" s="678"/>
      <c r="GU74" s="678"/>
      <c r="GV74" s="678">
        <f>IF(FX74&lt;400000,0,
IF(FX74&lt;1300000,FX74-400000,
IF(FX74&lt;4100000,ROUNDDOWN(FX74*0.75-75000,0),
IF(FX74&lt;7700000,ROUNDDOWN(FX74*0.85-485000,0),
IF(FX74&lt;10000000,ROUNDDOWN(FX74*0.95-1255000,0),
FX74-1755000)))))</f>
        <v>0</v>
      </c>
      <c r="GW74" s="678"/>
      <c r="GX74" s="678"/>
      <c r="GY74" s="678"/>
      <c r="GZ74" s="678"/>
      <c r="HA74" s="678"/>
      <c r="HB74" s="678"/>
      <c r="HC74" s="678"/>
      <c r="HD74" s="674" t="str">
        <f>IFERROR(IF(F74="","",DATEDIF(F74,"R"&amp;パラメーター!$D$1&amp;"/1/1","Y")),0)</f>
        <v/>
      </c>
      <c r="HE74" s="674"/>
      <c r="HF74" s="674"/>
      <c r="HG74" s="674"/>
      <c r="HH74" s="674"/>
      <c r="HI74" s="674"/>
      <c r="HJ74" s="674"/>
      <c r="HK74" s="674"/>
      <c r="HL74" s="674">
        <f>IF(HD74&lt;65,1,2)</f>
        <v>2</v>
      </c>
      <c r="HM74" s="674"/>
      <c r="HN74" s="674"/>
      <c r="HO74" s="674"/>
      <c r="HP74" s="674"/>
      <c r="HQ74" s="674"/>
      <c r="HR74" s="674"/>
      <c r="HS74" s="674"/>
      <c r="HT74" s="677">
        <f>IF(AND(HL74=1,HL76=1),GF74,
IF(AND(HL74=1,HL76=2),GN74,
IF(AND(HL74=1,HL76=3),GV74,
IF(AND(HL74=2,HL76=1),GF76,
IF(AND(HL74=2,HL76=2),GN76,
IF(AND(HL74=2,HL76=3),GV76,
"???"))))))</f>
        <v>0</v>
      </c>
      <c r="HU74" s="677"/>
      <c r="HV74" s="677"/>
      <c r="HW74" s="677"/>
      <c r="HX74" s="677"/>
      <c r="HY74" s="677"/>
      <c r="HZ74" s="677"/>
      <c r="IA74" s="677"/>
      <c r="IB74" s="672">
        <f>IF(AR74="",0,AR74)</f>
        <v>0</v>
      </c>
      <c r="IC74" s="672"/>
      <c r="ID74" s="672"/>
      <c r="IE74" s="672"/>
      <c r="IF74" s="672"/>
      <c r="IG74" s="672"/>
      <c r="IH74" s="672"/>
      <c r="II74" s="672"/>
      <c r="IJ74" s="673">
        <f>FP74+HT74+IB74</f>
        <v>0</v>
      </c>
      <c r="IK74" s="673"/>
      <c r="IL74" s="673"/>
      <c r="IM74" s="673"/>
      <c r="IN74" s="673"/>
      <c r="IO74" s="673"/>
      <c r="IP74" s="673"/>
      <c r="IQ74" s="673"/>
      <c r="IR74" s="673">
        <f>IF(IJ74&lt;=24000000,430000,
IF(IJ74&lt;=24500000,290000,
IF(IJ74&lt;=25000000,150000,
0)))</f>
        <v>430000</v>
      </c>
      <c r="IS74" s="673"/>
      <c r="IT74" s="673"/>
      <c r="IU74" s="673"/>
      <c r="IV74" s="673"/>
      <c r="IW74" s="673"/>
      <c r="IX74" s="673"/>
      <c r="IY74" s="673"/>
      <c r="IZ74" s="675">
        <f>IF(IJ74-IR74&lt;0,0,IJ74-IR74)</f>
        <v>0</v>
      </c>
      <c r="JA74" s="675"/>
      <c r="JB74" s="675"/>
      <c r="JC74" s="675"/>
      <c r="JD74" s="675"/>
      <c r="JE74" s="675"/>
      <c r="JF74" s="675"/>
      <c r="JG74" s="675"/>
      <c r="JH74" s="675"/>
      <c r="JI74" s="675"/>
      <c r="JJ74" s="671">
        <f>IF(KD74+KH74=2,
MAX(EH74,IZ74),0)</f>
        <v>0</v>
      </c>
      <c r="JK74" s="671"/>
      <c r="JL74" s="671"/>
      <c r="JM74" s="671"/>
      <c r="JN74" s="671"/>
      <c r="JO74" s="671"/>
      <c r="JP74" s="671"/>
      <c r="JQ74" s="671"/>
      <c r="JR74" s="671"/>
      <c r="JS74" s="671"/>
      <c r="JT74" s="701">
        <f>IF(ED74=TRUE,JJ74,0)</f>
        <v>0</v>
      </c>
      <c r="JU74" s="701"/>
      <c r="JV74" s="701"/>
      <c r="JW74" s="701"/>
      <c r="JX74" s="701"/>
      <c r="JY74" s="701"/>
      <c r="JZ74" s="701"/>
      <c r="KA74" s="701"/>
      <c r="KB74" s="701"/>
      <c r="KC74" s="701"/>
      <c r="KD74" s="676">
        <f>IF(F74="",0,1)</f>
        <v>0</v>
      </c>
      <c r="KE74" s="676"/>
      <c r="KF74" s="676"/>
      <c r="KG74" s="676"/>
      <c r="KH74" s="676">
        <f>IF(AND(R74&lt;&gt;"",OR(AB74&lt;&gt;"",AJ74&lt;&gt;"",AR74&lt;&gt;"")),0,1)</f>
        <v>1</v>
      </c>
      <c r="KI74" s="676"/>
      <c r="KJ74" s="676"/>
      <c r="KK74" s="676"/>
      <c r="KL74" s="825">
        <f t="shared" ref="KL74" si="20">IF(F74="",1,IF(IFERROR(F74*1,0)&gt;0,1,0))</f>
        <v>1</v>
      </c>
      <c r="KM74" s="826"/>
      <c r="KN74" s="826"/>
      <c r="KO74" s="827"/>
      <c r="KP74" s="429"/>
      <c r="KQ74" s="429"/>
      <c r="KR74" s="429"/>
      <c r="KS74" s="429"/>
      <c r="KT74" s="429"/>
      <c r="KU74" s="429"/>
      <c r="KV74" s="429"/>
      <c r="KW74" s="429"/>
      <c r="KX74" s="429"/>
      <c r="KY74" s="429"/>
      <c r="KZ74" s="429"/>
      <c r="LA74" s="429"/>
      <c r="LB74" s="429"/>
      <c r="LC74" s="429"/>
      <c r="LD74" s="429"/>
      <c r="LE74" s="429"/>
      <c r="LF74" s="429"/>
      <c r="LG74" s="429"/>
      <c r="LH74" s="429"/>
      <c r="LI74" s="429"/>
      <c r="LJ74" s="429"/>
      <c r="LK74" s="429"/>
      <c r="LL74" s="429"/>
      <c r="LM74" s="429"/>
      <c r="LN74" s="429"/>
      <c r="LO74" s="429"/>
      <c r="LP74" s="429"/>
      <c r="LQ74" s="429"/>
      <c r="LR74" s="429"/>
      <c r="LS74" s="429"/>
      <c r="LT74" s="429"/>
      <c r="LU74" s="429"/>
      <c r="LV74" s="429"/>
      <c r="LW74" s="429"/>
      <c r="LX74" s="429"/>
      <c r="LY74" s="429"/>
      <c r="LZ74" s="429"/>
    </row>
    <row r="75" spans="1:338" ht="9" customHeight="1">
      <c r="B75" s="785"/>
      <c r="C75" s="785"/>
      <c r="D75" s="785"/>
      <c r="E75" s="786"/>
      <c r="F75" s="765"/>
      <c r="G75" s="766"/>
      <c r="H75" s="766"/>
      <c r="I75" s="766"/>
      <c r="J75" s="766"/>
      <c r="K75" s="766"/>
      <c r="L75" s="766"/>
      <c r="M75" s="767"/>
      <c r="N75" s="768"/>
      <c r="O75" s="769"/>
      <c r="P75" s="769"/>
      <c r="Q75" s="770"/>
      <c r="R75" s="782"/>
      <c r="S75" s="780"/>
      <c r="T75" s="780"/>
      <c r="U75" s="780"/>
      <c r="V75" s="780"/>
      <c r="W75" s="780"/>
      <c r="X75" s="780"/>
      <c r="Y75" s="780"/>
      <c r="Z75" s="780"/>
      <c r="AA75" s="781"/>
      <c r="AB75" s="782"/>
      <c r="AC75" s="780"/>
      <c r="AD75" s="780"/>
      <c r="AE75" s="780"/>
      <c r="AF75" s="780"/>
      <c r="AG75" s="780"/>
      <c r="AH75" s="780"/>
      <c r="AI75" s="780"/>
      <c r="AJ75" s="780"/>
      <c r="AK75" s="780"/>
      <c r="AL75" s="780"/>
      <c r="AM75" s="780"/>
      <c r="AN75" s="780"/>
      <c r="AO75" s="780"/>
      <c r="AP75" s="780"/>
      <c r="AQ75" s="780"/>
      <c r="AR75" s="780"/>
      <c r="AS75" s="780"/>
      <c r="AT75" s="780"/>
      <c r="AU75" s="780"/>
      <c r="AV75" s="780"/>
      <c r="AW75" s="780"/>
      <c r="AX75" s="780"/>
      <c r="AY75" s="781"/>
      <c r="AZ75" s="783"/>
      <c r="BA75" s="784"/>
      <c r="BB75" s="784"/>
      <c r="BC75" s="784"/>
      <c r="BD75" s="784"/>
      <c r="BE75" s="784"/>
      <c r="BF75" s="784"/>
      <c r="BG75" s="784"/>
      <c r="BH75" s="784"/>
      <c r="BI75" s="784"/>
      <c r="BJ75" s="418"/>
      <c r="BK75" s="418"/>
      <c r="BL75" s="418"/>
      <c r="BM75" s="717"/>
      <c r="BN75" s="717"/>
      <c r="BO75" s="717"/>
      <c r="BP75" s="703" t="s">
        <v>212</v>
      </c>
      <c r="BQ75" s="704"/>
      <c r="BR75" s="704"/>
      <c r="BS75" s="704"/>
      <c r="BT75" s="704"/>
      <c r="BU75" s="704"/>
      <c r="BV75" s="704"/>
      <c r="BW75" s="709" t="s">
        <v>213</v>
      </c>
      <c r="BX75" s="709"/>
      <c r="BY75" s="709"/>
      <c r="BZ75" s="709"/>
      <c r="CA75" s="709"/>
      <c r="CB75" s="709"/>
      <c r="CC75" s="709"/>
      <c r="CD75" s="709"/>
      <c r="CE75" s="709"/>
      <c r="CF75" s="709"/>
      <c r="CG75" s="709"/>
      <c r="CH75" s="709"/>
      <c r="CI75" s="709"/>
      <c r="CJ75" s="709"/>
      <c r="CK75" s="709"/>
      <c r="CL75" s="735">
        <f>IF(AU88&lt;1,0,1)</f>
        <v>0</v>
      </c>
      <c r="CM75" s="736"/>
      <c r="CN75" s="736"/>
      <c r="CO75" s="736"/>
      <c r="CP75" s="736"/>
      <c r="CQ75" s="736"/>
      <c r="CR75" s="736"/>
      <c r="CS75" s="736"/>
      <c r="CT75" s="736"/>
      <c r="CU75" s="736"/>
      <c r="CV75" s="736"/>
      <c r="CW75" s="686"/>
      <c r="CX75" s="686"/>
      <c r="CY75" s="698">
        <f>パラメーター!$D$11</f>
        <v>7730</v>
      </c>
      <c r="CZ75" s="698"/>
      <c r="DA75" s="698"/>
      <c r="DB75" s="698"/>
      <c r="DC75" s="698"/>
      <c r="DD75" s="698"/>
      <c r="DE75" s="698"/>
      <c r="DF75" s="698"/>
      <c r="DG75" s="698"/>
      <c r="DH75" s="687" t="s">
        <v>259</v>
      </c>
      <c r="DI75" s="687"/>
      <c r="DJ75" s="692">
        <f>CL75*CY75</f>
        <v>0</v>
      </c>
      <c r="DK75" s="692"/>
      <c r="DL75" s="692"/>
      <c r="DM75" s="692"/>
      <c r="DN75" s="692"/>
      <c r="DO75" s="692"/>
      <c r="DP75" s="692"/>
      <c r="DQ75" s="692"/>
      <c r="DR75" s="692"/>
      <c r="DS75" s="683" t="s">
        <v>256</v>
      </c>
      <c r="DT75" s="695"/>
      <c r="DV75" s="429"/>
      <c r="DW75" s="429"/>
      <c r="DX75" s="429"/>
      <c r="DY75" s="429"/>
      <c r="DZ75" s="785"/>
      <c r="EA75" s="785"/>
      <c r="EB75" s="785"/>
      <c r="EC75" s="786"/>
      <c r="ED75" s="813"/>
      <c r="EE75" s="813"/>
      <c r="EF75" s="813"/>
      <c r="EG75" s="813"/>
      <c r="EH75" s="681"/>
      <c r="EI75" s="681"/>
      <c r="EJ75" s="681"/>
      <c r="EK75" s="681"/>
      <c r="EL75" s="681"/>
      <c r="EM75" s="681"/>
      <c r="EN75" s="681"/>
      <c r="EO75" s="681"/>
      <c r="EP75" s="681"/>
      <c r="EQ75" s="681"/>
      <c r="ER75" s="672"/>
      <c r="ES75" s="672"/>
      <c r="ET75" s="672"/>
      <c r="EU75" s="672"/>
      <c r="EV75" s="672"/>
      <c r="EW75" s="672"/>
      <c r="EX75" s="672"/>
      <c r="EY75" s="672"/>
      <c r="EZ75" s="678"/>
      <c r="FA75" s="678"/>
      <c r="FB75" s="678"/>
      <c r="FC75" s="678"/>
      <c r="FD75" s="678"/>
      <c r="FE75" s="678"/>
      <c r="FF75" s="678"/>
      <c r="FG75" s="678"/>
      <c r="FH75" s="678"/>
      <c r="FI75" s="678"/>
      <c r="FJ75" s="678"/>
      <c r="FK75" s="678"/>
      <c r="FL75" s="678"/>
      <c r="FM75" s="678"/>
      <c r="FN75" s="678"/>
      <c r="FO75" s="678"/>
      <c r="FP75" s="677"/>
      <c r="FQ75" s="677"/>
      <c r="FR75" s="677"/>
      <c r="FS75" s="677"/>
      <c r="FT75" s="677"/>
      <c r="FU75" s="677"/>
      <c r="FV75" s="677"/>
      <c r="FW75" s="677"/>
      <c r="FX75" s="672"/>
      <c r="FY75" s="672"/>
      <c r="FZ75" s="672"/>
      <c r="GA75" s="672"/>
      <c r="GB75" s="672"/>
      <c r="GC75" s="672"/>
      <c r="GD75" s="672"/>
      <c r="GE75" s="672"/>
      <c r="GF75" s="678"/>
      <c r="GG75" s="678"/>
      <c r="GH75" s="678"/>
      <c r="GI75" s="678"/>
      <c r="GJ75" s="678"/>
      <c r="GK75" s="678"/>
      <c r="GL75" s="678"/>
      <c r="GM75" s="678"/>
      <c r="GN75" s="678"/>
      <c r="GO75" s="678"/>
      <c r="GP75" s="678"/>
      <c r="GQ75" s="678"/>
      <c r="GR75" s="678"/>
      <c r="GS75" s="678"/>
      <c r="GT75" s="678"/>
      <c r="GU75" s="678"/>
      <c r="GV75" s="678"/>
      <c r="GW75" s="678"/>
      <c r="GX75" s="678"/>
      <c r="GY75" s="678"/>
      <c r="GZ75" s="678"/>
      <c r="HA75" s="678"/>
      <c r="HB75" s="678"/>
      <c r="HC75" s="678"/>
      <c r="HD75" s="674"/>
      <c r="HE75" s="674"/>
      <c r="HF75" s="674"/>
      <c r="HG75" s="674"/>
      <c r="HH75" s="674"/>
      <c r="HI75" s="674"/>
      <c r="HJ75" s="674"/>
      <c r="HK75" s="674"/>
      <c r="HL75" s="674"/>
      <c r="HM75" s="674"/>
      <c r="HN75" s="674"/>
      <c r="HO75" s="674"/>
      <c r="HP75" s="674"/>
      <c r="HQ75" s="674"/>
      <c r="HR75" s="674"/>
      <c r="HS75" s="674"/>
      <c r="HT75" s="677"/>
      <c r="HU75" s="677"/>
      <c r="HV75" s="677"/>
      <c r="HW75" s="677"/>
      <c r="HX75" s="677"/>
      <c r="HY75" s="677"/>
      <c r="HZ75" s="677"/>
      <c r="IA75" s="677"/>
      <c r="IB75" s="672"/>
      <c r="IC75" s="672"/>
      <c r="ID75" s="672"/>
      <c r="IE75" s="672"/>
      <c r="IF75" s="672"/>
      <c r="IG75" s="672"/>
      <c r="IH75" s="672"/>
      <c r="II75" s="672"/>
      <c r="IJ75" s="673"/>
      <c r="IK75" s="673"/>
      <c r="IL75" s="673"/>
      <c r="IM75" s="673"/>
      <c r="IN75" s="673"/>
      <c r="IO75" s="673"/>
      <c r="IP75" s="673"/>
      <c r="IQ75" s="673"/>
      <c r="IR75" s="673"/>
      <c r="IS75" s="673"/>
      <c r="IT75" s="673"/>
      <c r="IU75" s="673"/>
      <c r="IV75" s="673"/>
      <c r="IW75" s="673"/>
      <c r="IX75" s="673"/>
      <c r="IY75" s="673"/>
      <c r="IZ75" s="675"/>
      <c r="JA75" s="675"/>
      <c r="JB75" s="675"/>
      <c r="JC75" s="675"/>
      <c r="JD75" s="675"/>
      <c r="JE75" s="675"/>
      <c r="JF75" s="675"/>
      <c r="JG75" s="675"/>
      <c r="JH75" s="675"/>
      <c r="JI75" s="675"/>
      <c r="JJ75" s="671"/>
      <c r="JK75" s="671"/>
      <c r="JL75" s="671"/>
      <c r="JM75" s="671"/>
      <c r="JN75" s="671"/>
      <c r="JO75" s="671"/>
      <c r="JP75" s="671"/>
      <c r="JQ75" s="671"/>
      <c r="JR75" s="671"/>
      <c r="JS75" s="671"/>
      <c r="JT75" s="701"/>
      <c r="JU75" s="701"/>
      <c r="JV75" s="701"/>
      <c r="JW75" s="701"/>
      <c r="JX75" s="701"/>
      <c r="JY75" s="701"/>
      <c r="JZ75" s="701"/>
      <c r="KA75" s="701"/>
      <c r="KB75" s="701"/>
      <c r="KC75" s="701"/>
      <c r="KD75" s="676"/>
      <c r="KE75" s="676"/>
      <c r="KF75" s="676"/>
      <c r="KG75" s="676"/>
      <c r="KH75" s="676"/>
      <c r="KI75" s="676"/>
      <c r="KJ75" s="676"/>
      <c r="KK75" s="676"/>
      <c r="KL75" s="828"/>
      <c r="KM75" s="829"/>
      <c r="KN75" s="829"/>
      <c r="KO75" s="830"/>
      <c r="KP75" s="429"/>
      <c r="KQ75" s="429"/>
      <c r="KR75" s="429"/>
      <c r="KS75" s="429"/>
      <c r="KT75" s="429"/>
      <c r="KU75" s="429"/>
      <c r="KV75" s="429"/>
      <c r="KW75" s="429"/>
      <c r="KX75" s="429"/>
      <c r="KY75" s="429"/>
      <c r="KZ75" s="429"/>
      <c r="LA75" s="429"/>
      <c r="LB75" s="429"/>
      <c r="LC75" s="429"/>
      <c r="LD75" s="429"/>
      <c r="LE75" s="429"/>
      <c r="LF75" s="429"/>
      <c r="LG75" s="429"/>
      <c r="LH75" s="429"/>
      <c r="LI75" s="429"/>
      <c r="LJ75" s="429"/>
      <c r="LK75" s="429"/>
      <c r="LL75" s="429"/>
      <c r="LM75" s="429"/>
      <c r="LN75" s="429"/>
      <c r="LO75" s="429"/>
      <c r="LP75" s="429"/>
      <c r="LQ75" s="429"/>
      <c r="LR75" s="429"/>
      <c r="LS75" s="429"/>
      <c r="LT75" s="429"/>
      <c r="LU75" s="429"/>
      <c r="LV75" s="429"/>
      <c r="LW75" s="429"/>
      <c r="LX75" s="429"/>
      <c r="LY75" s="429"/>
      <c r="LZ75" s="429"/>
    </row>
    <row r="76" spans="1:338" ht="9" customHeight="1">
      <c r="B76" s="785"/>
      <c r="C76" s="785"/>
      <c r="D76" s="785"/>
      <c r="E76" s="786"/>
      <c r="F76" s="765"/>
      <c r="G76" s="766"/>
      <c r="H76" s="766"/>
      <c r="I76" s="766"/>
      <c r="J76" s="766"/>
      <c r="K76" s="766"/>
      <c r="L76" s="766"/>
      <c r="M76" s="767"/>
      <c r="N76" s="768"/>
      <c r="O76" s="769"/>
      <c r="P76" s="769"/>
      <c r="Q76" s="770"/>
      <c r="R76" s="782"/>
      <c r="S76" s="780"/>
      <c r="T76" s="780"/>
      <c r="U76" s="780"/>
      <c r="V76" s="780"/>
      <c r="W76" s="780"/>
      <c r="X76" s="780"/>
      <c r="Y76" s="780"/>
      <c r="Z76" s="780"/>
      <c r="AA76" s="781"/>
      <c r="AB76" s="782"/>
      <c r="AC76" s="780"/>
      <c r="AD76" s="780"/>
      <c r="AE76" s="780"/>
      <c r="AF76" s="780"/>
      <c r="AG76" s="780"/>
      <c r="AH76" s="780"/>
      <c r="AI76" s="780"/>
      <c r="AJ76" s="780"/>
      <c r="AK76" s="780"/>
      <c r="AL76" s="780"/>
      <c r="AM76" s="780"/>
      <c r="AN76" s="780"/>
      <c r="AO76" s="780"/>
      <c r="AP76" s="780"/>
      <c r="AQ76" s="780"/>
      <c r="AR76" s="780"/>
      <c r="AS76" s="780"/>
      <c r="AT76" s="780"/>
      <c r="AU76" s="780"/>
      <c r="AV76" s="780"/>
      <c r="AW76" s="780"/>
      <c r="AX76" s="780"/>
      <c r="AY76" s="781"/>
      <c r="AZ76" s="783"/>
      <c r="BA76" s="784"/>
      <c r="BB76" s="784"/>
      <c r="BC76" s="784"/>
      <c r="BD76" s="784"/>
      <c r="BE76" s="784"/>
      <c r="BF76" s="784"/>
      <c r="BG76" s="784"/>
      <c r="BH76" s="784"/>
      <c r="BI76" s="784"/>
      <c r="BM76" s="717"/>
      <c r="BN76" s="717"/>
      <c r="BO76" s="717"/>
      <c r="BP76" s="705"/>
      <c r="BQ76" s="706"/>
      <c r="BR76" s="706"/>
      <c r="BS76" s="706"/>
      <c r="BT76" s="706"/>
      <c r="BU76" s="706"/>
      <c r="BV76" s="706"/>
      <c r="BW76" s="710"/>
      <c r="BX76" s="710"/>
      <c r="BY76" s="710"/>
      <c r="BZ76" s="710"/>
      <c r="CA76" s="710"/>
      <c r="CB76" s="710"/>
      <c r="CC76" s="710"/>
      <c r="CD76" s="710"/>
      <c r="CE76" s="710"/>
      <c r="CF76" s="710"/>
      <c r="CG76" s="710"/>
      <c r="CH76" s="710"/>
      <c r="CI76" s="710"/>
      <c r="CJ76" s="710"/>
      <c r="CK76" s="710"/>
      <c r="CL76" s="712"/>
      <c r="CM76" s="713"/>
      <c r="CN76" s="713"/>
      <c r="CO76" s="713"/>
      <c r="CP76" s="713"/>
      <c r="CQ76" s="713"/>
      <c r="CR76" s="713"/>
      <c r="CS76" s="713"/>
      <c r="CT76" s="713"/>
      <c r="CU76" s="713"/>
      <c r="CV76" s="713"/>
      <c r="CW76" s="687"/>
      <c r="CX76" s="687"/>
      <c r="CY76" s="699"/>
      <c r="CZ76" s="699"/>
      <c r="DA76" s="699"/>
      <c r="DB76" s="699"/>
      <c r="DC76" s="699"/>
      <c r="DD76" s="699"/>
      <c r="DE76" s="699"/>
      <c r="DF76" s="699"/>
      <c r="DG76" s="699"/>
      <c r="DH76" s="687"/>
      <c r="DI76" s="687"/>
      <c r="DJ76" s="693"/>
      <c r="DK76" s="693"/>
      <c r="DL76" s="693"/>
      <c r="DM76" s="693"/>
      <c r="DN76" s="693"/>
      <c r="DO76" s="693"/>
      <c r="DP76" s="693"/>
      <c r="DQ76" s="693"/>
      <c r="DR76" s="693"/>
      <c r="DS76" s="684"/>
      <c r="DT76" s="696"/>
      <c r="DV76" s="429"/>
      <c r="DW76" s="429"/>
      <c r="DX76" s="429"/>
      <c r="DY76" s="429"/>
      <c r="DZ76" s="785"/>
      <c r="EA76" s="785"/>
      <c r="EB76" s="785"/>
      <c r="EC76" s="786"/>
      <c r="ED76" s="813"/>
      <c r="EE76" s="813"/>
      <c r="EF76" s="813"/>
      <c r="EG76" s="813"/>
      <c r="EH76" s="681"/>
      <c r="EI76" s="681"/>
      <c r="EJ76" s="681"/>
      <c r="EK76" s="681"/>
      <c r="EL76" s="681"/>
      <c r="EM76" s="681"/>
      <c r="EN76" s="681"/>
      <c r="EO76" s="681"/>
      <c r="EP76" s="681"/>
      <c r="EQ76" s="681"/>
      <c r="ER76" s="672"/>
      <c r="ES76" s="672"/>
      <c r="ET76" s="672"/>
      <c r="EU76" s="672"/>
      <c r="EV76" s="672"/>
      <c r="EW76" s="672"/>
      <c r="EX76" s="672"/>
      <c r="EY76" s="672"/>
      <c r="EZ76" s="678" t="str">
        <f>IF(ER74&lt;1628000,"-",
IF(ER74&lt;1800000,ROUNDDOWN(ER74/4,-3)*2.4+100000,
IF(ER74&lt;3600000,ROUNDDOWN(ER74/4,-3)*2.8-80000,
IF(ER74&lt;6600000,ROUNDDOWN(ER74/4,-3)*3.2-440000,
IF(ER74&lt;8500000,ROUNDDOWN(ER74*0.9-1100000,0),
ER74-1950000)))))</f>
        <v>-</v>
      </c>
      <c r="FA76" s="678"/>
      <c r="FB76" s="678"/>
      <c r="FC76" s="678"/>
      <c r="FD76" s="678"/>
      <c r="FE76" s="678"/>
      <c r="FF76" s="678"/>
      <c r="FG76" s="678"/>
      <c r="FH76" s="674">
        <f>IF(
IF(FH74&gt;100000,100000,FH74)+IF(HT74&gt;100000,100000,HT74)&lt;=0,0,
IF(FH74&gt;100000,100000,FH74)+IF(HT74&gt;100000,100000,HT74)-100000)</f>
        <v>0</v>
      </c>
      <c r="FI76" s="674"/>
      <c r="FJ76" s="674"/>
      <c r="FK76" s="674"/>
      <c r="FL76" s="674"/>
      <c r="FM76" s="674"/>
      <c r="FN76" s="674"/>
      <c r="FO76" s="674"/>
      <c r="FP76" s="677"/>
      <c r="FQ76" s="677"/>
      <c r="FR76" s="677"/>
      <c r="FS76" s="677"/>
      <c r="FT76" s="677"/>
      <c r="FU76" s="677"/>
      <c r="FV76" s="677"/>
      <c r="FW76" s="677"/>
      <c r="FX76" s="672"/>
      <c r="FY76" s="672"/>
      <c r="FZ76" s="672"/>
      <c r="GA76" s="672"/>
      <c r="GB76" s="672"/>
      <c r="GC76" s="672"/>
      <c r="GD76" s="672"/>
      <c r="GE76" s="672"/>
      <c r="GF76" s="678">
        <f>IF(FX74&lt;1100000,0,
IF(FX74&lt;3300000,FX74-1100000,
IF(FX74&lt;4100000,ROUNDDOWN(FX74*0.75-275000,0),
IF(FX74&lt;7700000,ROUNDDOWN(FX74*0.85-685000,0),
IF(FX74&lt;10000000,ROUNDDOWN(FX74*0.95-1455000,0),
FX74-1955000)))))</f>
        <v>0</v>
      </c>
      <c r="GG76" s="678"/>
      <c r="GH76" s="678"/>
      <c r="GI76" s="678"/>
      <c r="GJ76" s="678"/>
      <c r="GK76" s="678"/>
      <c r="GL76" s="678"/>
      <c r="GM76" s="678"/>
      <c r="GN76" s="678">
        <f>IF(FX74&lt;1000000,0,
IF(FX74&lt;3300000,FX74-1000000,
IF(FX74&lt;4100000,ROUNDDOWN(FX74*0.75-175000,0),
IF(FX74&lt;7700000,ROUNDDOWN(FX74*0.85-585000,0),
IF(FX74&lt;10000000,ROUNDDOWN(FX74*0.95-1355000,0),
FX74-1855000)))))</f>
        <v>0</v>
      </c>
      <c r="GO76" s="678"/>
      <c r="GP76" s="678"/>
      <c r="GQ76" s="678"/>
      <c r="GR76" s="678"/>
      <c r="GS76" s="678"/>
      <c r="GT76" s="678"/>
      <c r="GU76" s="678"/>
      <c r="GV76" s="678">
        <f>IF(FX74&lt;900000,0,
IF(FX74&lt;3300000,FX74-900000,
IF(FX74&lt;4100000,ROUNDDOWN(FX74*0.75-75000,0),
IF(FX74&lt;7700000,ROUNDDOWN(FX74*0.85-485000,0),
IF(FX74&lt;10000000,ROUNDDOWN(FX74*0.95-1255000,0),
FX74-1755000)))))</f>
        <v>0</v>
      </c>
      <c r="GW76" s="678"/>
      <c r="GX76" s="678"/>
      <c r="GY76" s="678"/>
      <c r="GZ76" s="678"/>
      <c r="HA76" s="678"/>
      <c r="HB76" s="678"/>
      <c r="HC76" s="678"/>
      <c r="HD76" s="674">
        <f>SUM(FH74,IB74)</f>
        <v>0</v>
      </c>
      <c r="HE76" s="674"/>
      <c r="HF76" s="674"/>
      <c r="HG76" s="674"/>
      <c r="HH76" s="674"/>
      <c r="HI76" s="674"/>
      <c r="HJ76" s="674"/>
      <c r="HK76" s="674"/>
      <c r="HL76" s="674">
        <f>IF(HD76&lt;=10000000,1,IF(HD76&lt;=20000000,2,3))</f>
        <v>1</v>
      </c>
      <c r="HM76" s="674"/>
      <c r="HN76" s="674"/>
      <c r="HO76" s="674"/>
      <c r="HP76" s="674"/>
      <c r="HQ76" s="674"/>
      <c r="HR76" s="674"/>
      <c r="HS76" s="674"/>
      <c r="HT76" s="677"/>
      <c r="HU76" s="677"/>
      <c r="HV76" s="677"/>
      <c r="HW76" s="677"/>
      <c r="HX76" s="677"/>
      <c r="HY76" s="677"/>
      <c r="HZ76" s="677"/>
      <c r="IA76" s="677"/>
      <c r="IB76" s="672"/>
      <c r="IC76" s="672"/>
      <c r="ID76" s="672"/>
      <c r="IE76" s="672"/>
      <c r="IF76" s="672"/>
      <c r="IG76" s="672"/>
      <c r="IH76" s="672"/>
      <c r="II76" s="672"/>
      <c r="IJ76" s="673"/>
      <c r="IK76" s="673"/>
      <c r="IL76" s="673"/>
      <c r="IM76" s="673"/>
      <c r="IN76" s="673"/>
      <c r="IO76" s="673"/>
      <c r="IP76" s="673"/>
      <c r="IQ76" s="673"/>
      <c r="IR76" s="673"/>
      <c r="IS76" s="673"/>
      <c r="IT76" s="673"/>
      <c r="IU76" s="673"/>
      <c r="IV76" s="673"/>
      <c r="IW76" s="673"/>
      <c r="IX76" s="673"/>
      <c r="IY76" s="673"/>
      <c r="IZ76" s="675"/>
      <c r="JA76" s="675"/>
      <c r="JB76" s="675"/>
      <c r="JC76" s="675"/>
      <c r="JD76" s="675"/>
      <c r="JE76" s="675"/>
      <c r="JF76" s="675"/>
      <c r="JG76" s="675"/>
      <c r="JH76" s="675"/>
      <c r="JI76" s="675"/>
      <c r="JJ76" s="671"/>
      <c r="JK76" s="671"/>
      <c r="JL76" s="671"/>
      <c r="JM76" s="671"/>
      <c r="JN76" s="671"/>
      <c r="JO76" s="671"/>
      <c r="JP76" s="671"/>
      <c r="JQ76" s="671"/>
      <c r="JR76" s="671"/>
      <c r="JS76" s="671"/>
      <c r="JT76" s="701"/>
      <c r="JU76" s="701"/>
      <c r="JV76" s="701"/>
      <c r="JW76" s="701"/>
      <c r="JX76" s="701"/>
      <c r="JY76" s="701"/>
      <c r="JZ76" s="701"/>
      <c r="KA76" s="701"/>
      <c r="KB76" s="701"/>
      <c r="KC76" s="701"/>
      <c r="KD76" s="676"/>
      <c r="KE76" s="676"/>
      <c r="KF76" s="676"/>
      <c r="KG76" s="676"/>
      <c r="KH76" s="676"/>
      <c r="KI76" s="676"/>
      <c r="KJ76" s="676"/>
      <c r="KK76" s="676"/>
      <c r="KL76" s="828"/>
      <c r="KM76" s="829"/>
      <c r="KN76" s="829"/>
      <c r="KO76" s="830"/>
      <c r="KP76" s="429"/>
      <c r="KQ76" s="429"/>
      <c r="KR76" s="429"/>
      <c r="KS76" s="429"/>
      <c r="KT76" s="429"/>
      <c r="KU76" s="429"/>
      <c r="KV76" s="429"/>
      <c r="KW76" s="429"/>
      <c r="KX76" s="429"/>
      <c r="KY76" s="429"/>
      <c r="KZ76" s="429"/>
      <c r="LA76" s="429"/>
      <c r="LB76" s="429"/>
      <c r="LC76" s="429"/>
      <c r="LD76" s="429"/>
      <c r="LE76" s="429"/>
      <c r="LF76" s="429"/>
      <c r="LG76" s="429"/>
      <c r="LH76" s="429"/>
      <c r="LI76" s="429"/>
      <c r="LJ76" s="429"/>
      <c r="LK76" s="429"/>
      <c r="LL76" s="429"/>
      <c r="LM76" s="429"/>
      <c r="LN76" s="429"/>
      <c r="LO76" s="429"/>
      <c r="LP76" s="429"/>
      <c r="LQ76" s="429"/>
      <c r="LR76" s="429"/>
      <c r="LS76" s="429"/>
      <c r="LT76" s="429"/>
      <c r="LU76" s="429"/>
      <c r="LV76" s="429"/>
      <c r="LW76" s="429"/>
      <c r="LX76" s="429"/>
      <c r="LY76" s="429"/>
      <c r="LZ76" s="429"/>
    </row>
    <row r="77" spans="1:338" ht="9" customHeight="1" thickBot="1">
      <c r="A77" s="416"/>
      <c r="B77" s="785"/>
      <c r="C77" s="785"/>
      <c r="D77" s="785"/>
      <c r="E77" s="786"/>
      <c r="F77" s="806"/>
      <c r="G77" s="807"/>
      <c r="H77" s="807"/>
      <c r="I77" s="807"/>
      <c r="J77" s="807"/>
      <c r="K77" s="807"/>
      <c r="L77" s="807"/>
      <c r="M77" s="808"/>
      <c r="N77" s="768"/>
      <c r="O77" s="769"/>
      <c r="P77" s="769"/>
      <c r="Q77" s="770"/>
      <c r="R77" s="809"/>
      <c r="S77" s="810"/>
      <c r="T77" s="810"/>
      <c r="U77" s="810"/>
      <c r="V77" s="810"/>
      <c r="W77" s="810"/>
      <c r="X77" s="810"/>
      <c r="Y77" s="810"/>
      <c r="Z77" s="810"/>
      <c r="AA77" s="811"/>
      <c r="AB77" s="809"/>
      <c r="AC77" s="810"/>
      <c r="AD77" s="810"/>
      <c r="AE77" s="810"/>
      <c r="AF77" s="810"/>
      <c r="AG77" s="810"/>
      <c r="AH77" s="810"/>
      <c r="AI77" s="810"/>
      <c r="AJ77" s="810"/>
      <c r="AK77" s="810"/>
      <c r="AL77" s="810"/>
      <c r="AM77" s="810"/>
      <c r="AN77" s="810"/>
      <c r="AO77" s="810"/>
      <c r="AP77" s="810"/>
      <c r="AQ77" s="810"/>
      <c r="AR77" s="810"/>
      <c r="AS77" s="810"/>
      <c r="AT77" s="810"/>
      <c r="AU77" s="810"/>
      <c r="AV77" s="810"/>
      <c r="AW77" s="810"/>
      <c r="AX77" s="810"/>
      <c r="AY77" s="811"/>
      <c r="AZ77" s="783"/>
      <c r="BA77" s="784"/>
      <c r="BB77" s="784"/>
      <c r="BC77" s="784"/>
      <c r="BD77" s="784"/>
      <c r="BE77" s="784"/>
      <c r="BF77" s="784"/>
      <c r="BG77" s="784"/>
      <c r="BH77" s="784"/>
      <c r="BI77" s="784"/>
      <c r="BM77" s="717"/>
      <c r="BN77" s="717"/>
      <c r="BO77" s="717"/>
      <c r="BP77" s="707"/>
      <c r="BQ77" s="708"/>
      <c r="BR77" s="708"/>
      <c r="BS77" s="708"/>
      <c r="BT77" s="708"/>
      <c r="BU77" s="708"/>
      <c r="BV77" s="708"/>
      <c r="BW77" s="711"/>
      <c r="BX77" s="711"/>
      <c r="BY77" s="711"/>
      <c r="BZ77" s="711"/>
      <c r="CA77" s="711"/>
      <c r="CB77" s="711"/>
      <c r="CC77" s="711"/>
      <c r="CD77" s="711"/>
      <c r="CE77" s="711"/>
      <c r="CF77" s="711"/>
      <c r="CG77" s="711"/>
      <c r="CH77" s="711"/>
      <c r="CI77" s="711"/>
      <c r="CJ77" s="711"/>
      <c r="CK77" s="711"/>
      <c r="CL77" s="714"/>
      <c r="CM77" s="715"/>
      <c r="CN77" s="715"/>
      <c r="CO77" s="715"/>
      <c r="CP77" s="715"/>
      <c r="CQ77" s="715"/>
      <c r="CR77" s="715"/>
      <c r="CS77" s="715"/>
      <c r="CT77" s="715"/>
      <c r="CU77" s="715"/>
      <c r="CV77" s="715"/>
      <c r="CW77" s="688"/>
      <c r="CX77" s="688"/>
      <c r="CY77" s="700"/>
      <c r="CZ77" s="700"/>
      <c r="DA77" s="700"/>
      <c r="DB77" s="700"/>
      <c r="DC77" s="700"/>
      <c r="DD77" s="700"/>
      <c r="DE77" s="700"/>
      <c r="DF77" s="700"/>
      <c r="DG77" s="700"/>
      <c r="DH77" s="688"/>
      <c r="DI77" s="688"/>
      <c r="DJ77" s="694"/>
      <c r="DK77" s="694"/>
      <c r="DL77" s="694"/>
      <c r="DM77" s="694"/>
      <c r="DN77" s="694"/>
      <c r="DO77" s="694"/>
      <c r="DP77" s="694"/>
      <c r="DQ77" s="694"/>
      <c r="DR77" s="694"/>
      <c r="DS77" s="685"/>
      <c r="DT77" s="697"/>
      <c r="DV77" s="429"/>
      <c r="DW77" s="429"/>
      <c r="DX77" s="429"/>
      <c r="DY77" s="429"/>
      <c r="DZ77" s="785"/>
      <c r="EA77" s="785"/>
      <c r="EB77" s="785"/>
      <c r="EC77" s="786"/>
      <c r="ED77" s="813"/>
      <c r="EE77" s="813"/>
      <c r="EF77" s="813"/>
      <c r="EG77" s="813"/>
      <c r="EH77" s="681"/>
      <c r="EI77" s="681"/>
      <c r="EJ77" s="681"/>
      <c r="EK77" s="681"/>
      <c r="EL77" s="681"/>
      <c r="EM77" s="681"/>
      <c r="EN77" s="681"/>
      <c r="EO77" s="681"/>
      <c r="EP77" s="681"/>
      <c r="EQ77" s="681"/>
      <c r="ER77" s="672"/>
      <c r="ES77" s="672"/>
      <c r="ET77" s="672"/>
      <c r="EU77" s="672"/>
      <c r="EV77" s="672"/>
      <c r="EW77" s="672"/>
      <c r="EX77" s="672"/>
      <c r="EY77" s="672"/>
      <c r="EZ77" s="678"/>
      <c r="FA77" s="678"/>
      <c r="FB77" s="678"/>
      <c r="FC77" s="678"/>
      <c r="FD77" s="678"/>
      <c r="FE77" s="678"/>
      <c r="FF77" s="678"/>
      <c r="FG77" s="678"/>
      <c r="FH77" s="674"/>
      <c r="FI77" s="674"/>
      <c r="FJ77" s="674"/>
      <c r="FK77" s="674"/>
      <c r="FL77" s="674"/>
      <c r="FM77" s="674"/>
      <c r="FN77" s="674"/>
      <c r="FO77" s="674"/>
      <c r="FP77" s="677"/>
      <c r="FQ77" s="677"/>
      <c r="FR77" s="677"/>
      <c r="FS77" s="677"/>
      <c r="FT77" s="677"/>
      <c r="FU77" s="677"/>
      <c r="FV77" s="677"/>
      <c r="FW77" s="677"/>
      <c r="FX77" s="672"/>
      <c r="FY77" s="672"/>
      <c r="FZ77" s="672"/>
      <c r="GA77" s="672"/>
      <c r="GB77" s="672"/>
      <c r="GC77" s="672"/>
      <c r="GD77" s="672"/>
      <c r="GE77" s="672"/>
      <c r="GF77" s="678"/>
      <c r="GG77" s="678"/>
      <c r="GH77" s="678"/>
      <c r="GI77" s="678"/>
      <c r="GJ77" s="678"/>
      <c r="GK77" s="678"/>
      <c r="GL77" s="678"/>
      <c r="GM77" s="678"/>
      <c r="GN77" s="678"/>
      <c r="GO77" s="678"/>
      <c r="GP77" s="678"/>
      <c r="GQ77" s="678"/>
      <c r="GR77" s="678"/>
      <c r="GS77" s="678"/>
      <c r="GT77" s="678"/>
      <c r="GU77" s="678"/>
      <c r="GV77" s="678"/>
      <c r="GW77" s="678"/>
      <c r="GX77" s="678"/>
      <c r="GY77" s="678"/>
      <c r="GZ77" s="678"/>
      <c r="HA77" s="678"/>
      <c r="HB77" s="678"/>
      <c r="HC77" s="678"/>
      <c r="HD77" s="674"/>
      <c r="HE77" s="674"/>
      <c r="HF77" s="674"/>
      <c r="HG77" s="674"/>
      <c r="HH77" s="674"/>
      <c r="HI77" s="674"/>
      <c r="HJ77" s="674"/>
      <c r="HK77" s="674"/>
      <c r="HL77" s="674"/>
      <c r="HM77" s="674"/>
      <c r="HN77" s="674"/>
      <c r="HO77" s="674"/>
      <c r="HP77" s="674"/>
      <c r="HQ77" s="674"/>
      <c r="HR77" s="674"/>
      <c r="HS77" s="674"/>
      <c r="HT77" s="677"/>
      <c r="HU77" s="677"/>
      <c r="HV77" s="677"/>
      <c r="HW77" s="677"/>
      <c r="HX77" s="677"/>
      <c r="HY77" s="677"/>
      <c r="HZ77" s="677"/>
      <c r="IA77" s="677"/>
      <c r="IB77" s="672"/>
      <c r="IC77" s="672"/>
      <c r="ID77" s="672"/>
      <c r="IE77" s="672"/>
      <c r="IF77" s="672"/>
      <c r="IG77" s="672"/>
      <c r="IH77" s="672"/>
      <c r="II77" s="672"/>
      <c r="IJ77" s="673"/>
      <c r="IK77" s="673"/>
      <c r="IL77" s="673"/>
      <c r="IM77" s="673"/>
      <c r="IN77" s="673"/>
      <c r="IO77" s="673"/>
      <c r="IP77" s="673"/>
      <c r="IQ77" s="673"/>
      <c r="IR77" s="673"/>
      <c r="IS77" s="673"/>
      <c r="IT77" s="673"/>
      <c r="IU77" s="673"/>
      <c r="IV77" s="673"/>
      <c r="IW77" s="673"/>
      <c r="IX77" s="673"/>
      <c r="IY77" s="673"/>
      <c r="IZ77" s="675"/>
      <c r="JA77" s="675"/>
      <c r="JB77" s="675"/>
      <c r="JC77" s="675"/>
      <c r="JD77" s="675"/>
      <c r="JE77" s="675"/>
      <c r="JF77" s="675"/>
      <c r="JG77" s="675"/>
      <c r="JH77" s="675"/>
      <c r="JI77" s="675"/>
      <c r="JJ77" s="671"/>
      <c r="JK77" s="671"/>
      <c r="JL77" s="671"/>
      <c r="JM77" s="671"/>
      <c r="JN77" s="671"/>
      <c r="JO77" s="671"/>
      <c r="JP77" s="671"/>
      <c r="JQ77" s="671"/>
      <c r="JR77" s="671"/>
      <c r="JS77" s="671"/>
      <c r="JT77" s="701"/>
      <c r="JU77" s="701"/>
      <c r="JV77" s="701"/>
      <c r="JW77" s="701"/>
      <c r="JX77" s="701"/>
      <c r="JY77" s="701"/>
      <c r="JZ77" s="701"/>
      <c r="KA77" s="701"/>
      <c r="KB77" s="701"/>
      <c r="KC77" s="701"/>
      <c r="KD77" s="676"/>
      <c r="KE77" s="676"/>
      <c r="KF77" s="676"/>
      <c r="KG77" s="676"/>
      <c r="KH77" s="676"/>
      <c r="KI77" s="676"/>
      <c r="KJ77" s="676"/>
      <c r="KK77" s="676"/>
      <c r="KL77" s="831"/>
      <c r="KM77" s="832"/>
      <c r="KN77" s="832"/>
      <c r="KO77" s="833"/>
      <c r="KP77" s="429"/>
      <c r="KQ77" s="429"/>
      <c r="KR77" s="429"/>
      <c r="KS77" s="429"/>
      <c r="KT77" s="429"/>
      <c r="KU77" s="429"/>
      <c r="KV77" s="429"/>
      <c r="KW77" s="429"/>
      <c r="KX77" s="429"/>
      <c r="KY77" s="429"/>
      <c r="KZ77" s="429"/>
      <c r="LA77" s="429"/>
      <c r="LB77" s="429"/>
      <c r="LC77" s="429"/>
      <c r="LD77" s="429"/>
      <c r="LE77" s="429"/>
      <c r="LF77" s="429"/>
      <c r="LG77" s="429"/>
      <c r="LH77" s="429"/>
      <c r="LI77" s="429"/>
      <c r="LJ77" s="429"/>
      <c r="LK77" s="429"/>
      <c r="LL77" s="429"/>
      <c r="LM77" s="429"/>
      <c r="LN77" s="429"/>
      <c r="LO77" s="429"/>
      <c r="LP77" s="429"/>
      <c r="LQ77" s="429"/>
      <c r="LR77" s="429"/>
      <c r="LS77" s="429"/>
      <c r="LT77" s="429"/>
      <c r="LU77" s="429"/>
      <c r="LV77" s="429"/>
      <c r="LW77" s="429"/>
      <c r="LX77" s="429"/>
      <c r="LY77" s="429"/>
      <c r="LZ77" s="429"/>
    </row>
    <row r="78" spans="1:338" ht="9" customHeight="1">
      <c r="A78" s="416"/>
      <c r="B78" s="666" t="str">
        <f>IF(KL46=0,"　※①の生年月日の入力が正しくありません。修正してください。",
IF(KL50=0,"　※②の生年月日の入力が正しくありません。修正してください。",
IF(KL54=0,"　※③の生年月日の入力が正しくありません。修正してください。",
IF(KL58=0,"　※④の生年月日の入力が正しくありません。修正してください。",
IF(KL62=0,"　※⑤の生年月日の入力が正しくありません。修正してください。",
IF(KL66=0,"　※⑥の生年月日の入力が正しくありません。修正してください。",
IF(KL70=0,"　※⑦の生年月日の入力が正しくありません。修正してください。",
IF(KL74=0,"　※⑧の生年月日の入力が正しくありません。修正してください。",
IF(COUNTIF(AZ46:BI77,"ー")&gt;0,"　※【Ａ】【Ｂ】が両方入力されているかたがいます。修正してください。","　※旧ただし書所得＝総所得金額等－４３万円（合計所得金額が2,400万円を超える場合、金額が異なります）")))))))))</f>
        <v>　※旧ただし書所得＝総所得金額等－４３万円（合計所得金額が2,400万円を超える場合、金額が異なります）</v>
      </c>
      <c r="C78" s="666"/>
      <c r="D78" s="666"/>
      <c r="E78" s="666"/>
      <c r="F78" s="666"/>
      <c r="G78" s="666"/>
      <c r="H78" s="666"/>
      <c r="I78" s="666"/>
      <c r="J78" s="666"/>
      <c r="K78" s="666"/>
      <c r="L78" s="666"/>
      <c r="M78" s="666"/>
      <c r="N78" s="666"/>
      <c r="O78" s="666"/>
      <c r="P78" s="666"/>
      <c r="Q78" s="666"/>
      <c r="R78" s="666"/>
      <c r="S78" s="666"/>
      <c r="T78" s="666"/>
      <c r="U78" s="666"/>
      <c r="V78" s="666"/>
      <c r="W78" s="666"/>
      <c r="X78" s="666"/>
      <c r="Y78" s="666"/>
      <c r="Z78" s="666"/>
      <c r="AA78" s="666"/>
      <c r="AB78" s="666"/>
      <c r="AC78" s="666"/>
      <c r="AD78" s="666"/>
      <c r="AE78" s="666"/>
      <c r="AF78" s="666"/>
      <c r="AG78" s="666"/>
      <c r="AH78" s="666"/>
      <c r="AI78" s="666"/>
      <c r="AJ78" s="666"/>
      <c r="AK78" s="666"/>
      <c r="AL78" s="666"/>
      <c r="AM78" s="666"/>
      <c r="AN78" s="666"/>
      <c r="AO78" s="666"/>
      <c r="AP78" s="666"/>
      <c r="AQ78" s="666"/>
      <c r="AR78" s="666"/>
      <c r="AS78" s="666"/>
      <c r="AT78" s="666"/>
      <c r="AU78" s="666"/>
      <c r="AV78" s="666"/>
      <c r="AW78" s="666"/>
      <c r="AX78" s="666"/>
      <c r="AY78" s="666"/>
      <c r="AZ78" s="666"/>
      <c r="BA78" s="666"/>
      <c r="BB78" s="666"/>
      <c r="BC78" s="666"/>
      <c r="BD78" s="666"/>
      <c r="BE78" s="666"/>
      <c r="BF78" s="666"/>
      <c r="BG78" s="666"/>
      <c r="BH78" s="666"/>
      <c r="BI78" s="666"/>
      <c r="BJ78" s="666"/>
      <c r="BK78" s="421"/>
      <c r="BL78" s="421"/>
      <c r="BM78" s="718" t="s">
        <v>248</v>
      </c>
      <c r="BN78" s="718"/>
      <c r="BO78" s="718"/>
      <c r="BP78" s="718"/>
      <c r="BQ78" s="718"/>
      <c r="BR78" s="718"/>
      <c r="BS78" s="718"/>
      <c r="BT78" s="718"/>
      <c r="BU78" s="718"/>
      <c r="BV78" s="718"/>
      <c r="BW78" s="718"/>
      <c r="BX78" s="718"/>
      <c r="BY78" s="718"/>
      <c r="BZ78" s="718"/>
      <c r="CA78" s="718"/>
      <c r="CB78" s="718"/>
      <c r="CC78" s="718"/>
      <c r="CD78" s="718"/>
      <c r="CE78" s="718"/>
      <c r="CF78" s="718"/>
      <c r="CG78" s="718"/>
      <c r="CH78" s="718"/>
      <c r="CI78" s="718"/>
      <c r="CJ78" s="718"/>
      <c r="CK78" s="718"/>
      <c r="CL78" s="722" t="s">
        <v>202</v>
      </c>
      <c r="CM78" s="723"/>
      <c r="CN78" s="723"/>
      <c r="CO78" s="723"/>
      <c r="CP78" s="723"/>
      <c r="CQ78" s="723"/>
      <c r="CR78" s="723"/>
      <c r="CS78" s="723"/>
      <c r="CT78" s="723"/>
      <c r="CU78" s="723"/>
      <c r="CV78" s="723"/>
      <c r="CW78" s="723"/>
      <c r="CX78" s="723"/>
      <c r="CY78" s="723"/>
      <c r="CZ78" s="723"/>
      <c r="DA78" s="723"/>
      <c r="DB78" s="723"/>
      <c r="DC78" s="723"/>
      <c r="DD78" s="723"/>
      <c r="DE78" s="723"/>
      <c r="DF78" s="723"/>
      <c r="DG78" s="723"/>
      <c r="DH78" s="723"/>
      <c r="DI78" s="724"/>
      <c r="DJ78" s="719">
        <f>ROUNDDOWN(SUM(DJ69:DT77),-2)</f>
        <v>0</v>
      </c>
      <c r="DK78" s="692"/>
      <c r="DL78" s="692"/>
      <c r="DM78" s="692"/>
      <c r="DN78" s="692"/>
      <c r="DO78" s="692"/>
      <c r="DP78" s="692"/>
      <c r="DQ78" s="692"/>
      <c r="DR78" s="692"/>
      <c r="DS78" s="683" t="s">
        <v>256</v>
      </c>
      <c r="DT78" s="695"/>
      <c r="DV78" s="429"/>
      <c r="DW78" s="429"/>
      <c r="DX78" s="429"/>
      <c r="DY78" s="429"/>
      <c r="IZ78" s="424"/>
      <c r="JA78" s="424"/>
      <c r="JB78" s="424"/>
      <c r="JC78" s="424"/>
      <c r="JD78" s="424"/>
      <c r="JE78" s="424"/>
      <c r="JF78" s="424"/>
      <c r="JG78" s="424"/>
      <c r="JH78" s="424"/>
      <c r="JI78" s="424"/>
      <c r="JJ78" s="668" t="s">
        <v>466</v>
      </c>
      <c r="JK78" s="668"/>
      <c r="JL78" s="668"/>
      <c r="JM78" s="668"/>
      <c r="JN78" s="668"/>
      <c r="JO78" s="668"/>
      <c r="JP78" s="668"/>
      <c r="JQ78" s="668"/>
      <c r="JR78" s="668"/>
      <c r="JS78" s="668"/>
      <c r="JT78" s="668"/>
      <c r="JU78" s="668"/>
      <c r="JV78" s="668"/>
      <c r="JW78" s="668"/>
      <c r="JX78" s="668"/>
      <c r="JY78" s="668"/>
      <c r="JZ78" s="668"/>
      <c r="KA78" s="668"/>
      <c r="KB78" s="668"/>
      <c r="KC78" s="668"/>
      <c r="KD78" s="424"/>
      <c r="KE78" s="424"/>
      <c r="KF78" s="424"/>
      <c r="KG78" s="424"/>
      <c r="KH78" s="424"/>
      <c r="KI78" s="424"/>
      <c r="KJ78" s="424"/>
      <c r="KK78" s="424"/>
      <c r="KL78" s="420"/>
      <c r="KM78" s="420"/>
      <c r="KN78" s="420"/>
      <c r="KO78" s="420"/>
      <c r="KP78" s="429"/>
      <c r="KQ78" s="429"/>
      <c r="KR78" s="429"/>
      <c r="KS78" s="429"/>
      <c r="KT78" s="429"/>
      <c r="KU78" s="429"/>
      <c r="KV78" s="429"/>
      <c r="KW78" s="429"/>
      <c r="KX78" s="429"/>
      <c r="KY78" s="429"/>
      <c r="KZ78" s="429"/>
      <c r="LA78" s="429"/>
      <c r="LB78" s="429"/>
      <c r="LC78" s="429"/>
      <c r="LD78" s="429"/>
      <c r="LE78" s="429"/>
      <c r="LF78" s="429"/>
      <c r="LG78" s="429"/>
      <c r="LH78" s="429"/>
      <c r="LI78" s="429"/>
      <c r="LJ78" s="429"/>
      <c r="LK78" s="429"/>
      <c r="LL78" s="429"/>
      <c r="LM78" s="429"/>
      <c r="LN78" s="429"/>
      <c r="LO78" s="429"/>
      <c r="LP78" s="429"/>
      <c r="LQ78" s="429"/>
      <c r="LR78" s="429"/>
      <c r="LS78" s="429"/>
      <c r="LT78" s="429"/>
      <c r="LU78" s="429"/>
      <c r="LV78" s="429"/>
      <c r="LW78" s="429"/>
      <c r="LX78" s="429"/>
      <c r="LY78" s="429"/>
      <c r="LZ78" s="429"/>
    </row>
    <row r="79" spans="1:338" ht="9" customHeight="1">
      <c r="A79" s="416"/>
      <c r="B79" s="666"/>
      <c r="C79" s="666"/>
      <c r="D79" s="666"/>
      <c r="E79" s="666"/>
      <c r="F79" s="666"/>
      <c r="G79" s="666"/>
      <c r="H79" s="666"/>
      <c r="I79" s="666"/>
      <c r="J79" s="666"/>
      <c r="K79" s="666"/>
      <c r="L79" s="666"/>
      <c r="M79" s="666"/>
      <c r="N79" s="666"/>
      <c r="O79" s="666"/>
      <c r="P79" s="666"/>
      <c r="Q79" s="666"/>
      <c r="R79" s="666"/>
      <c r="S79" s="666"/>
      <c r="T79" s="666"/>
      <c r="U79" s="666"/>
      <c r="V79" s="666"/>
      <c r="W79" s="666"/>
      <c r="X79" s="666"/>
      <c r="Y79" s="666"/>
      <c r="Z79" s="666"/>
      <c r="AA79" s="666"/>
      <c r="AB79" s="666"/>
      <c r="AC79" s="666"/>
      <c r="AD79" s="666"/>
      <c r="AE79" s="666"/>
      <c r="AF79" s="666"/>
      <c r="AG79" s="666"/>
      <c r="AH79" s="666"/>
      <c r="AI79" s="666"/>
      <c r="AJ79" s="666"/>
      <c r="AK79" s="666"/>
      <c r="AL79" s="666"/>
      <c r="AM79" s="666"/>
      <c r="AN79" s="666"/>
      <c r="AO79" s="666"/>
      <c r="AP79" s="666"/>
      <c r="AQ79" s="666"/>
      <c r="AR79" s="666"/>
      <c r="AS79" s="666"/>
      <c r="AT79" s="666"/>
      <c r="AU79" s="666"/>
      <c r="AV79" s="666"/>
      <c r="AW79" s="666"/>
      <c r="AX79" s="666"/>
      <c r="AY79" s="666"/>
      <c r="AZ79" s="666"/>
      <c r="BA79" s="666"/>
      <c r="BB79" s="666"/>
      <c r="BC79" s="666"/>
      <c r="BD79" s="666"/>
      <c r="BE79" s="666"/>
      <c r="BF79" s="666"/>
      <c r="BG79" s="666"/>
      <c r="BH79" s="666"/>
      <c r="BI79" s="666"/>
      <c r="BJ79" s="666"/>
      <c r="BK79" s="421"/>
      <c r="BL79" s="421"/>
      <c r="BM79" s="718"/>
      <c r="BN79" s="718"/>
      <c r="BO79" s="718"/>
      <c r="BP79" s="718"/>
      <c r="BQ79" s="718"/>
      <c r="BR79" s="718"/>
      <c r="BS79" s="718"/>
      <c r="BT79" s="718"/>
      <c r="BU79" s="718"/>
      <c r="BV79" s="718"/>
      <c r="BW79" s="718"/>
      <c r="BX79" s="718"/>
      <c r="BY79" s="718"/>
      <c r="BZ79" s="718"/>
      <c r="CA79" s="718"/>
      <c r="CB79" s="718"/>
      <c r="CC79" s="718"/>
      <c r="CD79" s="718"/>
      <c r="CE79" s="718"/>
      <c r="CF79" s="718"/>
      <c r="CG79" s="718"/>
      <c r="CH79" s="718"/>
      <c r="CI79" s="718"/>
      <c r="CJ79" s="718"/>
      <c r="CK79" s="718"/>
      <c r="CL79" s="725"/>
      <c r="CM79" s="726"/>
      <c r="CN79" s="726"/>
      <c r="CO79" s="726"/>
      <c r="CP79" s="726"/>
      <c r="CQ79" s="726"/>
      <c r="CR79" s="726"/>
      <c r="CS79" s="726"/>
      <c r="CT79" s="726"/>
      <c r="CU79" s="726"/>
      <c r="CV79" s="726"/>
      <c r="CW79" s="726"/>
      <c r="CX79" s="726"/>
      <c r="CY79" s="726"/>
      <c r="CZ79" s="726"/>
      <c r="DA79" s="726"/>
      <c r="DB79" s="726"/>
      <c r="DC79" s="726"/>
      <c r="DD79" s="726"/>
      <c r="DE79" s="726"/>
      <c r="DF79" s="726"/>
      <c r="DG79" s="726"/>
      <c r="DH79" s="726"/>
      <c r="DI79" s="727"/>
      <c r="DJ79" s="720"/>
      <c r="DK79" s="693"/>
      <c r="DL79" s="693"/>
      <c r="DM79" s="693"/>
      <c r="DN79" s="693"/>
      <c r="DO79" s="693"/>
      <c r="DP79" s="693"/>
      <c r="DQ79" s="693"/>
      <c r="DR79" s="693"/>
      <c r="DS79" s="684"/>
      <c r="DT79" s="696"/>
      <c r="DV79" s="429"/>
      <c r="DW79" s="429"/>
      <c r="DX79" s="429"/>
      <c r="DY79" s="429"/>
      <c r="IZ79" s="424"/>
      <c r="JA79" s="424"/>
      <c r="JB79" s="424"/>
      <c r="JC79" s="424"/>
      <c r="JD79" s="424"/>
      <c r="JE79" s="424"/>
      <c r="JF79" s="424"/>
      <c r="JG79" s="424"/>
      <c r="JH79" s="424"/>
      <c r="JI79" s="424"/>
      <c r="JJ79" s="668"/>
      <c r="JK79" s="668"/>
      <c r="JL79" s="668"/>
      <c r="JM79" s="668"/>
      <c r="JN79" s="668"/>
      <c r="JO79" s="668"/>
      <c r="JP79" s="668"/>
      <c r="JQ79" s="668"/>
      <c r="JR79" s="668"/>
      <c r="JS79" s="668"/>
      <c r="JT79" s="668"/>
      <c r="JU79" s="668"/>
      <c r="JV79" s="668"/>
      <c r="JW79" s="668"/>
      <c r="JX79" s="668"/>
      <c r="JY79" s="668"/>
      <c r="JZ79" s="668"/>
      <c r="KA79" s="668"/>
      <c r="KB79" s="668"/>
      <c r="KC79" s="668"/>
      <c r="KD79" s="424"/>
      <c r="KE79" s="424"/>
      <c r="KF79" s="424"/>
      <c r="KG79" s="424"/>
      <c r="KH79" s="424"/>
      <c r="KI79" s="424"/>
      <c r="KJ79" s="424"/>
      <c r="KK79" s="424"/>
      <c r="KL79" s="420"/>
      <c r="KM79" s="420"/>
      <c r="KN79" s="420"/>
      <c r="KO79" s="420"/>
      <c r="KP79" s="429"/>
      <c r="KQ79" s="429"/>
      <c r="KR79" s="429"/>
      <c r="KS79" s="429"/>
      <c r="KT79" s="429"/>
      <c r="KU79" s="429"/>
      <c r="KV79" s="429"/>
      <c r="KW79" s="429"/>
      <c r="KX79" s="429"/>
      <c r="KY79" s="429"/>
      <c r="KZ79" s="429"/>
      <c r="LA79" s="429"/>
      <c r="LB79" s="429"/>
      <c r="LC79" s="429"/>
      <c r="LD79" s="429"/>
      <c r="LE79" s="429"/>
      <c r="LF79" s="429"/>
      <c r="LG79" s="429"/>
      <c r="LH79" s="429"/>
      <c r="LI79" s="429"/>
      <c r="LJ79" s="429"/>
      <c r="LK79" s="429"/>
      <c r="LL79" s="429"/>
      <c r="LM79" s="429"/>
      <c r="LN79" s="429"/>
      <c r="LO79" s="429"/>
      <c r="LP79" s="429"/>
      <c r="LQ79" s="429"/>
      <c r="LR79" s="429"/>
      <c r="LS79" s="429"/>
      <c r="LT79" s="429"/>
      <c r="LU79" s="429"/>
      <c r="LV79" s="429"/>
      <c r="LW79" s="429"/>
      <c r="LX79" s="429"/>
      <c r="LY79" s="429"/>
      <c r="LZ79" s="429"/>
    </row>
    <row r="80" spans="1:338" ht="9" customHeight="1">
      <c r="A80" s="416"/>
      <c r="B80" s="667" t="str">
        <f>IF(B78="　※旧ただし書所得＝総所得金額等－４３万円（合計所得金額が2,400万円を超える場合、金額が異なります）",
"　※分離譲渡所得に係る特別控除を控除した後の金額です　　※退職所得は含みません","")</f>
        <v>　※分離譲渡所得に係る特別控除を控除した後の金額です　　※退職所得は含みません</v>
      </c>
      <c r="C80" s="667"/>
      <c r="D80" s="667"/>
      <c r="E80" s="667"/>
      <c r="F80" s="667"/>
      <c r="G80" s="667"/>
      <c r="H80" s="667"/>
      <c r="I80" s="667"/>
      <c r="J80" s="667"/>
      <c r="K80" s="667"/>
      <c r="L80" s="667"/>
      <c r="M80" s="667"/>
      <c r="N80" s="667"/>
      <c r="O80" s="667"/>
      <c r="P80" s="667"/>
      <c r="Q80" s="667"/>
      <c r="R80" s="667"/>
      <c r="S80" s="667"/>
      <c r="T80" s="667"/>
      <c r="U80" s="667"/>
      <c r="V80" s="667"/>
      <c r="W80" s="667"/>
      <c r="X80" s="667"/>
      <c r="Y80" s="667"/>
      <c r="Z80" s="667"/>
      <c r="AA80" s="667"/>
      <c r="AB80" s="667"/>
      <c r="AC80" s="667"/>
      <c r="AD80" s="667"/>
      <c r="AE80" s="667"/>
      <c r="AF80" s="667"/>
      <c r="AG80" s="667"/>
      <c r="AH80" s="667"/>
      <c r="AI80" s="667"/>
      <c r="AJ80" s="667"/>
      <c r="AK80" s="667"/>
      <c r="AL80" s="667"/>
      <c r="AM80" s="667"/>
      <c r="AN80" s="667"/>
      <c r="AO80" s="667"/>
      <c r="AP80" s="667"/>
      <c r="AQ80" s="667"/>
      <c r="AR80" s="667"/>
      <c r="AS80" s="667"/>
      <c r="AT80" s="667"/>
      <c r="AU80" s="667"/>
      <c r="AV80" s="667"/>
      <c r="AW80" s="667"/>
      <c r="AX80" s="667"/>
      <c r="AY80" s="667"/>
      <c r="AZ80" s="667"/>
      <c r="BA80" s="667"/>
      <c r="BB80" s="667"/>
      <c r="BC80" s="667"/>
      <c r="BD80" s="667"/>
      <c r="BE80" s="667"/>
      <c r="BF80" s="667"/>
      <c r="BG80" s="667"/>
      <c r="BH80" s="667"/>
      <c r="BI80" s="667"/>
      <c r="BJ80" s="667"/>
      <c r="BM80" s="718"/>
      <c r="BN80" s="718"/>
      <c r="BO80" s="718"/>
      <c r="BP80" s="718"/>
      <c r="BQ80" s="718"/>
      <c r="BR80" s="718"/>
      <c r="BS80" s="718"/>
      <c r="BT80" s="718"/>
      <c r="BU80" s="718"/>
      <c r="BV80" s="718"/>
      <c r="BW80" s="718"/>
      <c r="BX80" s="718"/>
      <c r="BY80" s="718"/>
      <c r="BZ80" s="718"/>
      <c r="CA80" s="718"/>
      <c r="CB80" s="718"/>
      <c r="CC80" s="718"/>
      <c r="CD80" s="718"/>
      <c r="CE80" s="718"/>
      <c r="CF80" s="718"/>
      <c r="CG80" s="718"/>
      <c r="CH80" s="718"/>
      <c r="CI80" s="718"/>
      <c r="CJ80" s="718"/>
      <c r="CK80" s="718"/>
      <c r="CL80" s="728"/>
      <c r="CM80" s="729"/>
      <c r="CN80" s="729"/>
      <c r="CO80" s="729"/>
      <c r="CP80" s="729"/>
      <c r="CQ80" s="729"/>
      <c r="CR80" s="729"/>
      <c r="CS80" s="729"/>
      <c r="CT80" s="729"/>
      <c r="CU80" s="729"/>
      <c r="CV80" s="729"/>
      <c r="CW80" s="729"/>
      <c r="CX80" s="729"/>
      <c r="CY80" s="729"/>
      <c r="CZ80" s="729"/>
      <c r="DA80" s="729"/>
      <c r="DB80" s="729"/>
      <c r="DC80" s="729"/>
      <c r="DD80" s="729"/>
      <c r="DE80" s="729"/>
      <c r="DF80" s="729"/>
      <c r="DG80" s="729"/>
      <c r="DH80" s="729"/>
      <c r="DI80" s="730"/>
      <c r="DJ80" s="721"/>
      <c r="DK80" s="694"/>
      <c r="DL80" s="694"/>
      <c r="DM80" s="694"/>
      <c r="DN80" s="694"/>
      <c r="DO80" s="694"/>
      <c r="DP80" s="694"/>
      <c r="DQ80" s="694"/>
      <c r="DR80" s="694"/>
      <c r="DS80" s="685"/>
      <c r="DT80" s="697"/>
      <c r="DV80" s="429"/>
      <c r="DW80" s="429"/>
      <c r="DX80" s="429"/>
      <c r="DY80" s="429"/>
      <c r="IZ80" s="424"/>
      <c r="JA80" s="424"/>
      <c r="JB80" s="424"/>
      <c r="JC80" s="424"/>
      <c r="JD80" s="424"/>
      <c r="JE80" s="424"/>
      <c r="JF80" s="424"/>
      <c r="JG80" s="424"/>
      <c r="JH80" s="424"/>
      <c r="JI80" s="424"/>
      <c r="JJ80" s="671">
        <f>SUM(JJ46:JQ77)</f>
        <v>0</v>
      </c>
      <c r="JK80" s="671"/>
      <c r="JL80" s="671"/>
      <c r="JM80" s="671"/>
      <c r="JN80" s="671"/>
      <c r="JO80" s="671"/>
      <c r="JP80" s="671"/>
      <c r="JQ80" s="671"/>
      <c r="JR80" s="671"/>
      <c r="JS80" s="671"/>
      <c r="JT80" s="671">
        <f>SUM(JT46:KA77)</f>
        <v>0</v>
      </c>
      <c r="JU80" s="671"/>
      <c r="JV80" s="671"/>
      <c r="JW80" s="671"/>
      <c r="JX80" s="671"/>
      <c r="JY80" s="671"/>
      <c r="JZ80" s="671"/>
      <c r="KA80" s="671"/>
      <c r="KB80" s="671"/>
      <c r="KC80" s="671"/>
      <c r="KD80" s="424"/>
      <c r="KE80" s="424"/>
      <c r="KF80" s="424"/>
      <c r="KG80" s="424"/>
      <c r="KH80" s="424"/>
      <c r="KI80" s="424"/>
      <c r="KJ80" s="424"/>
      <c r="KK80" s="424"/>
      <c r="KL80" s="420"/>
      <c r="KM80" s="420"/>
      <c r="KN80" s="420"/>
      <c r="KO80" s="420"/>
      <c r="KP80" s="429"/>
      <c r="KQ80" s="429"/>
      <c r="KR80" s="429"/>
      <c r="KS80" s="429"/>
      <c r="KT80" s="429"/>
      <c r="KU80" s="429"/>
      <c r="KV80" s="429"/>
      <c r="KW80" s="429"/>
      <c r="KX80" s="429"/>
      <c r="KY80" s="429"/>
      <c r="KZ80" s="429"/>
      <c r="LA80" s="429"/>
      <c r="LB80" s="429"/>
      <c r="LC80" s="429"/>
      <c r="LD80" s="429"/>
      <c r="LE80" s="429"/>
      <c r="LF80" s="429"/>
      <c r="LG80" s="429"/>
      <c r="LH80" s="429"/>
      <c r="LI80" s="429"/>
      <c r="LJ80" s="429"/>
      <c r="LK80" s="429"/>
      <c r="LL80" s="429"/>
      <c r="LM80" s="429"/>
      <c r="LN80" s="429"/>
      <c r="LO80" s="429"/>
      <c r="LP80" s="429"/>
      <c r="LQ80" s="429"/>
      <c r="LR80" s="429"/>
      <c r="LS80" s="429"/>
      <c r="LT80" s="429"/>
      <c r="LU80" s="429"/>
      <c r="LV80" s="429"/>
      <c r="LW80" s="429"/>
      <c r="LX80" s="429"/>
      <c r="LY80" s="429"/>
      <c r="LZ80" s="429"/>
    </row>
    <row r="81" spans="1:338" ht="9" customHeight="1" thickBot="1">
      <c r="A81" s="416"/>
      <c r="B81" s="667"/>
      <c r="C81" s="667"/>
      <c r="D81" s="667"/>
      <c r="E81" s="667"/>
      <c r="F81" s="667"/>
      <c r="G81" s="667"/>
      <c r="H81" s="667"/>
      <c r="I81" s="667"/>
      <c r="J81" s="667"/>
      <c r="K81" s="667"/>
      <c r="L81" s="667"/>
      <c r="M81" s="667"/>
      <c r="N81" s="667"/>
      <c r="O81" s="667"/>
      <c r="P81" s="667"/>
      <c r="Q81" s="667"/>
      <c r="R81" s="667"/>
      <c r="S81" s="667"/>
      <c r="T81" s="667"/>
      <c r="U81" s="667"/>
      <c r="V81" s="667"/>
      <c r="W81" s="667"/>
      <c r="X81" s="667"/>
      <c r="Y81" s="667"/>
      <c r="Z81" s="667"/>
      <c r="AA81" s="667"/>
      <c r="AB81" s="667"/>
      <c r="AC81" s="667"/>
      <c r="AD81" s="667"/>
      <c r="AE81" s="667"/>
      <c r="AF81" s="667"/>
      <c r="AG81" s="667"/>
      <c r="AH81" s="667"/>
      <c r="AI81" s="667"/>
      <c r="AJ81" s="667"/>
      <c r="AK81" s="667"/>
      <c r="AL81" s="667"/>
      <c r="AM81" s="667"/>
      <c r="AN81" s="667"/>
      <c r="AO81" s="667"/>
      <c r="AP81" s="667"/>
      <c r="AQ81" s="667"/>
      <c r="AR81" s="667"/>
      <c r="AS81" s="667"/>
      <c r="AT81" s="667"/>
      <c r="AU81" s="667"/>
      <c r="AV81" s="667"/>
      <c r="AW81" s="667"/>
      <c r="AX81" s="667"/>
      <c r="AY81" s="667"/>
      <c r="AZ81" s="667"/>
      <c r="BA81" s="667"/>
      <c r="BB81" s="667"/>
      <c r="BC81" s="667"/>
      <c r="BD81" s="667"/>
      <c r="BE81" s="667"/>
      <c r="BF81" s="667"/>
      <c r="BG81" s="667"/>
      <c r="BH81" s="667"/>
      <c r="BI81" s="667"/>
      <c r="BJ81" s="667"/>
      <c r="BM81" s="737" t="str">
        <f>IF(DJ78&gt;パラメーター!$D$14,"※介護分の限度額を超えているため、限度額である"&amp;パラメーター!$D$17&amp;"円で計算されます。","")</f>
        <v/>
      </c>
      <c r="BN81" s="737"/>
      <c r="BO81" s="737"/>
      <c r="BP81" s="737"/>
      <c r="BQ81" s="737"/>
      <c r="BR81" s="737"/>
      <c r="BS81" s="737"/>
      <c r="BT81" s="737"/>
      <c r="BU81" s="737"/>
      <c r="BV81" s="737"/>
      <c r="BW81" s="737"/>
      <c r="BX81" s="737"/>
      <c r="BY81" s="737"/>
      <c r="BZ81" s="737"/>
      <c r="CA81" s="737"/>
      <c r="CB81" s="737"/>
      <c r="CC81" s="737"/>
      <c r="CD81" s="737"/>
      <c r="CE81" s="737"/>
      <c r="CF81" s="737"/>
      <c r="CG81" s="737"/>
      <c r="CH81" s="737"/>
      <c r="CI81" s="737"/>
      <c r="CJ81" s="737"/>
      <c r="CK81" s="737"/>
      <c r="CL81" s="737"/>
      <c r="CM81" s="737"/>
      <c r="CN81" s="737"/>
      <c r="CO81" s="737"/>
      <c r="CP81" s="737"/>
      <c r="CQ81" s="737"/>
      <c r="CR81" s="737"/>
      <c r="CS81" s="737"/>
      <c r="CT81" s="737"/>
      <c r="CU81" s="737"/>
      <c r="CV81" s="737"/>
      <c r="CW81" s="737"/>
      <c r="CX81" s="737"/>
      <c r="CY81" s="737"/>
      <c r="CZ81" s="737"/>
      <c r="DA81" s="737"/>
      <c r="DB81" s="737"/>
      <c r="DC81" s="737"/>
      <c r="DD81" s="737"/>
      <c r="DE81" s="737"/>
      <c r="DF81" s="737"/>
      <c r="DG81" s="737"/>
      <c r="DH81" s="737"/>
      <c r="DI81" s="737"/>
      <c r="DJ81" s="737"/>
      <c r="DK81" s="737"/>
      <c r="DL81" s="737"/>
      <c r="DM81" s="737"/>
      <c r="DN81" s="737"/>
      <c r="DO81" s="737"/>
      <c r="DP81" s="737"/>
      <c r="DQ81" s="737"/>
      <c r="DR81" s="737"/>
      <c r="DS81" s="737"/>
      <c r="DT81" s="737"/>
      <c r="DV81" s="429"/>
      <c r="DW81" s="429"/>
      <c r="DX81" s="429"/>
      <c r="DY81" s="429"/>
      <c r="IZ81" s="424"/>
      <c r="JA81" s="424"/>
      <c r="JB81" s="424"/>
      <c r="JC81" s="424"/>
      <c r="JD81" s="424"/>
      <c r="JE81" s="424"/>
      <c r="JF81" s="424"/>
      <c r="JG81" s="424"/>
      <c r="JH81" s="424"/>
      <c r="JI81" s="424"/>
      <c r="JJ81" s="671"/>
      <c r="JK81" s="671"/>
      <c r="JL81" s="671"/>
      <c r="JM81" s="671"/>
      <c r="JN81" s="671"/>
      <c r="JO81" s="671"/>
      <c r="JP81" s="671"/>
      <c r="JQ81" s="671"/>
      <c r="JR81" s="671"/>
      <c r="JS81" s="671"/>
      <c r="JT81" s="671"/>
      <c r="JU81" s="671"/>
      <c r="JV81" s="671"/>
      <c r="JW81" s="671"/>
      <c r="JX81" s="671"/>
      <c r="JY81" s="671"/>
      <c r="JZ81" s="671"/>
      <c r="KA81" s="671"/>
      <c r="KB81" s="671"/>
      <c r="KC81" s="671"/>
      <c r="KD81" s="424"/>
      <c r="KE81" s="424"/>
      <c r="KF81" s="424"/>
      <c r="KG81" s="424"/>
      <c r="KH81" s="424"/>
      <c r="KI81" s="424"/>
      <c r="KJ81" s="424"/>
      <c r="KK81" s="424"/>
      <c r="KL81" s="420"/>
      <c r="KM81" s="420"/>
      <c r="KN81" s="420"/>
      <c r="KO81" s="420"/>
      <c r="KP81" s="429"/>
      <c r="KQ81" s="429"/>
      <c r="KR81" s="429"/>
      <c r="KS81" s="429"/>
      <c r="KT81" s="429"/>
      <c r="KU81" s="429"/>
      <c r="KV81" s="429"/>
      <c r="KW81" s="429"/>
      <c r="KX81" s="429"/>
      <c r="KY81" s="429"/>
      <c r="KZ81" s="429"/>
      <c r="LA81" s="429"/>
      <c r="LB81" s="429"/>
      <c r="LC81" s="429"/>
      <c r="LD81" s="429"/>
      <c r="LE81" s="429"/>
      <c r="LF81" s="429"/>
      <c r="LG81" s="429"/>
      <c r="LH81" s="429"/>
      <c r="LI81" s="429"/>
      <c r="LJ81" s="429"/>
      <c r="LK81" s="429"/>
      <c r="LL81" s="429"/>
      <c r="LM81" s="429"/>
      <c r="LN81" s="429"/>
      <c r="LO81" s="429"/>
      <c r="LP81" s="429"/>
      <c r="LQ81" s="429"/>
      <c r="LR81" s="429"/>
      <c r="LS81" s="429"/>
      <c r="LT81" s="429"/>
      <c r="LU81" s="429"/>
      <c r="LV81" s="429"/>
      <c r="LW81" s="429"/>
      <c r="LX81" s="429"/>
      <c r="LY81" s="429"/>
      <c r="LZ81" s="429"/>
    </row>
    <row r="82" spans="1:338" ht="9" customHeight="1">
      <c r="A82" s="416"/>
      <c r="B82" s="771" t="s">
        <v>341</v>
      </c>
      <c r="C82" s="772"/>
      <c r="D82" s="772"/>
      <c r="E82" s="772"/>
      <c r="F82" s="772"/>
      <c r="G82" s="772"/>
      <c r="H82" s="772"/>
      <c r="I82" s="772"/>
      <c r="J82" s="772"/>
      <c r="K82" s="772"/>
      <c r="L82" s="772"/>
      <c r="M82" s="772"/>
      <c r="N82" s="772"/>
      <c r="O82" s="772"/>
      <c r="P82" s="772"/>
      <c r="Q82" s="772"/>
      <c r="R82" s="772"/>
      <c r="S82" s="772"/>
      <c r="T82" s="772"/>
      <c r="U82" s="772"/>
      <c r="V82" s="772"/>
      <c r="W82" s="772"/>
      <c r="X82" s="772"/>
      <c r="Y82" s="772"/>
      <c r="Z82" s="772"/>
      <c r="AA82" s="772"/>
      <c r="AB82" s="772"/>
      <c r="AC82" s="772"/>
      <c r="AD82" s="772"/>
      <c r="AE82" s="772"/>
      <c r="AF82" s="775" t="s">
        <v>342</v>
      </c>
      <c r="AG82" s="775"/>
      <c r="AH82" s="775"/>
      <c r="AI82" s="775"/>
      <c r="AJ82" s="775"/>
      <c r="AK82" s="775"/>
      <c r="AL82" s="775"/>
      <c r="AM82" s="775"/>
      <c r="AN82" s="775"/>
      <c r="AO82" s="775"/>
      <c r="AP82" s="775"/>
      <c r="AQ82" s="775"/>
      <c r="AR82" s="775"/>
      <c r="AS82" s="775"/>
      <c r="AT82" s="775"/>
      <c r="AU82" s="775"/>
      <c r="AV82" s="775"/>
      <c r="AW82" s="775"/>
      <c r="AX82" s="775"/>
      <c r="AY82" s="775"/>
      <c r="AZ82" s="775"/>
      <c r="BA82" s="775"/>
      <c r="BB82" s="775"/>
      <c r="BC82" s="775"/>
      <c r="BD82" s="775"/>
      <c r="BE82" s="775"/>
      <c r="BF82" s="775"/>
      <c r="BG82" s="775"/>
      <c r="BH82" s="775"/>
      <c r="BI82" s="776"/>
      <c r="BM82" s="737"/>
      <c r="BN82" s="737"/>
      <c r="BO82" s="737"/>
      <c r="BP82" s="737"/>
      <c r="BQ82" s="737"/>
      <c r="BR82" s="737"/>
      <c r="BS82" s="737"/>
      <c r="BT82" s="737"/>
      <c r="BU82" s="737"/>
      <c r="BV82" s="737"/>
      <c r="BW82" s="737"/>
      <c r="BX82" s="737"/>
      <c r="BY82" s="737"/>
      <c r="BZ82" s="737"/>
      <c r="CA82" s="737"/>
      <c r="CB82" s="737"/>
      <c r="CC82" s="737"/>
      <c r="CD82" s="737"/>
      <c r="CE82" s="737"/>
      <c r="CF82" s="737"/>
      <c r="CG82" s="737"/>
      <c r="CH82" s="737"/>
      <c r="CI82" s="737"/>
      <c r="CJ82" s="737"/>
      <c r="CK82" s="737"/>
      <c r="CL82" s="737"/>
      <c r="CM82" s="737"/>
      <c r="CN82" s="737"/>
      <c r="CO82" s="737"/>
      <c r="CP82" s="737"/>
      <c r="CQ82" s="737"/>
      <c r="CR82" s="737"/>
      <c r="CS82" s="737"/>
      <c r="CT82" s="737"/>
      <c r="CU82" s="737"/>
      <c r="CV82" s="737"/>
      <c r="CW82" s="737"/>
      <c r="CX82" s="737"/>
      <c r="CY82" s="737"/>
      <c r="CZ82" s="737"/>
      <c r="DA82" s="737"/>
      <c r="DB82" s="737"/>
      <c r="DC82" s="737"/>
      <c r="DD82" s="737"/>
      <c r="DE82" s="737"/>
      <c r="DF82" s="737"/>
      <c r="DG82" s="737"/>
      <c r="DH82" s="737"/>
      <c r="DI82" s="737"/>
      <c r="DJ82" s="737"/>
      <c r="DK82" s="737"/>
      <c r="DL82" s="737"/>
      <c r="DM82" s="737"/>
      <c r="DN82" s="737"/>
      <c r="DO82" s="737"/>
      <c r="DP82" s="737"/>
      <c r="DQ82" s="737"/>
      <c r="DR82" s="737"/>
      <c r="DS82" s="737"/>
      <c r="DT82" s="737"/>
      <c r="DV82" s="429"/>
      <c r="DW82" s="429"/>
      <c r="DX82" s="429"/>
      <c r="DY82" s="429"/>
      <c r="IZ82" s="424"/>
      <c r="JA82" s="424"/>
      <c r="JB82" s="424"/>
      <c r="JC82" s="424"/>
      <c r="JD82" s="424"/>
      <c r="JE82" s="424"/>
      <c r="JF82" s="424"/>
      <c r="JG82" s="424"/>
      <c r="JH82" s="424"/>
      <c r="JI82" s="424"/>
      <c r="JJ82" s="671"/>
      <c r="JK82" s="671"/>
      <c r="JL82" s="671"/>
      <c r="JM82" s="671"/>
      <c r="JN82" s="671"/>
      <c r="JO82" s="671"/>
      <c r="JP82" s="671"/>
      <c r="JQ82" s="671"/>
      <c r="JR82" s="671"/>
      <c r="JS82" s="671"/>
      <c r="JT82" s="671"/>
      <c r="JU82" s="671"/>
      <c r="JV82" s="671"/>
      <c r="JW82" s="671"/>
      <c r="JX82" s="671"/>
      <c r="JY82" s="671"/>
      <c r="JZ82" s="671"/>
      <c r="KA82" s="671"/>
      <c r="KB82" s="671"/>
      <c r="KC82" s="671"/>
      <c r="KD82" s="424"/>
      <c r="KE82" s="424"/>
      <c r="KF82" s="424"/>
      <c r="KG82" s="424"/>
      <c r="KH82" s="424"/>
      <c r="KI82" s="424"/>
      <c r="KJ82" s="424"/>
      <c r="KK82" s="424"/>
      <c r="KL82" s="420"/>
      <c r="KM82" s="420"/>
      <c r="KN82" s="420"/>
      <c r="KO82" s="420"/>
      <c r="KP82" s="429"/>
      <c r="KQ82" s="429"/>
      <c r="KR82" s="429"/>
      <c r="KS82" s="429"/>
      <c r="KT82" s="429"/>
      <c r="KU82" s="429"/>
      <c r="KV82" s="429"/>
      <c r="KW82" s="429"/>
      <c r="KX82" s="429"/>
      <c r="KY82" s="429"/>
      <c r="KZ82" s="429"/>
      <c r="LA82" s="429"/>
      <c r="LB82" s="429"/>
      <c r="LC82" s="429"/>
      <c r="LD82" s="429"/>
      <c r="LE82" s="429"/>
      <c r="LF82" s="429"/>
      <c r="LG82" s="429"/>
      <c r="LH82" s="429"/>
      <c r="LI82" s="429"/>
      <c r="LJ82" s="429"/>
      <c r="LK82" s="429"/>
      <c r="LL82" s="429"/>
      <c r="LM82" s="429"/>
      <c r="LN82" s="429"/>
      <c r="LO82" s="429"/>
      <c r="LP82" s="429"/>
      <c r="LQ82" s="429"/>
      <c r="LR82" s="429"/>
      <c r="LS82" s="429"/>
      <c r="LT82" s="429"/>
      <c r="LU82" s="429"/>
      <c r="LV82" s="429"/>
      <c r="LW82" s="429"/>
      <c r="LX82" s="429"/>
      <c r="LY82" s="429"/>
      <c r="LZ82" s="429"/>
    </row>
    <row r="83" spans="1:338" ht="9" customHeight="1">
      <c r="B83" s="773"/>
      <c r="C83" s="774"/>
      <c r="D83" s="774"/>
      <c r="E83" s="774"/>
      <c r="F83" s="774"/>
      <c r="G83" s="774"/>
      <c r="H83" s="774"/>
      <c r="I83" s="774"/>
      <c r="J83" s="774"/>
      <c r="K83" s="774"/>
      <c r="L83" s="774"/>
      <c r="M83" s="774"/>
      <c r="N83" s="774"/>
      <c r="O83" s="774"/>
      <c r="P83" s="774"/>
      <c r="Q83" s="774"/>
      <c r="R83" s="774"/>
      <c r="S83" s="774"/>
      <c r="T83" s="774"/>
      <c r="U83" s="774"/>
      <c r="V83" s="774"/>
      <c r="W83" s="774"/>
      <c r="X83" s="774"/>
      <c r="Y83" s="774"/>
      <c r="Z83" s="774"/>
      <c r="AA83" s="774"/>
      <c r="AB83" s="774"/>
      <c r="AC83" s="774"/>
      <c r="AD83" s="774"/>
      <c r="AE83" s="774"/>
      <c r="AF83" s="676"/>
      <c r="AG83" s="676"/>
      <c r="AH83" s="676"/>
      <c r="AI83" s="676"/>
      <c r="AJ83" s="676"/>
      <c r="AK83" s="676"/>
      <c r="AL83" s="676"/>
      <c r="AM83" s="676"/>
      <c r="AN83" s="676"/>
      <c r="AO83" s="676"/>
      <c r="AP83" s="676"/>
      <c r="AQ83" s="676"/>
      <c r="AR83" s="676"/>
      <c r="AS83" s="676"/>
      <c r="AT83" s="676"/>
      <c r="AU83" s="676"/>
      <c r="AV83" s="676"/>
      <c r="AW83" s="676"/>
      <c r="AX83" s="676"/>
      <c r="AY83" s="676"/>
      <c r="AZ83" s="676"/>
      <c r="BA83" s="676"/>
      <c r="BB83" s="676"/>
      <c r="BC83" s="676"/>
      <c r="BD83" s="676"/>
      <c r="BE83" s="676"/>
      <c r="BF83" s="676"/>
      <c r="BG83" s="676"/>
      <c r="BH83" s="676"/>
      <c r="BI83" s="777"/>
      <c r="DV83" s="429"/>
      <c r="DW83" s="429"/>
      <c r="DX83" s="429"/>
      <c r="DY83" s="429"/>
      <c r="IZ83" s="424"/>
      <c r="JA83" s="424"/>
      <c r="JB83" s="424"/>
      <c r="JC83" s="424"/>
      <c r="JD83" s="424"/>
      <c r="JE83" s="424"/>
      <c r="JF83" s="424"/>
      <c r="JG83" s="424"/>
      <c r="JH83" s="424"/>
      <c r="JI83" s="424"/>
      <c r="JJ83" s="671"/>
      <c r="JK83" s="671"/>
      <c r="JL83" s="671"/>
      <c r="JM83" s="671"/>
      <c r="JN83" s="671"/>
      <c r="JO83" s="671"/>
      <c r="JP83" s="671"/>
      <c r="JQ83" s="671"/>
      <c r="JR83" s="671"/>
      <c r="JS83" s="671"/>
      <c r="JT83" s="671"/>
      <c r="JU83" s="671"/>
      <c r="JV83" s="671"/>
      <c r="JW83" s="671"/>
      <c r="JX83" s="671"/>
      <c r="JY83" s="671"/>
      <c r="JZ83" s="671"/>
      <c r="KA83" s="671"/>
      <c r="KB83" s="671"/>
      <c r="KC83" s="671"/>
      <c r="KD83" s="424"/>
      <c r="KE83" s="424"/>
      <c r="KF83" s="424"/>
      <c r="KG83" s="424"/>
      <c r="KH83" s="424"/>
      <c r="KI83" s="424"/>
      <c r="KJ83" s="424"/>
      <c r="KK83" s="424"/>
      <c r="KL83" s="420"/>
      <c r="KM83" s="420"/>
      <c r="KN83" s="420"/>
      <c r="KO83" s="420"/>
      <c r="KP83" s="429"/>
      <c r="KQ83" s="429"/>
      <c r="KR83" s="429"/>
      <c r="KS83" s="429"/>
      <c r="KT83" s="429"/>
      <c r="KU83" s="429"/>
      <c r="KV83" s="429"/>
      <c r="KW83" s="429"/>
      <c r="KX83" s="429"/>
      <c r="KY83" s="429"/>
      <c r="KZ83" s="429"/>
      <c r="LA83" s="429"/>
      <c r="LB83" s="429"/>
      <c r="LC83" s="429"/>
      <c r="LD83" s="429"/>
      <c r="LE83" s="429"/>
      <c r="LF83" s="429"/>
      <c r="LG83" s="429"/>
      <c r="LH83" s="429"/>
      <c r="LI83" s="429"/>
      <c r="LJ83" s="429"/>
      <c r="LK83" s="429"/>
      <c r="LL83" s="429"/>
      <c r="LM83" s="429"/>
      <c r="LN83" s="429"/>
      <c r="LO83" s="429"/>
      <c r="LP83" s="429"/>
      <c r="LQ83" s="429"/>
      <c r="LR83" s="429"/>
      <c r="LS83" s="429"/>
      <c r="LT83" s="429"/>
      <c r="LU83" s="429"/>
      <c r="LV83" s="429"/>
      <c r="LW83" s="429"/>
      <c r="LX83" s="429"/>
      <c r="LY83" s="429"/>
      <c r="LZ83" s="429"/>
    </row>
    <row r="84" spans="1:338" ht="9" customHeight="1">
      <c r="B84" s="773"/>
      <c r="C84" s="774"/>
      <c r="D84" s="774"/>
      <c r="E84" s="774"/>
      <c r="F84" s="774"/>
      <c r="G84" s="774"/>
      <c r="H84" s="774"/>
      <c r="I84" s="774"/>
      <c r="J84" s="774"/>
      <c r="K84" s="774"/>
      <c r="L84" s="774"/>
      <c r="M84" s="774"/>
      <c r="N84" s="774"/>
      <c r="O84" s="774"/>
      <c r="P84" s="774"/>
      <c r="Q84" s="774"/>
      <c r="R84" s="774"/>
      <c r="S84" s="774"/>
      <c r="T84" s="774"/>
      <c r="U84" s="774"/>
      <c r="V84" s="774"/>
      <c r="W84" s="774"/>
      <c r="X84" s="774"/>
      <c r="Y84" s="774"/>
      <c r="Z84" s="774"/>
      <c r="AA84" s="774"/>
      <c r="AB84" s="774"/>
      <c r="AC84" s="774"/>
      <c r="AD84" s="774"/>
      <c r="AE84" s="774"/>
      <c r="AF84" s="676"/>
      <c r="AG84" s="676"/>
      <c r="AH84" s="676"/>
      <c r="AI84" s="676"/>
      <c r="AJ84" s="676"/>
      <c r="AK84" s="676"/>
      <c r="AL84" s="676"/>
      <c r="AM84" s="676"/>
      <c r="AN84" s="676"/>
      <c r="AO84" s="676"/>
      <c r="AP84" s="676"/>
      <c r="AQ84" s="676"/>
      <c r="AR84" s="676"/>
      <c r="AS84" s="676"/>
      <c r="AT84" s="676"/>
      <c r="AU84" s="676"/>
      <c r="AV84" s="676"/>
      <c r="AW84" s="676"/>
      <c r="AX84" s="676"/>
      <c r="AY84" s="676"/>
      <c r="AZ84" s="676"/>
      <c r="BA84" s="676"/>
      <c r="BB84" s="676"/>
      <c r="BC84" s="676"/>
      <c r="BD84" s="676"/>
      <c r="BE84" s="676"/>
      <c r="BF84" s="676"/>
      <c r="BG84" s="676"/>
      <c r="BH84" s="676"/>
      <c r="BI84" s="777"/>
      <c r="DV84" s="429"/>
      <c r="DW84" s="429"/>
      <c r="DX84" s="429"/>
      <c r="DY84" s="429"/>
      <c r="KL84" s="420"/>
      <c r="KM84" s="420"/>
      <c r="KN84" s="420"/>
      <c r="KO84" s="420"/>
      <c r="KP84" s="429"/>
      <c r="KQ84" s="429"/>
      <c r="KR84" s="429"/>
      <c r="KS84" s="429"/>
      <c r="KT84" s="429"/>
      <c r="KU84" s="429"/>
      <c r="KV84" s="429"/>
      <c r="KW84" s="429"/>
      <c r="KX84" s="429"/>
      <c r="KY84" s="429"/>
      <c r="KZ84" s="429"/>
      <c r="LA84" s="429"/>
      <c r="LB84" s="429"/>
      <c r="LC84" s="429"/>
      <c r="LD84" s="429"/>
      <c r="LE84" s="429"/>
      <c r="LF84" s="429"/>
      <c r="LG84" s="429"/>
      <c r="LH84" s="429"/>
      <c r="LI84" s="429"/>
      <c r="LJ84" s="429"/>
      <c r="LK84" s="429"/>
      <c r="LL84" s="429"/>
      <c r="LM84" s="429"/>
      <c r="LN84" s="429"/>
      <c r="LO84" s="429"/>
      <c r="LP84" s="429"/>
      <c r="LQ84" s="429"/>
      <c r="LR84" s="429"/>
      <c r="LS84" s="429"/>
      <c r="LT84" s="429"/>
      <c r="LU84" s="429"/>
      <c r="LV84" s="429"/>
      <c r="LW84" s="429"/>
      <c r="LX84" s="429"/>
      <c r="LY84" s="429"/>
      <c r="LZ84" s="429"/>
    </row>
    <row r="85" spans="1:338" ht="9" customHeight="1">
      <c r="B85" s="758" t="s">
        <v>316</v>
      </c>
      <c r="C85" s="670"/>
      <c r="D85" s="670"/>
      <c r="E85" s="670"/>
      <c r="F85" s="670"/>
      <c r="G85" s="670"/>
      <c r="H85" s="670"/>
      <c r="I85" s="670"/>
      <c r="J85" s="670"/>
      <c r="K85" s="670"/>
      <c r="L85" s="670"/>
      <c r="M85" s="670"/>
      <c r="N85" s="670"/>
      <c r="O85" s="670"/>
      <c r="P85" s="670"/>
      <c r="Q85" s="778">
        <f>JJ80</f>
        <v>0</v>
      </c>
      <c r="R85" s="778"/>
      <c r="S85" s="778"/>
      <c r="T85" s="778"/>
      <c r="U85" s="778"/>
      <c r="V85" s="778"/>
      <c r="W85" s="778"/>
      <c r="X85" s="778"/>
      <c r="Y85" s="778"/>
      <c r="Z85" s="778"/>
      <c r="AA85" s="778"/>
      <c r="AB85" s="778"/>
      <c r="AC85" s="778"/>
      <c r="AD85" s="778"/>
      <c r="AE85" s="778"/>
      <c r="AF85" s="670" t="s">
        <v>316</v>
      </c>
      <c r="AG85" s="670"/>
      <c r="AH85" s="670"/>
      <c r="AI85" s="670"/>
      <c r="AJ85" s="670"/>
      <c r="AK85" s="670"/>
      <c r="AL85" s="670"/>
      <c r="AM85" s="670"/>
      <c r="AN85" s="670"/>
      <c r="AO85" s="670"/>
      <c r="AP85" s="670"/>
      <c r="AQ85" s="670"/>
      <c r="AR85" s="670"/>
      <c r="AS85" s="670"/>
      <c r="AT85" s="670"/>
      <c r="AU85" s="778">
        <f>JT80</f>
        <v>0</v>
      </c>
      <c r="AV85" s="778"/>
      <c r="AW85" s="778"/>
      <c r="AX85" s="778"/>
      <c r="AY85" s="778"/>
      <c r="AZ85" s="778"/>
      <c r="BA85" s="778"/>
      <c r="BB85" s="778"/>
      <c r="BC85" s="778"/>
      <c r="BD85" s="778"/>
      <c r="BE85" s="778"/>
      <c r="BF85" s="778"/>
      <c r="BG85" s="778"/>
      <c r="BH85" s="778"/>
      <c r="BI85" s="779"/>
      <c r="DV85" s="429"/>
      <c r="DW85" s="429"/>
      <c r="DX85" s="429"/>
      <c r="DY85" s="429"/>
      <c r="KL85" s="420"/>
      <c r="KM85" s="420"/>
      <c r="KN85" s="420"/>
      <c r="KO85" s="420"/>
      <c r="KP85" s="429"/>
      <c r="KQ85" s="429"/>
      <c r="KR85" s="429"/>
      <c r="KS85" s="429"/>
      <c r="KT85" s="429"/>
      <c r="KU85" s="429"/>
      <c r="KV85" s="429"/>
      <c r="KW85" s="429"/>
      <c r="KX85" s="429"/>
      <c r="KY85" s="429"/>
      <c r="KZ85" s="429"/>
      <c r="LA85" s="429"/>
      <c r="LB85" s="429"/>
      <c r="LC85" s="429"/>
      <c r="LD85" s="429"/>
      <c r="LE85" s="429"/>
      <c r="LF85" s="429"/>
      <c r="LG85" s="429"/>
      <c r="LH85" s="429"/>
      <c r="LI85" s="429"/>
      <c r="LJ85" s="429"/>
      <c r="LK85" s="429"/>
      <c r="LL85" s="429"/>
      <c r="LM85" s="429"/>
      <c r="LN85" s="429"/>
      <c r="LO85" s="429"/>
      <c r="LP85" s="429"/>
      <c r="LQ85" s="429"/>
      <c r="LR85" s="429"/>
      <c r="LS85" s="429"/>
      <c r="LT85" s="429"/>
      <c r="LU85" s="429"/>
      <c r="LV85" s="429"/>
      <c r="LW85" s="429"/>
      <c r="LX85" s="429"/>
      <c r="LY85" s="429"/>
      <c r="LZ85" s="429"/>
    </row>
    <row r="86" spans="1:338" ht="9" customHeight="1">
      <c r="B86" s="758"/>
      <c r="C86" s="670"/>
      <c r="D86" s="670"/>
      <c r="E86" s="670"/>
      <c r="F86" s="670"/>
      <c r="G86" s="670"/>
      <c r="H86" s="670"/>
      <c r="I86" s="670"/>
      <c r="J86" s="670"/>
      <c r="K86" s="670"/>
      <c r="L86" s="670"/>
      <c r="M86" s="670"/>
      <c r="N86" s="670"/>
      <c r="O86" s="670"/>
      <c r="P86" s="670"/>
      <c r="Q86" s="778"/>
      <c r="R86" s="778"/>
      <c r="S86" s="778"/>
      <c r="T86" s="778"/>
      <c r="U86" s="778"/>
      <c r="V86" s="778"/>
      <c r="W86" s="778"/>
      <c r="X86" s="778"/>
      <c r="Y86" s="778"/>
      <c r="Z86" s="778"/>
      <c r="AA86" s="778"/>
      <c r="AB86" s="778"/>
      <c r="AC86" s="778"/>
      <c r="AD86" s="778"/>
      <c r="AE86" s="778"/>
      <c r="AF86" s="670"/>
      <c r="AG86" s="670"/>
      <c r="AH86" s="670"/>
      <c r="AI86" s="670"/>
      <c r="AJ86" s="670"/>
      <c r="AK86" s="670"/>
      <c r="AL86" s="670"/>
      <c r="AM86" s="670"/>
      <c r="AN86" s="670"/>
      <c r="AO86" s="670"/>
      <c r="AP86" s="670"/>
      <c r="AQ86" s="670"/>
      <c r="AR86" s="670"/>
      <c r="AS86" s="670"/>
      <c r="AT86" s="670"/>
      <c r="AU86" s="778"/>
      <c r="AV86" s="778"/>
      <c r="AW86" s="778"/>
      <c r="AX86" s="778"/>
      <c r="AY86" s="778"/>
      <c r="AZ86" s="778"/>
      <c r="BA86" s="778"/>
      <c r="BB86" s="778"/>
      <c r="BC86" s="778"/>
      <c r="BD86" s="778"/>
      <c r="BE86" s="778"/>
      <c r="BF86" s="778"/>
      <c r="BG86" s="778"/>
      <c r="BH86" s="778"/>
      <c r="BI86" s="779"/>
      <c r="BU86" s="821" t="s">
        <v>471</v>
      </c>
      <c r="BV86" s="821"/>
      <c r="BW86" s="821"/>
      <c r="BX86" s="821"/>
      <c r="BY86" s="821"/>
      <c r="BZ86" s="821"/>
      <c r="CA86" s="821"/>
      <c r="CB86" s="821"/>
      <c r="CC86" s="821"/>
      <c r="CD86" s="821"/>
      <c r="CE86" s="821"/>
      <c r="CF86" s="821"/>
      <c r="CG86" s="819">
        <f>SUM(
IF(DJ48&gt;パラメーター!$D$12,パラメーター!$D$12,DJ48),
IF(DJ63&gt;パラメーター!$D$13,パラメーター!$D$13,DJ63),
IF(DJ78&gt;パラメーター!$D$14,パラメーター!$D$14,DJ78))</f>
        <v>0</v>
      </c>
      <c r="CH86" s="819"/>
      <c r="CI86" s="819"/>
      <c r="CJ86" s="819"/>
      <c r="CK86" s="819"/>
      <c r="CL86" s="819"/>
      <c r="CM86" s="819"/>
      <c r="CN86" s="819"/>
      <c r="CO86" s="819"/>
      <c r="CP86" s="819"/>
      <c r="CQ86" s="819"/>
      <c r="CR86" s="819"/>
      <c r="CS86" s="819"/>
      <c r="CT86" s="819"/>
      <c r="CU86" s="820" t="s">
        <v>224</v>
      </c>
      <c r="CV86" s="820"/>
      <c r="CW86" s="820"/>
      <c r="CX86" s="820"/>
      <c r="CY86" s="820"/>
      <c r="CZ86" s="820"/>
      <c r="DA86" s="820"/>
      <c r="DB86" s="820"/>
      <c r="DC86" s="820"/>
      <c r="DD86" s="820"/>
      <c r="DE86" s="820"/>
      <c r="DF86" s="820"/>
      <c r="DG86" s="819">
        <f>ROUNDDOWN(CG86/12,0)</f>
        <v>0</v>
      </c>
      <c r="DH86" s="819"/>
      <c r="DI86" s="819"/>
      <c r="DJ86" s="819"/>
      <c r="DK86" s="819"/>
      <c r="DL86" s="819"/>
      <c r="DM86" s="819"/>
      <c r="DN86" s="819"/>
      <c r="DO86" s="819"/>
      <c r="DP86" s="819"/>
      <c r="DQ86" s="819"/>
      <c r="DR86" s="819"/>
      <c r="DS86" s="819"/>
      <c r="DT86" s="819"/>
      <c r="DV86" s="429"/>
      <c r="DW86" s="429"/>
      <c r="DX86" s="429"/>
      <c r="DY86" s="429"/>
      <c r="DZ86" s="429"/>
      <c r="EA86" s="429"/>
      <c r="EB86" s="429"/>
      <c r="EC86" s="429"/>
      <c r="ED86" s="429"/>
      <c r="EE86" s="429"/>
      <c r="EF86" s="429"/>
      <c r="EG86" s="429"/>
      <c r="EH86" s="429"/>
      <c r="EI86" s="429"/>
      <c r="EJ86" s="429"/>
      <c r="EK86" s="429"/>
      <c r="EL86" s="429"/>
      <c r="EM86" s="429"/>
      <c r="EN86" s="429"/>
      <c r="EO86" s="429"/>
      <c r="EP86" s="429"/>
      <c r="EQ86" s="429"/>
      <c r="ER86" s="429"/>
      <c r="ES86" s="429"/>
      <c r="ET86" s="429"/>
      <c r="EU86" s="429"/>
      <c r="EV86" s="429"/>
      <c r="EW86" s="429"/>
      <c r="EX86" s="429"/>
      <c r="EY86" s="429"/>
      <c r="EZ86" s="429"/>
      <c r="FA86" s="429"/>
      <c r="FB86" s="429"/>
      <c r="FC86" s="429"/>
      <c r="FD86" s="429"/>
      <c r="FE86" s="429"/>
      <c r="FF86" s="429"/>
      <c r="FG86" s="429"/>
      <c r="FH86" s="429"/>
      <c r="FI86" s="429"/>
      <c r="FJ86" s="429"/>
      <c r="FK86" s="429"/>
      <c r="FL86" s="429"/>
      <c r="FM86" s="429"/>
      <c r="FN86" s="429"/>
      <c r="FO86" s="429"/>
      <c r="FP86" s="429"/>
      <c r="FQ86" s="429"/>
      <c r="FR86" s="429"/>
      <c r="FS86" s="429"/>
      <c r="FT86" s="429"/>
      <c r="FU86" s="429"/>
      <c r="FV86" s="429"/>
      <c r="FW86" s="429"/>
      <c r="FX86" s="429"/>
      <c r="FY86" s="429"/>
      <c r="FZ86" s="429"/>
      <c r="GA86" s="429"/>
      <c r="GB86" s="429"/>
      <c r="GC86" s="429"/>
      <c r="GD86" s="429"/>
      <c r="GE86" s="429"/>
      <c r="GF86" s="429"/>
      <c r="GG86" s="429"/>
      <c r="GH86" s="429"/>
      <c r="GI86" s="429"/>
      <c r="GJ86" s="429"/>
      <c r="GK86" s="429"/>
      <c r="GL86" s="429"/>
      <c r="GM86" s="429"/>
      <c r="GN86" s="429"/>
      <c r="GO86" s="429"/>
      <c r="GP86" s="429"/>
      <c r="GQ86" s="429"/>
      <c r="GR86" s="429"/>
      <c r="GS86" s="429"/>
      <c r="GT86" s="429"/>
      <c r="GU86" s="429"/>
      <c r="GV86" s="429"/>
      <c r="GW86" s="429"/>
      <c r="GX86" s="429"/>
      <c r="GY86" s="429"/>
      <c r="GZ86" s="429"/>
      <c r="HA86" s="429"/>
      <c r="HB86" s="429"/>
      <c r="HC86" s="429"/>
      <c r="HD86" s="429"/>
      <c r="HE86" s="429"/>
      <c r="HF86" s="429"/>
      <c r="HG86" s="429"/>
      <c r="HH86" s="429"/>
      <c r="HI86" s="429"/>
      <c r="HJ86" s="429"/>
      <c r="HK86" s="429"/>
      <c r="HL86" s="429"/>
      <c r="HM86" s="429"/>
      <c r="HN86" s="429"/>
      <c r="HO86" s="429"/>
      <c r="HP86" s="429"/>
      <c r="HQ86" s="429"/>
      <c r="HR86" s="429"/>
      <c r="HS86" s="429"/>
      <c r="HT86" s="429"/>
      <c r="HU86" s="429"/>
      <c r="HV86" s="429"/>
      <c r="HW86" s="429"/>
      <c r="HX86" s="429"/>
      <c r="HY86" s="429"/>
      <c r="HZ86" s="429"/>
      <c r="IA86" s="429"/>
      <c r="IB86" s="429"/>
      <c r="IC86" s="429"/>
      <c r="ID86" s="429"/>
      <c r="IE86" s="429"/>
      <c r="IF86" s="429"/>
      <c r="IG86" s="429"/>
      <c r="IH86" s="429"/>
      <c r="II86" s="429"/>
      <c r="IJ86" s="429"/>
      <c r="IK86" s="429"/>
      <c r="IL86" s="429"/>
      <c r="IM86" s="429"/>
      <c r="IN86" s="429"/>
      <c r="IO86" s="429"/>
      <c r="IP86" s="429"/>
      <c r="IQ86" s="429"/>
      <c r="IR86" s="429"/>
      <c r="IS86" s="429"/>
      <c r="IT86" s="429"/>
      <c r="IU86" s="429"/>
      <c r="IV86" s="429"/>
      <c r="IW86" s="429"/>
      <c r="IX86" s="429"/>
      <c r="IY86" s="429"/>
      <c r="IZ86" s="429"/>
      <c r="JA86" s="429"/>
      <c r="JB86" s="429"/>
      <c r="JC86" s="429"/>
      <c r="JD86" s="429"/>
      <c r="JE86" s="429"/>
      <c r="JF86" s="429"/>
      <c r="JG86" s="429"/>
      <c r="JH86" s="429"/>
      <c r="JI86" s="429"/>
      <c r="JJ86" s="429"/>
      <c r="JK86" s="429"/>
      <c r="JL86" s="429"/>
      <c r="JM86" s="429"/>
      <c r="JN86" s="429"/>
      <c r="JO86" s="429"/>
      <c r="JP86" s="429"/>
      <c r="JQ86" s="429"/>
      <c r="JR86" s="429"/>
      <c r="JS86" s="429"/>
      <c r="JT86" s="429"/>
      <c r="JU86" s="429"/>
      <c r="JV86" s="429"/>
      <c r="JW86" s="429"/>
      <c r="JX86" s="429"/>
      <c r="JY86" s="429"/>
      <c r="JZ86" s="429"/>
      <c r="KA86" s="429"/>
      <c r="KB86" s="429"/>
      <c r="KC86" s="429"/>
      <c r="KD86" s="429"/>
      <c r="KE86" s="429"/>
      <c r="KF86" s="429"/>
      <c r="KG86" s="429"/>
      <c r="KH86" s="429"/>
      <c r="KI86" s="429"/>
      <c r="KJ86" s="429"/>
      <c r="KK86" s="429"/>
      <c r="KL86" s="429"/>
      <c r="KM86" s="429"/>
      <c r="KN86" s="429"/>
      <c r="KO86" s="429"/>
      <c r="KP86" s="429"/>
      <c r="KQ86" s="429"/>
      <c r="KR86" s="429"/>
      <c r="KS86" s="429"/>
      <c r="KT86" s="429"/>
      <c r="KU86" s="429"/>
      <c r="KV86" s="429"/>
      <c r="KW86" s="429"/>
      <c r="KX86" s="429"/>
      <c r="KY86" s="429"/>
      <c r="KZ86" s="429"/>
      <c r="LA86" s="429"/>
      <c r="LB86" s="429"/>
      <c r="LC86" s="429"/>
      <c r="LD86" s="429"/>
      <c r="LE86" s="429"/>
      <c r="LF86" s="429"/>
      <c r="LG86" s="429"/>
      <c r="LH86" s="429"/>
      <c r="LI86" s="429"/>
      <c r="LJ86" s="429"/>
      <c r="LK86" s="429"/>
      <c r="LL86" s="429"/>
      <c r="LM86" s="429"/>
      <c r="LN86" s="429"/>
      <c r="LO86" s="429"/>
      <c r="LP86" s="429"/>
      <c r="LQ86" s="429"/>
      <c r="LR86" s="429"/>
      <c r="LS86" s="429"/>
      <c r="LT86" s="429"/>
      <c r="LU86" s="429"/>
      <c r="LV86" s="429"/>
      <c r="LW86" s="429"/>
      <c r="LX86" s="429"/>
      <c r="LY86" s="429"/>
      <c r="LZ86" s="429"/>
    </row>
    <row r="87" spans="1:338" ht="9" customHeight="1">
      <c r="B87" s="758"/>
      <c r="C87" s="670"/>
      <c r="D87" s="670"/>
      <c r="E87" s="670"/>
      <c r="F87" s="670"/>
      <c r="G87" s="670"/>
      <c r="H87" s="670"/>
      <c r="I87" s="670"/>
      <c r="J87" s="670"/>
      <c r="K87" s="670"/>
      <c r="L87" s="670"/>
      <c r="M87" s="670"/>
      <c r="N87" s="670"/>
      <c r="O87" s="670"/>
      <c r="P87" s="670"/>
      <c r="Q87" s="778"/>
      <c r="R87" s="778"/>
      <c r="S87" s="778"/>
      <c r="T87" s="778"/>
      <c r="U87" s="778"/>
      <c r="V87" s="778"/>
      <c r="W87" s="778"/>
      <c r="X87" s="778"/>
      <c r="Y87" s="778"/>
      <c r="Z87" s="778"/>
      <c r="AA87" s="778"/>
      <c r="AB87" s="778"/>
      <c r="AC87" s="778"/>
      <c r="AD87" s="778"/>
      <c r="AE87" s="778"/>
      <c r="AF87" s="670"/>
      <c r="AG87" s="670"/>
      <c r="AH87" s="670"/>
      <c r="AI87" s="670"/>
      <c r="AJ87" s="670"/>
      <c r="AK87" s="670"/>
      <c r="AL87" s="670"/>
      <c r="AM87" s="670"/>
      <c r="AN87" s="670"/>
      <c r="AO87" s="670"/>
      <c r="AP87" s="670"/>
      <c r="AQ87" s="670"/>
      <c r="AR87" s="670"/>
      <c r="AS87" s="670"/>
      <c r="AT87" s="670"/>
      <c r="AU87" s="778"/>
      <c r="AV87" s="778"/>
      <c r="AW87" s="778"/>
      <c r="AX87" s="778"/>
      <c r="AY87" s="778"/>
      <c r="AZ87" s="778"/>
      <c r="BA87" s="778"/>
      <c r="BB87" s="778"/>
      <c r="BC87" s="778"/>
      <c r="BD87" s="778"/>
      <c r="BE87" s="778"/>
      <c r="BF87" s="778"/>
      <c r="BG87" s="778"/>
      <c r="BH87" s="778"/>
      <c r="BI87" s="779"/>
      <c r="BU87" s="821"/>
      <c r="BV87" s="821"/>
      <c r="BW87" s="821"/>
      <c r="BX87" s="821"/>
      <c r="BY87" s="821"/>
      <c r="BZ87" s="821"/>
      <c r="CA87" s="821"/>
      <c r="CB87" s="821"/>
      <c r="CC87" s="821"/>
      <c r="CD87" s="821"/>
      <c r="CE87" s="821"/>
      <c r="CF87" s="821"/>
      <c r="CG87" s="819"/>
      <c r="CH87" s="819"/>
      <c r="CI87" s="819"/>
      <c r="CJ87" s="819"/>
      <c r="CK87" s="819"/>
      <c r="CL87" s="819"/>
      <c r="CM87" s="819"/>
      <c r="CN87" s="819"/>
      <c r="CO87" s="819"/>
      <c r="CP87" s="819"/>
      <c r="CQ87" s="819"/>
      <c r="CR87" s="819"/>
      <c r="CS87" s="819"/>
      <c r="CT87" s="819"/>
      <c r="CU87" s="820"/>
      <c r="CV87" s="820"/>
      <c r="CW87" s="820"/>
      <c r="CX87" s="820"/>
      <c r="CY87" s="820"/>
      <c r="CZ87" s="820"/>
      <c r="DA87" s="820"/>
      <c r="DB87" s="820"/>
      <c r="DC87" s="820"/>
      <c r="DD87" s="820"/>
      <c r="DE87" s="820"/>
      <c r="DF87" s="820"/>
      <c r="DG87" s="819"/>
      <c r="DH87" s="819"/>
      <c r="DI87" s="819"/>
      <c r="DJ87" s="819"/>
      <c r="DK87" s="819"/>
      <c r="DL87" s="819"/>
      <c r="DM87" s="819"/>
      <c r="DN87" s="819"/>
      <c r="DO87" s="819"/>
      <c r="DP87" s="819"/>
      <c r="DQ87" s="819"/>
      <c r="DR87" s="819"/>
      <c r="DS87" s="819"/>
      <c r="DT87" s="819"/>
      <c r="DV87" s="429"/>
      <c r="DW87" s="429"/>
      <c r="DX87" s="429"/>
      <c r="DY87" s="429"/>
      <c r="DZ87" s="429"/>
      <c r="EA87" s="429"/>
      <c r="EB87" s="429"/>
      <c r="EC87" s="429"/>
      <c r="ED87" s="429"/>
      <c r="EE87" s="429"/>
      <c r="EF87" s="429"/>
      <c r="EG87" s="429"/>
      <c r="EH87" s="429"/>
      <c r="EI87" s="429"/>
      <c r="EJ87" s="429"/>
      <c r="EK87" s="429"/>
      <c r="EL87" s="429"/>
      <c r="EM87" s="429"/>
      <c r="EN87" s="429"/>
      <c r="EO87" s="429"/>
      <c r="EP87" s="429"/>
      <c r="EQ87" s="429"/>
      <c r="ER87" s="429"/>
      <c r="ES87" s="429"/>
      <c r="ET87" s="429"/>
      <c r="EU87" s="429"/>
      <c r="EV87" s="429"/>
      <c r="EW87" s="429"/>
      <c r="EX87" s="429"/>
      <c r="EY87" s="429"/>
      <c r="EZ87" s="429"/>
      <c r="FA87" s="429"/>
      <c r="FB87" s="429"/>
      <c r="FC87" s="429"/>
      <c r="FD87" s="429"/>
      <c r="FE87" s="429"/>
      <c r="FF87" s="429"/>
      <c r="FG87" s="429"/>
      <c r="FH87" s="429"/>
      <c r="FI87" s="429"/>
      <c r="FJ87" s="429"/>
      <c r="FK87" s="429"/>
      <c r="FL87" s="429"/>
      <c r="FM87" s="429"/>
      <c r="FN87" s="429"/>
      <c r="FO87" s="429"/>
      <c r="FP87" s="429"/>
      <c r="FQ87" s="429"/>
      <c r="FR87" s="429"/>
      <c r="FS87" s="429"/>
      <c r="FT87" s="429"/>
      <c r="FU87" s="429"/>
      <c r="FV87" s="429"/>
      <c r="FW87" s="429"/>
      <c r="FX87" s="429"/>
      <c r="FY87" s="429"/>
      <c r="FZ87" s="429"/>
      <c r="GA87" s="429"/>
      <c r="GB87" s="429"/>
      <c r="GC87" s="429"/>
      <c r="GD87" s="429"/>
      <c r="GE87" s="429"/>
      <c r="GF87" s="429"/>
      <c r="GG87" s="429"/>
      <c r="GH87" s="429"/>
      <c r="GI87" s="429"/>
      <c r="GJ87" s="429"/>
      <c r="GK87" s="429"/>
      <c r="GL87" s="429"/>
      <c r="GM87" s="429"/>
      <c r="GN87" s="429"/>
      <c r="GO87" s="429"/>
      <c r="GP87" s="429"/>
      <c r="GQ87" s="429"/>
      <c r="GR87" s="429"/>
      <c r="GS87" s="429"/>
      <c r="GT87" s="429"/>
      <c r="GU87" s="429"/>
      <c r="GV87" s="429"/>
      <c r="GW87" s="429"/>
      <c r="GX87" s="429"/>
      <c r="GY87" s="429"/>
      <c r="GZ87" s="429"/>
      <c r="HA87" s="429"/>
      <c r="HB87" s="429"/>
      <c r="HC87" s="429"/>
      <c r="HD87" s="429"/>
      <c r="HE87" s="429"/>
      <c r="HF87" s="429"/>
      <c r="HG87" s="429"/>
      <c r="HH87" s="429"/>
      <c r="HI87" s="429"/>
      <c r="HJ87" s="429"/>
      <c r="HK87" s="429"/>
      <c r="HL87" s="429"/>
      <c r="HM87" s="429"/>
      <c r="HN87" s="429"/>
      <c r="HO87" s="429"/>
      <c r="HP87" s="429"/>
      <c r="HQ87" s="429"/>
      <c r="HR87" s="429"/>
      <c r="HS87" s="429"/>
      <c r="HT87" s="429"/>
      <c r="HU87" s="429"/>
      <c r="HV87" s="429"/>
      <c r="HW87" s="429"/>
      <c r="HX87" s="429"/>
      <c r="HY87" s="429"/>
      <c r="HZ87" s="429"/>
      <c r="IA87" s="429"/>
      <c r="IB87" s="429"/>
      <c r="IC87" s="429"/>
      <c r="ID87" s="429"/>
      <c r="IE87" s="429"/>
      <c r="IF87" s="429"/>
      <c r="IG87" s="429"/>
      <c r="IH87" s="429"/>
      <c r="II87" s="429"/>
      <c r="IJ87" s="429"/>
      <c r="IK87" s="429"/>
      <c r="IL87" s="429"/>
      <c r="IM87" s="429"/>
      <c r="IN87" s="429"/>
      <c r="IO87" s="429"/>
      <c r="IP87" s="429"/>
      <c r="IQ87" s="429"/>
      <c r="IR87" s="429"/>
      <c r="IS87" s="429"/>
      <c r="IT87" s="429"/>
      <c r="IU87" s="429"/>
      <c r="IV87" s="429"/>
      <c r="IW87" s="429"/>
      <c r="IX87" s="429"/>
      <c r="IY87" s="429"/>
      <c r="IZ87" s="429"/>
      <c r="JA87" s="429"/>
      <c r="JB87" s="429"/>
      <c r="JC87" s="429"/>
      <c r="JD87" s="429"/>
      <c r="JE87" s="429"/>
      <c r="JF87" s="429"/>
      <c r="JG87" s="429"/>
      <c r="JH87" s="429"/>
      <c r="JI87" s="429"/>
      <c r="JJ87" s="429"/>
      <c r="JK87" s="429"/>
      <c r="JL87" s="429"/>
      <c r="JM87" s="429"/>
      <c r="JN87" s="429"/>
      <c r="JO87" s="429"/>
      <c r="JP87" s="429"/>
      <c r="JQ87" s="429"/>
      <c r="JR87" s="429"/>
      <c r="JS87" s="429"/>
      <c r="JT87" s="429"/>
      <c r="JU87" s="429"/>
      <c r="JV87" s="429"/>
      <c r="JW87" s="429"/>
      <c r="JX87" s="429"/>
      <c r="JY87" s="429"/>
      <c r="JZ87" s="429"/>
      <c r="KA87" s="429"/>
      <c r="KB87" s="429"/>
      <c r="KC87" s="429"/>
      <c r="KD87" s="429"/>
      <c r="KE87" s="429"/>
      <c r="KF87" s="429"/>
      <c r="KG87" s="429"/>
      <c r="KH87" s="429"/>
      <c r="KI87" s="429"/>
      <c r="KJ87" s="429"/>
      <c r="KK87" s="429"/>
      <c r="KL87" s="429"/>
      <c r="KM87" s="429"/>
      <c r="KN87" s="429"/>
      <c r="KO87" s="429"/>
      <c r="KP87" s="429"/>
      <c r="KQ87" s="429"/>
      <c r="KR87" s="429"/>
      <c r="KS87" s="429"/>
      <c r="KT87" s="429"/>
      <c r="KU87" s="429"/>
      <c r="KV87" s="429"/>
      <c r="KW87" s="429"/>
      <c r="KX87" s="429"/>
      <c r="KY87" s="429"/>
      <c r="KZ87" s="429"/>
      <c r="LA87" s="429"/>
      <c r="LB87" s="429"/>
      <c r="LC87" s="429"/>
      <c r="LD87" s="429"/>
      <c r="LE87" s="429"/>
      <c r="LF87" s="429"/>
      <c r="LG87" s="429"/>
      <c r="LH87" s="429"/>
      <c r="LI87" s="429"/>
      <c r="LJ87" s="429"/>
      <c r="LK87" s="429"/>
      <c r="LL87" s="429"/>
      <c r="LM87" s="429"/>
      <c r="LN87" s="429"/>
      <c r="LO87" s="429"/>
      <c r="LP87" s="429"/>
      <c r="LQ87" s="429"/>
      <c r="LR87" s="429"/>
      <c r="LS87" s="429"/>
      <c r="LT87" s="429"/>
      <c r="LU87" s="429"/>
      <c r="LV87" s="429"/>
      <c r="LW87" s="429"/>
      <c r="LX87" s="429"/>
      <c r="LY87" s="429"/>
      <c r="LZ87" s="429"/>
    </row>
    <row r="88" spans="1:338" ht="9" customHeight="1">
      <c r="B88" s="758" t="s">
        <v>334</v>
      </c>
      <c r="C88" s="670"/>
      <c r="D88" s="670"/>
      <c r="E88" s="670"/>
      <c r="F88" s="670"/>
      <c r="G88" s="670"/>
      <c r="H88" s="670"/>
      <c r="I88" s="670"/>
      <c r="J88" s="670"/>
      <c r="K88" s="670"/>
      <c r="L88" s="670"/>
      <c r="M88" s="670"/>
      <c r="N88" s="670"/>
      <c r="O88" s="670"/>
      <c r="P88" s="670"/>
      <c r="Q88" s="761">
        <f>IF(COUNTA(F46:M77)=0,0,COUNTA(F46:M77))</f>
        <v>0</v>
      </c>
      <c r="R88" s="761"/>
      <c r="S88" s="761"/>
      <c r="T88" s="761"/>
      <c r="U88" s="761"/>
      <c r="V88" s="761"/>
      <c r="W88" s="761"/>
      <c r="X88" s="761"/>
      <c r="Y88" s="761"/>
      <c r="Z88" s="761"/>
      <c r="AA88" s="761"/>
      <c r="AB88" s="761"/>
      <c r="AC88" s="761"/>
      <c r="AD88" s="761"/>
      <c r="AE88" s="761"/>
      <c r="AF88" s="670" t="s">
        <v>334</v>
      </c>
      <c r="AG88" s="670"/>
      <c r="AH88" s="670"/>
      <c r="AI88" s="670"/>
      <c r="AJ88" s="670"/>
      <c r="AK88" s="670"/>
      <c r="AL88" s="670"/>
      <c r="AM88" s="670"/>
      <c r="AN88" s="670"/>
      <c r="AO88" s="670"/>
      <c r="AP88" s="670"/>
      <c r="AQ88" s="670"/>
      <c r="AR88" s="670"/>
      <c r="AS88" s="670"/>
      <c r="AT88" s="670"/>
      <c r="AU88" s="761">
        <f>IF(Q88="","",COUNTIF(N46:Q77,"○"))</f>
        <v>0</v>
      </c>
      <c r="AV88" s="761"/>
      <c r="AW88" s="761"/>
      <c r="AX88" s="761"/>
      <c r="AY88" s="761"/>
      <c r="AZ88" s="761"/>
      <c r="BA88" s="761"/>
      <c r="BB88" s="761"/>
      <c r="BC88" s="761"/>
      <c r="BD88" s="761"/>
      <c r="BE88" s="761"/>
      <c r="BF88" s="761"/>
      <c r="BG88" s="761"/>
      <c r="BH88" s="761"/>
      <c r="BI88" s="763"/>
      <c r="BU88" s="821"/>
      <c r="BV88" s="821"/>
      <c r="BW88" s="821"/>
      <c r="BX88" s="821"/>
      <c r="BY88" s="821"/>
      <c r="BZ88" s="821"/>
      <c r="CA88" s="821"/>
      <c r="CB88" s="821"/>
      <c r="CC88" s="821"/>
      <c r="CD88" s="821"/>
      <c r="CE88" s="821"/>
      <c r="CF88" s="821"/>
      <c r="CG88" s="819"/>
      <c r="CH88" s="819"/>
      <c r="CI88" s="819"/>
      <c r="CJ88" s="819"/>
      <c r="CK88" s="819"/>
      <c r="CL88" s="819"/>
      <c r="CM88" s="819"/>
      <c r="CN88" s="819"/>
      <c r="CO88" s="819"/>
      <c r="CP88" s="819"/>
      <c r="CQ88" s="819"/>
      <c r="CR88" s="819"/>
      <c r="CS88" s="819"/>
      <c r="CT88" s="819"/>
      <c r="CU88" s="820"/>
      <c r="CV88" s="820"/>
      <c r="CW88" s="820"/>
      <c r="CX88" s="820"/>
      <c r="CY88" s="820"/>
      <c r="CZ88" s="820"/>
      <c r="DA88" s="820"/>
      <c r="DB88" s="820"/>
      <c r="DC88" s="820"/>
      <c r="DD88" s="820"/>
      <c r="DE88" s="820"/>
      <c r="DF88" s="820"/>
      <c r="DG88" s="819"/>
      <c r="DH88" s="819"/>
      <c r="DI88" s="819"/>
      <c r="DJ88" s="819"/>
      <c r="DK88" s="819"/>
      <c r="DL88" s="819"/>
      <c r="DM88" s="819"/>
      <c r="DN88" s="819"/>
      <c r="DO88" s="819"/>
      <c r="DP88" s="819"/>
      <c r="DQ88" s="819"/>
      <c r="DR88" s="819"/>
      <c r="DS88" s="819"/>
      <c r="DT88" s="819"/>
      <c r="DV88" s="429"/>
      <c r="DW88" s="429"/>
      <c r="DX88" s="429"/>
      <c r="DY88" s="429"/>
      <c r="DZ88" s="429"/>
      <c r="EA88" s="429"/>
      <c r="EB88" s="429"/>
      <c r="EC88" s="429"/>
      <c r="ED88" s="429"/>
      <c r="EE88" s="429"/>
      <c r="EF88" s="429"/>
      <c r="EG88" s="429"/>
      <c r="EH88" s="429"/>
      <c r="EI88" s="429"/>
      <c r="EJ88" s="429"/>
      <c r="EK88" s="429"/>
      <c r="EL88" s="429"/>
      <c r="EM88" s="429"/>
      <c r="EN88" s="429"/>
      <c r="EO88" s="429"/>
      <c r="EP88" s="429"/>
      <c r="EQ88" s="429"/>
      <c r="ER88" s="429"/>
      <c r="ES88" s="429"/>
      <c r="ET88" s="429"/>
      <c r="EU88" s="429"/>
      <c r="EV88" s="429"/>
      <c r="EW88" s="429"/>
      <c r="EX88" s="429"/>
      <c r="EY88" s="429"/>
      <c r="EZ88" s="429"/>
      <c r="FA88" s="429"/>
      <c r="FB88" s="429"/>
      <c r="FC88" s="429"/>
      <c r="FD88" s="429"/>
      <c r="FE88" s="429"/>
      <c r="FF88" s="429"/>
      <c r="FG88" s="429"/>
      <c r="FH88" s="429"/>
      <c r="FI88" s="429"/>
      <c r="FJ88" s="429"/>
      <c r="FK88" s="429"/>
      <c r="FL88" s="429"/>
      <c r="FM88" s="429"/>
      <c r="FN88" s="429"/>
      <c r="FO88" s="429"/>
      <c r="FP88" s="429"/>
      <c r="FQ88" s="429"/>
      <c r="FR88" s="429"/>
      <c r="FS88" s="429"/>
      <c r="FT88" s="429"/>
      <c r="FU88" s="429"/>
      <c r="FV88" s="429"/>
      <c r="FW88" s="429"/>
      <c r="FX88" s="429"/>
      <c r="FY88" s="429"/>
      <c r="FZ88" s="429"/>
      <c r="GA88" s="429"/>
      <c r="GB88" s="429"/>
      <c r="GC88" s="429"/>
      <c r="GD88" s="429"/>
      <c r="GE88" s="429"/>
      <c r="GF88" s="429"/>
      <c r="GG88" s="429"/>
      <c r="GH88" s="429"/>
      <c r="GI88" s="429"/>
      <c r="GJ88" s="429"/>
      <c r="GK88" s="429"/>
      <c r="GL88" s="429"/>
      <c r="GM88" s="429"/>
      <c r="GN88" s="429"/>
      <c r="GO88" s="429"/>
      <c r="GP88" s="429"/>
      <c r="GQ88" s="429"/>
      <c r="GR88" s="429"/>
      <c r="GS88" s="429"/>
      <c r="GT88" s="429"/>
      <c r="GU88" s="429"/>
      <c r="GV88" s="429"/>
      <c r="GW88" s="429"/>
      <c r="GX88" s="429"/>
      <c r="GY88" s="429"/>
      <c r="GZ88" s="429"/>
      <c r="HA88" s="429"/>
      <c r="HB88" s="429"/>
      <c r="HC88" s="429"/>
      <c r="HD88" s="429"/>
      <c r="HE88" s="429"/>
      <c r="HF88" s="429"/>
      <c r="HG88" s="429"/>
      <c r="HH88" s="429"/>
      <c r="HI88" s="429"/>
      <c r="HJ88" s="429"/>
      <c r="HK88" s="429"/>
      <c r="HL88" s="429"/>
      <c r="HM88" s="429"/>
      <c r="HN88" s="429"/>
      <c r="HO88" s="429"/>
      <c r="HP88" s="429"/>
      <c r="HQ88" s="429"/>
      <c r="HR88" s="429"/>
      <c r="HS88" s="429"/>
      <c r="HT88" s="429"/>
      <c r="HU88" s="429"/>
      <c r="HV88" s="429"/>
      <c r="HW88" s="429"/>
      <c r="HX88" s="429"/>
      <c r="HY88" s="429"/>
      <c r="HZ88" s="429"/>
      <c r="IA88" s="429"/>
      <c r="IB88" s="429"/>
      <c r="IC88" s="429"/>
      <c r="ID88" s="429"/>
      <c r="IE88" s="429"/>
      <c r="IF88" s="429"/>
      <c r="IG88" s="429"/>
      <c r="IH88" s="429"/>
      <c r="II88" s="429"/>
      <c r="IJ88" s="429"/>
      <c r="IK88" s="429"/>
      <c r="IL88" s="429"/>
      <c r="IM88" s="429"/>
      <c r="IN88" s="429"/>
      <c r="IO88" s="429"/>
      <c r="IP88" s="429"/>
      <c r="IQ88" s="429"/>
      <c r="IR88" s="429"/>
      <c r="IS88" s="429"/>
      <c r="IT88" s="429"/>
      <c r="IU88" s="429"/>
      <c r="IV88" s="429"/>
      <c r="IW88" s="429"/>
      <c r="IX88" s="429"/>
      <c r="IY88" s="429"/>
      <c r="IZ88" s="429"/>
      <c r="JA88" s="429"/>
      <c r="JB88" s="429"/>
      <c r="JC88" s="429"/>
      <c r="JD88" s="429"/>
      <c r="JE88" s="429"/>
      <c r="JF88" s="429"/>
      <c r="JG88" s="429"/>
      <c r="JH88" s="429"/>
      <c r="JI88" s="429"/>
      <c r="JJ88" s="429"/>
      <c r="JK88" s="429"/>
      <c r="JL88" s="429"/>
      <c r="JM88" s="429"/>
      <c r="JN88" s="429"/>
      <c r="JO88" s="429"/>
      <c r="JP88" s="429"/>
      <c r="JQ88" s="429"/>
      <c r="JR88" s="429"/>
      <c r="JS88" s="429"/>
      <c r="JT88" s="429"/>
      <c r="JU88" s="429"/>
      <c r="JV88" s="429"/>
      <c r="JW88" s="429"/>
      <c r="JX88" s="429"/>
      <c r="JY88" s="429"/>
      <c r="JZ88" s="429"/>
      <c r="KA88" s="429"/>
      <c r="KB88" s="429"/>
      <c r="KC88" s="429"/>
      <c r="KD88" s="429"/>
      <c r="KE88" s="429"/>
      <c r="KF88" s="429"/>
      <c r="KG88" s="429"/>
      <c r="KH88" s="429"/>
      <c r="KI88" s="429"/>
      <c r="KJ88" s="429"/>
      <c r="KK88" s="429"/>
      <c r="KL88" s="429"/>
      <c r="KM88" s="429"/>
      <c r="KN88" s="429"/>
      <c r="KO88" s="429"/>
      <c r="KP88" s="429"/>
      <c r="KQ88" s="429"/>
      <c r="KR88" s="429"/>
      <c r="KS88" s="429"/>
      <c r="KT88" s="429"/>
      <c r="KU88" s="429"/>
      <c r="KV88" s="429"/>
      <c r="KW88" s="429"/>
      <c r="KX88" s="429"/>
      <c r="KY88" s="429"/>
      <c r="KZ88" s="429"/>
      <c r="LA88" s="429"/>
      <c r="LB88" s="429"/>
      <c r="LC88" s="429"/>
      <c r="LD88" s="429"/>
      <c r="LE88" s="429"/>
      <c r="LF88" s="429"/>
      <c r="LG88" s="429"/>
      <c r="LH88" s="429"/>
      <c r="LI88" s="429"/>
      <c r="LJ88" s="429"/>
      <c r="LK88" s="429"/>
      <c r="LL88" s="429"/>
      <c r="LM88" s="429"/>
      <c r="LN88" s="429"/>
      <c r="LO88" s="429"/>
      <c r="LP88" s="429"/>
      <c r="LQ88" s="429"/>
      <c r="LR88" s="429"/>
      <c r="LS88" s="429"/>
      <c r="LT88" s="429"/>
      <c r="LU88" s="429"/>
      <c r="LV88" s="429"/>
      <c r="LW88" s="429"/>
      <c r="LX88" s="429"/>
      <c r="LY88" s="429"/>
      <c r="LZ88" s="429"/>
    </row>
    <row r="89" spans="1:338" ht="9" customHeight="1">
      <c r="B89" s="758"/>
      <c r="C89" s="670"/>
      <c r="D89" s="670"/>
      <c r="E89" s="670"/>
      <c r="F89" s="670"/>
      <c r="G89" s="670"/>
      <c r="H89" s="670"/>
      <c r="I89" s="670"/>
      <c r="J89" s="670"/>
      <c r="K89" s="670"/>
      <c r="L89" s="670"/>
      <c r="M89" s="670"/>
      <c r="N89" s="670"/>
      <c r="O89" s="670"/>
      <c r="P89" s="670"/>
      <c r="Q89" s="761"/>
      <c r="R89" s="761"/>
      <c r="S89" s="761"/>
      <c r="T89" s="761"/>
      <c r="U89" s="761"/>
      <c r="V89" s="761"/>
      <c r="W89" s="761"/>
      <c r="X89" s="761"/>
      <c r="Y89" s="761"/>
      <c r="Z89" s="761"/>
      <c r="AA89" s="761"/>
      <c r="AB89" s="761"/>
      <c r="AC89" s="761"/>
      <c r="AD89" s="761"/>
      <c r="AE89" s="761"/>
      <c r="AF89" s="670"/>
      <c r="AG89" s="670"/>
      <c r="AH89" s="670"/>
      <c r="AI89" s="670"/>
      <c r="AJ89" s="670"/>
      <c r="AK89" s="670"/>
      <c r="AL89" s="670"/>
      <c r="AM89" s="670"/>
      <c r="AN89" s="670"/>
      <c r="AO89" s="670"/>
      <c r="AP89" s="670"/>
      <c r="AQ89" s="670"/>
      <c r="AR89" s="670"/>
      <c r="AS89" s="670"/>
      <c r="AT89" s="670"/>
      <c r="AU89" s="761"/>
      <c r="AV89" s="761"/>
      <c r="AW89" s="761"/>
      <c r="AX89" s="761"/>
      <c r="AY89" s="761"/>
      <c r="AZ89" s="761"/>
      <c r="BA89" s="761"/>
      <c r="BB89" s="761"/>
      <c r="BC89" s="761"/>
      <c r="BD89" s="761"/>
      <c r="BE89" s="761"/>
      <c r="BF89" s="761"/>
      <c r="BG89" s="761"/>
      <c r="BH89" s="761"/>
      <c r="BI89" s="763"/>
      <c r="BU89" s="821"/>
      <c r="BV89" s="821"/>
      <c r="BW89" s="821"/>
      <c r="BX89" s="821"/>
      <c r="BY89" s="821"/>
      <c r="BZ89" s="821"/>
      <c r="CA89" s="821"/>
      <c r="CB89" s="821"/>
      <c r="CC89" s="821"/>
      <c r="CD89" s="821"/>
      <c r="CE89" s="821"/>
      <c r="CF89" s="821"/>
      <c r="CG89" s="819"/>
      <c r="CH89" s="819"/>
      <c r="CI89" s="819"/>
      <c r="CJ89" s="819"/>
      <c r="CK89" s="819"/>
      <c r="CL89" s="819"/>
      <c r="CM89" s="819"/>
      <c r="CN89" s="819"/>
      <c r="CO89" s="819"/>
      <c r="CP89" s="819"/>
      <c r="CQ89" s="819"/>
      <c r="CR89" s="819"/>
      <c r="CS89" s="819"/>
      <c r="CT89" s="819"/>
      <c r="CU89" s="820"/>
      <c r="CV89" s="820"/>
      <c r="CW89" s="820"/>
      <c r="CX89" s="820"/>
      <c r="CY89" s="820"/>
      <c r="CZ89" s="820"/>
      <c r="DA89" s="820"/>
      <c r="DB89" s="820"/>
      <c r="DC89" s="820"/>
      <c r="DD89" s="820"/>
      <c r="DE89" s="820"/>
      <c r="DF89" s="820"/>
      <c r="DG89" s="819"/>
      <c r="DH89" s="819"/>
      <c r="DI89" s="819"/>
      <c r="DJ89" s="819"/>
      <c r="DK89" s="819"/>
      <c r="DL89" s="819"/>
      <c r="DM89" s="819"/>
      <c r="DN89" s="819"/>
      <c r="DO89" s="819"/>
      <c r="DP89" s="819"/>
      <c r="DQ89" s="819"/>
      <c r="DR89" s="819"/>
      <c r="DS89" s="819"/>
      <c r="DT89" s="819"/>
      <c r="DV89" s="429"/>
      <c r="DW89" s="429"/>
      <c r="DX89" s="429"/>
      <c r="DY89" s="429"/>
      <c r="DZ89" s="429"/>
      <c r="EA89" s="429"/>
      <c r="EB89" s="429"/>
      <c r="EC89" s="429"/>
      <c r="ED89" s="429"/>
      <c r="EE89" s="429"/>
      <c r="EF89" s="429"/>
      <c r="EG89" s="429"/>
      <c r="EH89" s="429"/>
      <c r="EI89" s="429"/>
      <c r="EJ89" s="429"/>
      <c r="EK89" s="429"/>
      <c r="EL89" s="429"/>
      <c r="EM89" s="429"/>
      <c r="EN89" s="429"/>
      <c r="EO89" s="429"/>
      <c r="EP89" s="429"/>
      <c r="EQ89" s="429"/>
      <c r="ER89" s="429"/>
      <c r="ES89" s="429"/>
      <c r="ET89" s="429"/>
      <c r="EU89" s="429"/>
      <c r="EV89" s="429"/>
      <c r="EW89" s="429"/>
      <c r="EX89" s="429"/>
      <c r="EY89" s="429"/>
      <c r="EZ89" s="429"/>
      <c r="FA89" s="429"/>
      <c r="FB89" s="429"/>
      <c r="FC89" s="429"/>
      <c r="FD89" s="429"/>
      <c r="FE89" s="429"/>
      <c r="FF89" s="429"/>
      <c r="FG89" s="429"/>
      <c r="FH89" s="429"/>
      <c r="FI89" s="429"/>
      <c r="FJ89" s="429"/>
      <c r="FK89" s="429"/>
      <c r="FL89" s="429"/>
      <c r="FM89" s="429"/>
      <c r="FN89" s="429"/>
      <c r="FO89" s="429"/>
      <c r="FP89" s="429"/>
      <c r="FQ89" s="429"/>
      <c r="FR89" s="429"/>
      <c r="FS89" s="429"/>
      <c r="FT89" s="429"/>
      <c r="FU89" s="429"/>
      <c r="FV89" s="429"/>
      <c r="FW89" s="429"/>
      <c r="FX89" s="429"/>
      <c r="FY89" s="429"/>
      <c r="FZ89" s="429"/>
      <c r="GA89" s="429"/>
      <c r="GB89" s="429"/>
      <c r="GC89" s="429"/>
      <c r="GD89" s="429"/>
      <c r="GE89" s="429"/>
      <c r="GF89" s="429"/>
      <c r="GG89" s="429"/>
      <c r="GH89" s="429"/>
      <c r="GI89" s="429"/>
      <c r="GJ89" s="429"/>
      <c r="GK89" s="429"/>
      <c r="GL89" s="429"/>
      <c r="GM89" s="429"/>
      <c r="GN89" s="429"/>
      <c r="GO89" s="429"/>
      <c r="GP89" s="429"/>
      <c r="GQ89" s="429"/>
      <c r="GR89" s="429"/>
      <c r="GS89" s="429"/>
      <c r="GT89" s="429"/>
      <c r="GU89" s="429"/>
      <c r="GV89" s="429"/>
      <c r="GW89" s="429"/>
      <c r="GX89" s="429"/>
      <c r="GY89" s="429"/>
      <c r="GZ89" s="429"/>
      <c r="HA89" s="429"/>
      <c r="HB89" s="429"/>
      <c r="HC89" s="429"/>
      <c r="HD89" s="429"/>
      <c r="HE89" s="429"/>
      <c r="HF89" s="429"/>
      <c r="HG89" s="429"/>
      <c r="HH89" s="429"/>
      <c r="HI89" s="429"/>
      <c r="HJ89" s="429"/>
      <c r="HK89" s="429"/>
      <c r="HL89" s="429"/>
      <c r="HM89" s="429"/>
      <c r="HN89" s="429"/>
      <c r="HO89" s="429"/>
      <c r="HP89" s="429"/>
      <c r="HQ89" s="429"/>
      <c r="HR89" s="429"/>
      <c r="HS89" s="429"/>
      <c r="HT89" s="429"/>
      <c r="HU89" s="429"/>
      <c r="HV89" s="429"/>
      <c r="HW89" s="429"/>
      <c r="HX89" s="429"/>
      <c r="HY89" s="429"/>
      <c r="HZ89" s="429"/>
      <c r="IA89" s="429"/>
      <c r="IB89" s="429"/>
      <c r="IC89" s="429"/>
      <c r="ID89" s="429"/>
      <c r="IE89" s="429"/>
      <c r="IF89" s="429"/>
      <c r="IG89" s="429"/>
      <c r="IH89" s="429"/>
      <c r="II89" s="429"/>
      <c r="IJ89" s="429"/>
      <c r="IK89" s="429"/>
      <c r="IL89" s="429"/>
      <c r="IM89" s="429"/>
      <c r="IN89" s="429"/>
      <c r="IO89" s="429"/>
      <c r="IP89" s="429"/>
      <c r="IQ89" s="429"/>
      <c r="IR89" s="429"/>
      <c r="IS89" s="429"/>
      <c r="IT89" s="429"/>
      <c r="IU89" s="429"/>
      <c r="IV89" s="429"/>
      <c r="IW89" s="429"/>
      <c r="IX89" s="429"/>
      <c r="IY89" s="429"/>
      <c r="IZ89" s="429"/>
      <c r="JA89" s="429"/>
      <c r="JB89" s="429"/>
      <c r="JC89" s="429"/>
      <c r="JD89" s="429"/>
      <c r="JE89" s="429"/>
      <c r="JF89" s="429"/>
      <c r="JG89" s="429"/>
      <c r="JH89" s="429"/>
      <c r="JI89" s="429"/>
      <c r="JJ89" s="429"/>
      <c r="JK89" s="429"/>
      <c r="JL89" s="429"/>
      <c r="JM89" s="429"/>
      <c r="JN89" s="429"/>
      <c r="JO89" s="429"/>
      <c r="JP89" s="429"/>
      <c r="JQ89" s="429"/>
      <c r="JR89" s="429"/>
      <c r="JS89" s="429"/>
      <c r="JT89" s="429"/>
      <c r="JU89" s="429"/>
      <c r="JV89" s="429"/>
      <c r="JW89" s="429"/>
      <c r="JX89" s="429"/>
      <c r="JY89" s="429"/>
      <c r="JZ89" s="429"/>
      <c r="KA89" s="429"/>
      <c r="KB89" s="429"/>
      <c r="KC89" s="429"/>
      <c r="KD89" s="429"/>
      <c r="KE89" s="429"/>
      <c r="KF89" s="429"/>
      <c r="KG89" s="429"/>
      <c r="KH89" s="429"/>
      <c r="KI89" s="429"/>
      <c r="KJ89" s="429"/>
      <c r="KK89" s="429"/>
      <c r="KL89" s="429"/>
      <c r="KM89" s="429"/>
      <c r="KN89" s="429"/>
      <c r="KO89" s="429"/>
      <c r="KP89" s="429"/>
      <c r="KQ89" s="429"/>
      <c r="KR89" s="429"/>
      <c r="KS89" s="429"/>
      <c r="KT89" s="429"/>
      <c r="KU89" s="429"/>
      <c r="KV89" s="429"/>
      <c r="KW89" s="429"/>
      <c r="KX89" s="429"/>
      <c r="KY89" s="429"/>
      <c r="KZ89" s="429"/>
      <c r="LA89" s="429"/>
      <c r="LB89" s="429"/>
      <c r="LC89" s="429"/>
      <c r="LD89" s="429"/>
      <c r="LE89" s="429"/>
      <c r="LF89" s="429"/>
      <c r="LG89" s="429"/>
      <c r="LH89" s="429"/>
      <c r="LI89" s="429"/>
      <c r="LJ89" s="429"/>
      <c r="LK89" s="429"/>
      <c r="LL89" s="429"/>
      <c r="LM89" s="429"/>
      <c r="LN89" s="429"/>
      <c r="LO89" s="429"/>
      <c r="LP89" s="429"/>
      <c r="LQ89" s="429"/>
      <c r="LR89" s="429"/>
      <c r="LS89" s="429"/>
      <c r="LT89" s="429"/>
      <c r="LU89" s="429"/>
      <c r="LV89" s="429"/>
      <c r="LW89" s="429"/>
      <c r="LX89" s="429"/>
      <c r="LY89" s="429"/>
      <c r="LZ89" s="429"/>
    </row>
    <row r="90" spans="1:338" ht="9" customHeight="1" thickBot="1">
      <c r="B90" s="759"/>
      <c r="C90" s="760"/>
      <c r="D90" s="760"/>
      <c r="E90" s="760"/>
      <c r="F90" s="760"/>
      <c r="G90" s="760"/>
      <c r="H90" s="760"/>
      <c r="I90" s="760"/>
      <c r="J90" s="760"/>
      <c r="K90" s="760"/>
      <c r="L90" s="760"/>
      <c r="M90" s="760"/>
      <c r="N90" s="760"/>
      <c r="O90" s="760"/>
      <c r="P90" s="760"/>
      <c r="Q90" s="762"/>
      <c r="R90" s="762"/>
      <c r="S90" s="762"/>
      <c r="T90" s="762"/>
      <c r="U90" s="762"/>
      <c r="V90" s="762"/>
      <c r="W90" s="762"/>
      <c r="X90" s="762"/>
      <c r="Y90" s="762"/>
      <c r="Z90" s="762"/>
      <c r="AA90" s="762"/>
      <c r="AB90" s="762"/>
      <c r="AC90" s="762"/>
      <c r="AD90" s="762"/>
      <c r="AE90" s="762"/>
      <c r="AF90" s="760"/>
      <c r="AG90" s="760"/>
      <c r="AH90" s="760"/>
      <c r="AI90" s="760"/>
      <c r="AJ90" s="760"/>
      <c r="AK90" s="760"/>
      <c r="AL90" s="760"/>
      <c r="AM90" s="760"/>
      <c r="AN90" s="760"/>
      <c r="AO90" s="760"/>
      <c r="AP90" s="760"/>
      <c r="AQ90" s="760"/>
      <c r="AR90" s="760"/>
      <c r="AS90" s="760"/>
      <c r="AT90" s="760"/>
      <c r="AU90" s="762"/>
      <c r="AV90" s="762"/>
      <c r="AW90" s="762"/>
      <c r="AX90" s="762"/>
      <c r="AY90" s="762"/>
      <c r="AZ90" s="762"/>
      <c r="BA90" s="762"/>
      <c r="BB90" s="762"/>
      <c r="BC90" s="762"/>
      <c r="BD90" s="762"/>
      <c r="BE90" s="762"/>
      <c r="BF90" s="762"/>
      <c r="BG90" s="762"/>
      <c r="BH90" s="762"/>
      <c r="BI90" s="764"/>
      <c r="BU90" s="821"/>
      <c r="BV90" s="821"/>
      <c r="BW90" s="821"/>
      <c r="BX90" s="821"/>
      <c r="BY90" s="821"/>
      <c r="BZ90" s="821"/>
      <c r="CA90" s="821"/>
      <c r="CB90" s="821"/>
      <c r="CC90" s="821"/>
      <c r="CD90" s="821"/>
      <c r="CE90" s="821"/>
      <c r="CF90" s="821"/>
      <c r="CG90" s="819"/>
      <c r="CH90" s="819"/>
      <c r="CI90" s="819"/>
      <c r="CJ90" s="819"/>
      <c r="CK90" s="819"/>
      <c r="CL90" s="819"/>
      <c r="CM90" s="819"/>
      <c r="CN90" s="819"/>
      <c r="CO90" s="819"/>
      <c r="CP90" s="819"/>
      <c r="CQ90" s="819"/>
      <c r="CR90" s="819"/>
      <c r="CS90" s="819"/>
      <c r="CT90" s="819"/>
      <c r="CU90" s="820"/>
      <c r="CV90" s="820"/>
      <c r="CW90" s="820"/>
      <c r="CX90" s="820"/>
      <c r="CY90" s="820"/>
      <c r="CZ90" s="820"/>
      <c r="DA90" s="820"/>
      <c r="DB90" s="820"/>
      <c r="DC90" s="820"/>
      <c r="DD90" s="820"/>
      <c r="DE90" s="820"/>
      <c r="DF90" s="820"/>
      <c r="DG90" s="819"/>
      <c r="DH90" s="819"/>
      <c r="DI90" s="819"/>
      <c r="DJ90" s="819"/>
      <c r="DK90" s="819"/>
      <c r="DL90" s="819"/>
      <c r="DM90" s="819"/>
      <c r="DN90" s="819"/>
      <c r="DO90" s="819"/>
      <c r="DP90" s="819"/>
      <c r="DQ90" s="819"/>
      <c r="DR90" s="819"/>
      <c r="DS90" s="819"/>
      <c r="DT90" s="819"/>
      <c r="DV90" s="429"/>
      <c r="DW90" s="429"/>
      <c r="DX90" s="429"/>
      <c r="DY90" s="429"/>
      <c r="DZ90" s="429"/>
      <c r="EA90" s="429"/>
      <c r="EB90" s="429"/>
      <c r="EC90" s="429"/>
      <c r="ED90" s="429"/>
      <c r="EE90" s="429"/>
      <c r="EF90" s="429"/>
      <c r="EG90" s="429"/>
      <c r="EH90" s="429"/>
      <c r="EI90" s="429"/>
      <c r="EJ90" s="429"/>
      <c r="EK90" s="429"/>
      <c r="EL90" s="429"/>
      <c r="EM90" s="429"/>
      <c r="EN90" s="429"/>
      <c r="EO90" s="429"/>
      <c r="EP90" s="429"/>
      <c r="EQ90" s="429"/>
      <c r="ER90" s="429"/>
      <c r="ES90" s="429"/>
      <c r="ET90" s="429"/>
      <c r="EU90" s="429"/>
      <c r="EV90" s="429"/>
      <c r="EW90" s="429"/>
      <c r="EX90" s="429"/>
      <c r="EY90" s="429"/>
      <c r="EZ90" s="429"/>
      <c r="FA90" s="429"/>
      <c r="FB90" s="429"/>
      <c r="FC90" s="429"/>
      <c r="FD90" s="429"/>
      <c r="FE90" s="429"/>
      <c r="FF90" s="429"/>
      <c r="FG90" s="429"/>
      <c r="FH90" s="429"/>
      <c r="FI90" s="429"/>
      <c r="FJ90" s="429"/>
      <c r="FK90" s="429"/>
      <c r="FL90" s="429"/>
      <c r="FM90" s="429"/>
      <c r="FN90" s="429"/>
      <c r="FO90" s="429"/>
      <c r="FP90" s="429"/>
      <c r="FQ90" s="429"/>
      <c r="FR90" s="429"/>
      <c r="FS90" s="429"/>
      <c r="FT90" s="429"/>
      <c r="FU90" s="429"/>
      <c r="FV90" s="429"/>
      <c r="FW90" s="429"/>
      <c r="FX90" s="429"/>
      <c r="FY90" s="429"/>
      <c r="FZ90" s="429"/>
      <c r="GA90" s="429"/>
      <c r="GB90" s="429"/>
      <c r="GC90" s="429"/>
      <c r="GD90" s="429"/>
      <c r="GE90" s="429"/>
      <c r="GF90" s="429"/>
      <c r="GG90" s="429"/>
      <c r="GH90" s="429"/>
      <c r="GI90" s="429"/>
      <c r="GJ90" s="429"/>
      <c r="GK90" s="429"/>
      <c r="GL90" s="429"/>
      <c r="GM90" s="429"/>
      <c r="GN90" s="429"/>
      <c r="GO90" s="429"/>
      <c r="GP90" s="429"/>
      <c r="GQ90" s="429"/>
      <c r="GR90" s="429"/>
      <c r="GS90" s="429"/>
      <c r="GT90" s="429"/>
      <c r="GU90" s="429"/>
      <c r="GV90" s="429"/>
      <c r="GW90" s="429"/>
      <c r="GX90" s="429"/>
      <c r="GY90" s="429"/>
      <c r="GZ90" s="429"/>
      <c r="HA90" s="429"/>
      <c r="HB90" s="429"/>
      <c r="HC90" s="429"/>
      <c r="HD90" s="429"/>
      <c r="HE90" s="429"/>
      <c r="HF90" s="429"/>
      <c r="HG90" s="429"/>
      <c r="HH90" s="429"/>
      <c r="HI90" s="429"/>
      <c r="HJ90" s="429"/>
      <c r="HK90" s="429"/>
      <c r="HL90" s="429"/>
      <c r="HM90" s="429"/>
      <c r="HN90" s="429"/>
      <c r="HO90" s="429"/>
      <c r="HP90" s="429"/>
      <c r="HQ90" s="429"/>
      <c r="HR90" s="429"/>
      <c r="HS90" s="429"/>
      <c r="HT90" s="429"/>
      <c r="HU90" s="429"/>
      <c r="HV90" s="429"/>
      <c r="HW90" s="429"/>
      <c r="HX90" s="429"/>
      <c r="HY90" s="429"/>
      <c r="HZ90" s="429"/>
      <c r="IA90" s="429"/>
      <c r="IB90" s="429"/>
      <c r="IC90" s="429"/>
      <c r="ID90" s="429"/>
      <c r="IE90" s="429"/>
      <c r="IF90" s="429"/>
      <c r="IG90" s="429"/>
      <c r="IH90" s="429"/>
      <c r="II90" s="429"/>
      <c r="IJ90" s="429"/>
      <c r="IK90" s="429"/>
      <c r="IL90" s="429"/>
      <c r="IM90" s="429"/>
      <c r="IN90" s="429"/>
      <c r="IO90" s="429"/>
      <c r="IP90" s="429"/>
      <c r="IQ90" s="429"/>
      <c r="IR90" s="429"/>
      <c r="IS90" s="429"/>
      <c r="IT90" s="429"/>
      <c r="IU90" s="429"/>
      <c r="IV90" s="429"/>
      <c r="IW90" s="429"/>
      <c r="IX90" s="429"/>
      <c r="IY90" s="429"/>
      <c r="IZ90" s="429"/>
      <c r="JA90" s="429"/>
      <c r="JB90" s="429"/>
      <c r="JC90" s="429"/>
      <c r="JD90" s="429"/>
      <c r="JE90" s="429"/>
      <c r="JF90" s="429"/>
      <c r="JG90" s="429"/>
      <c r="JH90" s="429"/>
      <c r="JI90" s="429"/>
      <c r="JJ90" s="429"/>
      <c r="JK90" s="429"/>
      <c r="JL90" s="429"/>
      <c r="JM90" s="429"/>
      <c r="JN90" s="429"/>
      <c r="JO90" s="429"/>
      <c r="JP90" s="429"/>
      <c r="JQ90" s="429"/>
      <c r="JR90" s="429"/>
      <c r="JS90" s="429"/>
      <c r="JT90" s="429"/>
      <c r="JU90" s="429"/>
      <c r="JV90" s="429"/>
      <c r="JW90" s="429"/>
      <c r="JX90" s="429"/>
      <c r="JY90" s="429"/>
      <c r="JZ90" s="429"/>
      <c r="KA90" s="429"/>
      <c r="KB90" s="429"/>
      <c r="KC90" s="429"/>
      <c r="KD90" s="429"/>
      <c r="KE90" s="429"/>
      <c r="KF90" s="429"/>
      <c r="KG90" s="429"/>
      <c r="KH90" s="429"/>
      <c r="KI90" s="429"/>
      <c r="KJ90" s="429"/>
      <c r="KK90" s="429"/>
      <c r="KL90" s="429"/>
      <c r="KM90" s="429"/>
      <c r="KN90" s="429"/>
      <c r="KO90" s="429"/>
      <c r="KP90" s="429"/>
      <c r="KQ90" s="429"/>
      <c r="KR90" s="429"/>
      <c r="KS90" s="429"/>
      <c r="KT90" s="429"/>
      <c r="KU90" s="429"/>
      <c r="KV90" s="429"/>
      <c r="KW90" s="429"/>
      <c r="KX90" s="429"/>
      <c r="KY90" s="429"/>
      <c r="KZ90" s="429"/>
      <c r="LA90" s="429"/>
      <c r="LB90" s="429"/>
      <c r="LC90" s="429"/>
      <c r="LD90" s="429"/>
      <c r="LE90" s="429"/>
      <c r="LF90" s="429"/>
      <c r="LG90" s="429"/>
      <c r="LH90" s="429"/>
      <c r="LI90" s="429"/>
      <c r="LJ90" s="429"/>
      <c r="LK90" s="429"/>
      <c r="LL90" s="429"/>
      <c r="LM90" s="429"/>
      <c r="LN90" s="429"/>
      <c r="LO90" s="429"/>
      <c r="LP90" s="429"/>
      <c r="LQ90" s="429"/>
      <c r="LR90" s="429"/>
      <c r="LS90" s="429"/>
      <c r="LT90" s="429"/>
      <c r="LU90" s="429"/>
      <c r="LV90" s="429"/>
      <c r="LW90" s="429"/>
      <c r="LX90" s="429"/>
      <c r="LY90" s="429"/>
      <c r="LZ90" s="429"/>
    </row>
    <row r="91" spans="1:338" ht="9" customHeight="1">
      <c r="DV91" s="429"/>
      <c r="DW91" s="429"/>
      <c r="DX91" s="429"/>
      <c r="DY91" s="429"/>
      <c r="DZ91" s="429"/>
      <c r="EA91" s="429"/>
      <c r="EB91" s="429"/>
      <c r="EC91" s="429"/>
      <c r="ED91" s="429"/>
      <c r="EE91" s="429"/>
      <c r="EF91" s="429"/>
      <c r="EG91" s="429"/>
      <c r="EH91" s="429"/>
      <c r="EI91" s="429"/>
      <c r="EJ91" s="429"/>
      <c r="EK91" s="429"/>
      <c r="EL91" s="429"/>
      <c r="EM91" s="429"/>
      <c r="EN91" s="429"/>
      <c r="EO91" s="429"/>
      <c r="EP91" s="429"/>
      <c r="EQ91" s="429"/>
      <c r="ER91" s="429"/>
      <c r="ES91" s="429"/>
      <c r="ET91" s="429"/>
      <c r="EU91" s="429"/>
      <c r="EV91" s="429"/>
      <c r="EW91" s="429"/>
      <c r="EX91" s="429"/>
      <c r="EY91" s="429"/>
      <c r="EZ91" s="429"/>
      <c r="FA91" s="429"/>
      <c r="FB91" s="429"/>
      <c r="FC91" s="429"/>
      <c r="FD91" s="429"/>
      <c r="FE91" s="429"/>
      <c r="FF91" s="429"/>
      <c r="FG91" s="429"/>
      <c r="FH91" s="429"/>
      <c r="FI91" s="429"/>
      <c r="FJ91" s="429"/>
      <c r="FK91" s="429"/>
      <c r="FL91" s="429"/>
      <c r="FM91" s="429"/>
      <c r="FN91" s="429"/>
      <c r="FO91" s="429"/>
      <c r="FP91" s="429"/>
      <c r="FQ91" s="429"/>
      <c r="FR91" s="429"/>
      <c r="FS91" s="429"/>
      <c r="FT91" s="429"/>
      <c r="FU91" s="429"/>
      <c r="FV91" s="429"/>
      <c r="FW91" s="429"/>
      <c r="FX91" s="429"/>
      <c r="FY91" s="429"/>
      <c r="FZ91" s="429"/>
      <c r="GA91" s="429"/>
      <c r="GB91" s="429"/>
      <c r="GC91" s="429"/>
      <c r="GD91" s="429"/>
      <c r="GE91" s="429"/>
      <c r="GF91" s="429"/>
      <c r="GG91" s="429"/>
      <c r="GH91" s="429"/>
      <c r="GI91" s="429"/>
      <c r="GJ91" s="429"/>
      <c r="GK91" s="429"/>
      <c r="GL91" s="429"/>
      <c r="GM91" s="429"/>
      <c r="GN91" s="429"/>
      <c r="GO91" s="429"/>
      <c r="GP91" s="429"/>
      <c r="GQ91" s="429"/>
      <c r="GR91" s="429"/>
      <c r="GS91" s="429"/>
      <c r="GT91" s="429"/>
      <c r="GU91" s="429"/>
      <c r="GV91" s="429"/>
      <c r="GW91" s="429"/>
      <c r="GX91" s="429"/>
      <c r="GY91" s="429"/>
      <c r="GZ91" s="429"/>
      <c r="HA91" s="429"/>
      <c r="HB91" s="429"/>
      <c r="HC91" s="429"/>
      <c r="HD91" s="429"/>
      <c r="HE91" s="429"/>
      <c r="HF91" s="429"/>
      <c r="HG91" s="429"/>
      <c r="HH91" s="429"/>
      <c r="HI91" s="429"/>
      <c r="HJ91" s="429"/>
      <c r="HK91" s="429"/>
      <c r="HL91" s="429"/>
      <c r="HM91" s="429"/>
      <c r="HN91" s="429"/>
      <c r="HO91" s="429"/>
      <c r="HP91" s="429"/>
      <c r="HQ91" s="429"/>
      <c r="HR91" s="429"/>
      <c r="HS91" s="429"/>
      <c r="HT91" s="429"/>
      <c r="HU91" s="429"/>
      <c r="HV91" s="429"/>
      <c r="HW91" s="429"/>
      <c r="HX91" s="429"/>
      <c r="HY91" s="429"/>
      <c r="HZ91" s="429"/>
      <c r="IA91" s="429"/>
      <c r="IB91" s="429"/>
      <c r="IC91" s="429"/>
      <c r="ID91" s="429"/>
      <c r="IE91" s="429"/>
      <c r="IF91" s="429"/>
      <c r="IG91" s="429"/>
      <c r="IH91" s="429"/>
      <c r="II91" s="429"/>
      <c r="IJ91" s="429"/>
      <c r="IK91" s="429"/>
      <c r="IL91" s="429"/>
      <c r="IM91" s="429"/>
      <c r="IN91" s="429"/>
      <c r="IO91" s="429"/>
      <c r="IP91" s="429"/>
      <c r="IQ91" s="429"/>
      <c r="IR91" s="429"/>
      <c r="IS91" s="429"/>
      <c r="IT91" s="429"/>
      <c r="IU91" s="429"/>
      <c r="IV91" s="429"/>
      <c r="IW91" s="429"/>
      <c r="IX91" s="429"/>
      <c r="IY91" s="429"/>
      <c r="IZ91" s="429"/>
      <c r="JA91" s="429"/>
      <c r="JB91" s="429"/>
      <c r="JC91" s="429"/>
      <c r="JD91" s="429"/>
      <c r="JE91" s="429"/>
      <c r="JF91" s="429"/>
      <c r="JG91" s="429"/>
      <c r="JH91" s="429"/>
      <c r="JI91" s="429"/>
      <c r="JJ91" s="429"/>
      <c r="JK91" s="429"/>
      <c r="JL91" s="429"/>
      <c r="JM91" s="429"/>
      <c r="JN91" s="429"/>
      <c r="JO91" s="429"/>
      <c r="JP91" s="429"/>
      <c r="JQ91" s="429"/>
      <c r="JR91" s="429"/>
      <c r="JS91" s="429"/>
      <c r="JT91" s="429"/>
      <c r="JU91" s="429"/>
      <c r="JV91" s="429"/>
      <c r="JW91" s="429"/>
      <c r="JX91" s="429"/>
      <c r="JY91" s="429"/>
      <c r="JZ91" s="429"/>
      <c r="KA91" s="429"/>
      <c r="KB91" s="429"/>
      <c r="KC91" s="429"/>
      <c r="KD91" s="429"/>
      <c r="KE91" s="429"/>
      <c r="KF91" s="429"/>
      <c r="KG91" s="429"/>
      <c r="KH91" s="429"/>
      <c r="KI91" s="429"/>
      <c r="KJ91" s="429"/>
      <c r="KK91" s="429"/>
      <c r="KL91" s="429"/>
      <c r="KM91" s="429"/>
      <c r="KN91" s="429"/>
      <c r="KO91" s="429"/>
      <c r="KP91" s="429"/>
      <c r="KQ91" s="429"/>
      <c r="KR91" s="429"/>
      <c r="KS91" s="429"/>
      <c r="KT91" s="429"/>
      <c r="KU91" s="429"/>
      <c r="KV91" s="429"/>
      <c r="KW91" s="429"/>
      <c r="KX91" s="429"/>
      <c r="KY91" s="429"/>
      <c r="KZ91" s="429"/>
      <c r="LA91" s="429"/>
      <c r="LB91" s="429"/>
      <c r="LC91" s="429"/>
      <c r="LD91" s="429"/>
      <c r="LE91" s="429"/>
      <c r="LF91" s="429"/>
      <c r="LG91" s="429"/>
      <c r="LH91" s="429"/>
      <c r="LI91" s="429"/>
      <c r="LJ91" s="429"/>
      <c r="LK91" s="429"/>
      <c r="LL91" s="429"/>
      <c r="LM91" s="429"/>
      <c r="LN91" s="429"/>
      <c r="LO91" s="429"/>
      <c r="LP91" s="429"/>
      <c r="LQ91" s="429"/>
      <c r="LR91" s="429"/>
      <c r="LS91" s="429"/>
      <c r="LT91" s="429"/>
      <c r="LU91" s="429"/>
      <c r="LV91" s="429"/>
      <c r="LW91" s="429"/>
      <c r="LX91" s="429"/>
      <c r="LY91" s="429"/>
      <c r="LZ91" s="429"/>
    </row>
    <row r="92" spans="1:338" ht="9" customHeight="1">
      <c r="DV92" s="429"/>
      <c r="DW92" s="429"/>
      <c r="DX92" s="429"/>
      <c r="DY92" s="429"/>
      <c r="DZ92" s="429"/>
      <c r="EA92" s="429"/>
      <c r="EB92" s="429"/>
      <c r="EC92" s="429"/>
      <c r="ED92" s="429"/>
      <c r="EE92" s="429"/>
      <c r="EF92" s="429"/>
      <c r="EG92" s="429"/>
      <c r="EH92" s="429"/>
      <c r="EI92" s="429"/>
      <c r="EJ92" s="429"/>
      <c r="EK92" s="429"/>
      <c r="EL92" s="429"/>
      <c r="EM92" s="429"/>
      <c r="EN92" s="429"/>
      <c r="EO92" s="429"/>
      <c r="EP92" s="429"/>
      <c r="EQ92" s="429"/>
      <c r="ER92" s="429"/>
      <c r="ES92" s="429"/>
      <c r="ET92" s="429"/>
      <c r="EU92" s="429"/>
      <c r="EV92" s="429"/>
      <c r="EW92" s="429"/>
      <c r="EX92" s="429"/>
      <c r="EY92" s="429"/>
      <c r="EZ92" s="429"/>
      <c r="FA92" s="429"/>
      <c r="FB92" s="429"/>
      <c r="FC92" s="429"/>
      <c r="FD92" s="429"/>
      <c r="FE92" s="429"/>
      <c r="FF92" s="429"/>
      <c r="FG92" s="429"/>
      <c r="FH92" s="429"/>
      <c r="FI92" s="429"/>
      <c r="FJ92" s="429"/>
      <c r="FK92" s="429"/>
      <c r="FL92" s="429"/>
      <c r="FM92" s="429"/>
      <c r="FN92" s="429"/>
      <c r="FO92" s="429"/>
      <c r="FP92" s="429"/>
      <c r="FQ92" s="429"/>
      <c r="FR92" s="429"/>
      <c r="FS92" s="429"/>
      <c r="FT92" s="429"/>
      <c r="FU92" s="429"/>
      <c r="FV92" s="429"/>
      <c r="FW92" s="429"/>
      <c r="FX92" s="429"/>
      <c r="FY92" s="429"/>
      <c r="FZ92" s="429"/>
      <c r="GA92" s="429"/>
      <c r="GB92" s="429"/>
      <c r="GC92" s="429"/>
      <c r="GD92" s="429"/>
      <c r="GE92" s="429"/>
      <c r="GF92" s="429"/>
      <c r="GG92" s="429"/>
      <c r="GH92" s="429"/>
      <c r="GI92" s="429"/>
      <c r="GJ92" s="429"/>
      <c r="GK92" s="429"/>
      <c r="GL92" s="429"/>
      <c r="GM92" s="429"/>
      <c r="GN92" s="429"/>
      <c r="GO92" s="429"/>
      <c r="GP92" s="429"/>
      <c r="GQ92" s="429"/>
      <c r="GR92" s="429"/>
      <c r="GS92" s="429"/>
      <c r="GT92" s="429"/>
      <c r="GU92" s="429"/>
      <c r="GV92" s="429"/>
      <c r="GW92" s="429"/>
      <c r="GX92" s="429"/>
      <c r="GY92" s="429"/>
      <c r="GZ92" s="429"/>
      <c r="HA92" s="429"/>
      <c r="HB92" s="429"/>
      <c r="HC92" s="429"/>
      <c r="HD92" s="429"/>
      <c r="HE92" s="429"/>
      <c r="HF92" s="429"/>
      <c r="HG92" s="429"/>
      <c r="HH92" s="429"/>
      <c r="HI92" s="429"/>
      <c r="HJ92" s="429"/>
      <c r="HK92" s="429"/>
      <c r="HL92" s="429"/>
      <c r="HM92" s="429"/>
      <c r="HN92" s="429"/>
      <c r="HO92" s="429"/>
      <c r="HP92" s="429"/>
      <c r="HQ92" s="429"/>
      <c r="HR92" s="429"/>
      <c r="HS92" s="429"/>
      <c r="HT92" s="429"/>
      <c r="HU92" s="429"/>
      <c r="HV92" s="429"/>
      <c r="HW92" s="429"/>
      <c r="HX92" s="429"/>
      <c r="HY92" s="429"/>
      <c r="HZ92" s="429"/>
      <c r="IA92" s="429"/>
      <c r="IB92" s="429"/>
      <c r="IC92" s="429"/>
      <c r="ID92" s="429"/>
      <c r="IE92" s="429"/>
      <c r="IF92" s="429"/>
      <c r="IG92" s="429"/>
      <c r="IH92" s="429"/>
      <c r="II92" s="429"/>
      <c r="IJ92" s="429"/>
      <c r="IK92" s="429"/>
      <c r="IL92" s="429"/>
      <c r="IM92" s="429"/>
      <c r="IN92" s="429"/>
      <c r="IO92" s="429"/>
      <c r="IP92" s="429"/>
      <c r="IQ92" s="429"/>
      <c r="IR92" s="429"/>
      <c r="IS92" s="429"/>
      <c r="IT92" s="429"/>
      <c r="IU92" s="429"/>
      <c r="IV92" s="429"/>
      <c r="IW92" s="429"/>
      <c r="IX92" s="429"/>
      <c r="IY92" s="429"/>
      <c r="IZ92" s="429"/>
      <c r="JA92" s="429"/>
      <c r="JB92" s="429"/>
      <c r="JC92" s="429"/>
      <c r="JD92" s="429"/>
      <c r="JE92" s="429"/>
      <c r="JF92" s="429"/>
      <c r="JG92" s="429"/>
      <c r="JH92" s="429"/>
      <c r="JI92" s="429"/>
      <c r="JJ92" s="429"/>
      <c r="JK92" s="429"/>
      <c r="JL92" s="429"/>
      <c r="JM92" s="429"/>
      <c r="JN92" s="429"/>
      <c r="JO92" s="429"/>
      <c r="JP92" s="429"/>
      <c r="JQ92" s="429"/>
      <c r="JR92" s="429"/>
      <c r="JS92" s="429"/>
      <c r="JT92" s="429"/>
      <c r="JU92" s="429"/>
      <c r="JV92" s="429"/>
      <c r="JW92" s="429"/>
      <c r="JX92" s="429"/>
      <c r="JY92" s="429"/>
      <c r="JZ92" s="429"/>
      <c r="KA92" s="429"/>
      <c r="KB92" s="429"/>
      <c r="KC92" s="429"/>
      <c r="KD92" s="429"/>
      <c r="KE92" s="429"/>
      <c r="KF92" s="429"/>
      <c r="KG92" s="429"/>
      <c r="KH92" s="429"/>
      <c r="KI92" s="429"/>
      <c r="KJ92" s="429"/>
      <c r="KK92" s="429"/>
      <c r="KL92" s="429"/>
      <c r="KM92" s="429"/>
      <c r="KN92" s="429"/>
      <c r="KO92" s="429"/>
      <c r="KP92" s="429"/>
      <c r="KQ92" s="429"/>
      <c r="KR92" s="429"/>
      <c r="KS92" s="429"/>
      <c r="KT92" s="429"/>
      <c r="KU92" s="429"/>
      <c r="KV92" s="429"/>
      <c r="KW92" s="429"/>
      <c r="KX92" s="429"/>
      <c r="KY92" s="429"/>
      <c r="KZ92" s="429"/>
      <c r="LA92" s="429"/>
      <c r="LB92" s="429"/>
      <c r="LC92" s="429"/>
      <c r="LD92" s="429"/>
      <c r="LE92" s="429"/>
      <c r="LF92" s="429"/>
      <c r="LG92" s="429"/>
      <c r="LH92" s="429"/>
      <c r="LI92" s="429"/>
      <c r="LJ92" s="429"/>
      <c r="LK92" s="429"/>
      <c r="LL92" s="429"/>
      <c r="LM92" s="429"/>
      <c r="LN92" s="429"/>
      <c r="LO92" s="429"/>
      <c r="LP92" s="429"/>
      <c r="LQ92" s="429"/>
      <c r="LR92" s="429"/>
      <c r="LS92" s="429"/>
      <c r="LT92" s="429"/>
      <c r="LU92" s="429"/>
      <c r="LV92" s="429"/>
      <c r="LW92" s="429"/>
      <c r="LX92" s="429"/>
      <c r="LY92" s="429"/>
      <c r="LZ92" s="429"/>
    </row>
    <row r="93" spans="1:338" ht="9" customHeight="1">
      <c r="A93" s="429"/>
      <c r="B93" s="429"/>
      <c r="C93" s="429"/>
      <c r="D93" s="429"/>
      <c r="E93" s="429"/>
      <c r="F93" s="429"/>
      <c r="G93" s="429"/>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29"/>
      <c r="AY93" s="429"/>
      <c r="AZ93" s="429"/>
      <c r="BA93" s="429"/>
      <c r="BB93" s="429"/>
      <c r="BC93" s="429"/>
      <c r="BD93" s="429"/>
      <c r="BE93" s="429"/>
      <c r="BF93" s="429"/>
      <c r="BG93" s="429"/>
      <c r="BH93" s="429"/>
      <c r="BI93" s="429"/>
      <c r="BJ93" s="429"/>
      <c r="BK93" s="429"/>
      <c r="BL93" s="429"/>
      <c r="BM93" s="429"/>
      <c r="BN93" s="429"/>
      <c r="BO93" s="429"/>
      <c r="BP93" s="429"/>
      <c r="BQ93" s="429"/>
      <c r="BR93" s="429"/>
      <c r="BS93" s="429"/>
      <c r="BT93" s="429"/>
      <c r="BU93" s="429"/>
      <c r="BV93" s="429"/>
      <c r="BW93" s="429"/>
      <c r="BX93" s="429"/>
      <c r="BY93" s="429"/>
      <c r="BZ93" s="429"/>
      <c r="CA93" s="429"/>
      <c r="CB93" s="429"/>
      <c r="CC93" s="429"/>
      <c r="CD93" s="429"/>
      <c r="CE93" s="429"/>
      <c r="CF93" s="429"/>
      <c r="CG93" s="429"/>
      <c r="CH93" s="429"/>
      <c r="CI93" s="429"/>
      <c r="CJ93" s="429"/>
      <c r="CK93" s="429"/>
      <c r="CL93" s="429"/>
      <c r="CM93" s="429"/>
      <c r="CN93" s="429"/>
      <c r="CO93" s="429"/>
      <c r="CP93" s="429"/>
      <c r="CQ93" s="429"/>
      <c r="CR93" s="429"/>
      <c r="CS93" s="429"/>
      <c r="CT93" s="429"/>
      <c r="CU93" s="429"/>
      <c r="CV93" s="429"/>
      <c r="CW93" s="429"/>
      <c r="CX93" s="429"/>
      <c r="CY93" s="429"/>
      <c r="CZ93" s="429"/>
      <c r="DA93" s="429"/>
      <c r="DB93" s="429"/>
      <c r="DC93" s="429"/>
      <c r="DD93" s="429"/>
      <c r="DE93" s="429"/>
      <c r="DF93" s="429"/>
      <c r="DG93" s="429"/>
      <c r="DH93" s="429"/>
      <c r="DI93" s="429"/>
      <c r="DJ93" s="429"/>
      <c r="DK93" s="429"/>
      <c r="DL93" s="429"/>
      <c r="DM93" s="429"/>
      <c r="DN93" s="429"/>
      <c r="DO93" s="429"/>
      <c r="DP93" s="429"/>
      <c r="DQ93" s="429"/>
      <c r="DR93" s="429"/>
      <c r="DS93" s="429"/>
      <c r="DT93" s="429"/>
      <c r="DU93" s="429"/>
      <c r="DV93" s="429"/>
      <c r="DW93" s="429"/>
      <c r="DX93" s="429"/>
      <c r="DY93" s="429"/>
      <c r="DZ93" s="429"/>
      <c r="EA93" s="429"/>
      <c r="EB93" s="429"/>
      <c r="EC93" s="429"/>
      <c r="ED93" s="429"/>
      <c r="EE93" s="429"/>
      <c r="EF93" s="429"/>
      <c r="EG93" s="429"/>
      <c r="EH93" s="429"/>
      <c r="EI93" s="429"/>
      <c r="EJ93" s="429"/>
      <c r="EK93" s="429"/>
      <c r="EL93" s="429"/>
      <c r="EM93" s="429"/>
      <c r="EN93" s="429"/>
      <c r="EO93" s="429"/>
      <c r="EP93" s="429"/>
      <c r="EQ93" s="429"/>
      <c r="ER93" s="429"/>
      <c r="ES93" s="429"/>
      <c r="ET93" s="429"/>
      <c r="EU93" s="429"/>
      <c r="EV93" s="429"/>
      <c r="EW93" s="429"/>
      <c r="EX93" s="429"/>
      <c r="EY93" s="429"/>
      <c r="EZ93" s="429"/>
      <c r="FA93" s="429"/>
      <c r="FB93" s="429"/>
      <c r="FC93" s="429"/>
      <c r="FD93" s="429"/>
      <c r="FE93" s="429"/>
      <c r="FF93" s="429"/>
      <c r="FG93" s="429"/>
      <c r="FH93" s="429"/>
      <c r="FI93" s="429"/>
      <c r="FJ93" s="429"/>
      <c r="FK93" s="429"/>
      <c r="FL93" s="429"/>
      <c r="FM93" s="429"/>
      <c r="FN93" s="429"/>
      <c r="FO93" s="429"/>
      <c r="FP93" s="429"/>
      <c r="FQ93" s="429"/>
      <c r="FR93" s="429"/>
      <c r="FS93" s="429"/>
      <c r="FT93" s="429"/>
      <c r="FU93" s="429"/>
      <c r="FV93" s="429"/>
      <c r="FW93" s="429"/>
      <c r="FX93" s="429"/>
      <c r="FY93" s="429"/>
      <c r="FZ93" s="429"/>
      <c r="GA93" s="429"/>
      <c r="GB93" s="429"/>
      <c r="GC93" s="429"/>
      <c r="GD93" s="429"/>
      <c r="GE93" s="429"/>
      <c r="GF93" s="429"/>
      <c r="GG93" s="429"/>
      <c r="GH93" s="429"/>
      <c r="GI93" s="429"/>
      <c r="GJ93" s="429"/>
      <c r="GK93" s="429"/>
      <c r="GL93" s="429"/>
      <c r="GM93" s="429"/>
      <c r="GN93" s="429"/>
      <c r="GO93" s="429"/>
      <c r="GP93" s="429"/>
      <c r="GQ93" s="429"/>
      <c r="GR93" s="429"/>
      <c r="GS93" s="429"/>
      <c r="GT93" s="429"/>
      <c r="GU93" s="429"/>
      <c r="GV93" s="429"/>
      <c r="GW93" s="429"/>
      <c r="GX93" s="429"/>
      <c r="GY93" s="429"/>
      <c r="GZ93" s="429"/>
      <c r="HA93" s="429"/>
      <c r="HB93" s="429"/>
      <c r="HC93" s="429"/>
      <c r="HD93" s="429"/>
      <c r="HE93" s="429"/>
      <c r="HF93" s="429"/>
      <c r="HG93" s="429"/>
      <c r="HH93" s="429"/>
      <c r="HI93" s="429"/>
      <c r="HJ93" s="429"/>
      <c r="HK93" s="429"/>
      <c r="HL93" s="429"/>
      <c r="HM93" s="429"/>
      <c r="HN93" s="429"/>
      <c r="HO93" s="429"/>
      <c r="HP93" s="429"/>
      <c r="HQ93" s="429"/>
      <c r="HR93" s="429"/>
      <c r="HS93" s="429"/>
      <c r="HT93" s="429"/>
      <c r="HU93" s="429"/>
      <c r="HV93" s="429"/>
      <c r="HW93" s="429"/>
      <c r="HX93" s="429"/>
      <c r="HY93" s="429"/>
      <c r="HZ93" s="429"/>
      <c r="IA93" s="429"/>
      <c r="IB93" s="429"/>
      <c r="IC93" s="429"/>
      <c r="ID93" s="429"/>
      <c r="IE93" s="429"/>
      <c r="IF93" s="429"/>
      <c r="IG93" s="429"/>
      <c r="IH93" s="429"/>
      <c r="II93" s="429"/>
      <c r="IJ93" s="429"/>
      <c r="IK93" s="429"/>
      <c r="IL93" s="429"/>
      <c r="IM93" s="429"/>
      <c r="IN93" s="429"/>
      <c r="IO93" s="429"/>
      <c r="IP93" s="429"/>
      <c r="IQ93" s="429"/>
      <c r="IR93" s="429"/>
      <c r="IS93" s="429"/>
      <c r="IT93" s="429"/>
      <c r="IU93" s="429"/>
      <c r="IV93" s="429"/>
      <c r="IW93" s="429"/>
      <c r="IX93" s="429"/>
      <c r="IY93" s="429"/>
      <c r="IZ93" s="429"/>
      <c r="JA93" s="429"/>
      <c r="JB93" s="429"/>
      <c r="JC93" s="429"/>
      <c r="JD93" s="429"/>
      <c r="JE93" s="429"/>
      <c r="JF93" s="429"/>
      <c r="JG93" s="429"/>
      <c r="JH93" s="429"/>
      <c r="JI93" s="429"/>
      <c r="JJ93" s="429"/>
      <c r="JK93" s="429"/>
      <c r="JL93" s="429"/>
      <c r="JM93" s="429"/>
      <c r="JN93" s="429"/>
      <c r="JO93" s="429"/>
      <c r="JP93" s="429"/>
      <c r="JQ93" s="429"/>
      <c r="JR93" s="429"/>
      <c r="JS93" s="429"/>
      <c r="JT93" s="429"/>
      <c r="JU93" s="429"/>
      <c r="JV93" s="429"/>
      <c r="JW93" s="429"/>
      <c r="JX93" s="429"/>
      <c r="JY93" s="429"/>
      <c r="JZ93" s="429"/>
      <c r="KA93" s="429"/>
      <c r="KB93" s="429"/>
      <c r="KC93" s="429"/>
      <c r="KD93" s="429"/>
      <c r="KE93" s="429"/>
      <c r="KF93" s="429"/>
      <c r="KG93" s="429"/>
      <c r="KH93" s="429"/>
      <c r="KI93" s="429"/>
      <c r="KJ93" s="429"/>
      <c r="KK93" s="429"/>
      <c r="KL93" s="429"/>
      <c r="KM93" s="429"/>
      <c r="KN93" s="429"/>
      <c r="KO93" s="429"/>
      <c r="KP93" s="429"/>
      <c r="KQ93" s="429"/>
      <c r="KR93" s="429"/>
      <c r="KS93" s="429"/>
      <c r="KT93" s="429"/>
      <c r="KU93" s="429"/>
      <c r="KV93" s="429"/>
      <c r="KW93" s="429"/>
      <c r="KX93" s="429"/>
      <c r="KY93" s="429"/>
      <c r="KZ93" s="429"/>
      <c r="LA93" s="429"/>
      <c r="LB93" s="429"/>
      <c r="LC93" s="429"/>
      <c r="LD93" s="429"/>
      <c r="LE93" s="429"/>
      <c r="LF93" s="429"/>
      <c r="LG93" s="429"/>
      <c r="LH93" s="429"/>
      <c r="LI93" s="429"/>
      <c r="LJ93" s="429"/>
      <c r="LK93" s="429"/>
      <c r="LL93" s="429"/>
      <c r="LM93" s="429"/>
      <c r="LN93" s="429"/>
      <c r="LO93" s="429"/>
      <c r="LP93" s="429"/>
      <c r="LQ93" s="429"/>
      <c r="LR93" s="429"/>
      <c r="LS93" s="429"/>
      <c r="LT93" s="429"/>
      <c r="LU93" s="429"/>
      <c r="LV93" s="429"/>
      <c r="LW93" s="429"/>
      <c r="LX93" s="429"/>
      <c r="LY93" s="429"/>
      <c r="LZ93" s="429"/>
    </row>
    <row r="94" spans="1:338" ht="9" customHeight="1">
      <c r="A94" s="429"/>
      <c r="B94" s="429"/>
      <c r="C94" s="429"/>
      <c r="D94" s="429"/>
      <c r="E94" s="429"/>
      <c r="F94" s="429"/>
      <c r="G94" s="429"/>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29"/>
      <c r="AY94" s="429"/>
      <c r="AZ94" s="429"/>
      <c r="BA94" s="429"/>
      <c r="BB94" s="429"/>
      <c r="BC94" s="429"/>
      <c r="BD94" s="429"/>
      <c r="BE94" s="429"/>
      <c r="BF94" s="429"/>
      <c r="BG94" s="429"/>
      <c r="BH94" s="429"/>
      <c r="BI94" s="429"/>
      <c r="BJ94" s="429"/>
      <c r="BK94" s="429"/>
      <c r="BL94" s="429"/>
      <c r="BM94" s="429"/>
      <c r="BN94" s="429"/>
      <c r="BO94" s="429"/>
      <c r="BP94" s="429"/>
      <c r="BQ94" s="429"/>
      <c r="BR94" s="429"/>
      <c r="BS94" s="429"/>
      <c r="BT94" s="429"/>
      <c r="BU94" s="429"/>
      <c r="BV94" s="429"/>
      <c r="BW94" s="429"/>
      <c r="BX94" s="429"/>
      <c r="BY94" s="429"/>
      <c r="BZ94" s="429"/>
      <c r="CA94" s="429"/>
      <c r="CB94" s="429"/>
      <c r="CC94" s="429"/>
      <c r="CD94" s="429"/>
      <c r="CE94" s="429"/>
      <c r="CF94" s="429"/>
      <c r="CG94" s="429"/>
      <c r="CH94" s="429"/>
      <c r="CI94" s="429"/>
      <c r="CJ94" s="429"/>
      <c r="CK94" s="429"/>
      <c r="CL94" s="429"/>
      <c r="CM94" s="429"/>
      <c r="CN94" s="429"/>
      <c r="CO94" s="429"/>
      <c r="CP94" s="429"/>
      <c r="CQ94" s="429"/>
      <c r="CR94" s="429"/>
      <c r="CS94" s="429"/>
      <c r="CT94" s="429"/>
      <c r="CU94" s="429"/>
      <c r="CV94" s="429"/>
      <c r="CW94" s="429"/>
      <c r="CX94" s="429"/>
      <c r="CY94" s="429"/>
      <c r="CZ94" s="429"/>
      <c r="DA94" s="429"/>
      <c r="DB94" s="429"/>
      <c r="DC94" s="429"/>
      <c r="DD94" s="429"/>
      <c r="DE94" s="429"/>
      <c r="DF94" s="429"/>
      <c r="DG94" s="429"/>
      <c r="DH94" s="429"/>
      <c r="DI94" s="429"/>
      <c r="DJ94" s="429"/>
      <c r="DK94" s="429"/>
      <c r="DL94" s="429"/>
      <c r="DM94" s="429"/>
      <c r="DN94" s="429"/>
      <c r="DO94" s="429"/>
      <c r="DP94" s="429"/>
      <c r="DQ94" s="429"/>
      <c r="DR94" s="429"/>
      <c r="DS94" s="429"/>
      <c r="DT94" s="429"/>
      <c r="DU94" s="429"/>
      <c r="DV94" s="429"/>
      <c r="DW94" s="429"/>
      <c r="DX94" s="429"/>
      <c r="DY94" s="429"/>
      <c r="DZ94" s="429"/>
      <c r="EA94" s="429"/>
      <c r="EB94" s="429"/>
      <c r="EC94" s="429"/>
      <c r="ED94" s="429"/>
      <c r="EE94" s="429"/>
      <c r="EF94" s="429"/>
      <c r="EG94" s="429"/>
      <c r="EH94" s="429"/>
      <c r="EI94" s="429"/>
      <c r="EJ94" s="429"/>
      <c r="EK94" s="429"/>
      <c r="EL94" s="429"/>
      <c r="EM94" s="429"/>
      <c r="EN94" s="429"/>
      <c r="EO94" s="429"/>
      <c r="EP94" s="429"/>
      <c r="EQ94" s="429"/>
      <c r="ER94" s="429"/>
      <c r="ES94" s="429"/>
      <c r="ET94" s="429"/>
      <c r="EU94" s="429"/>
      <c r="EV94" s="429"/>
      <c r="EW94" s="429"/>
      <c r="EX94" s="429"/>
      <c r="EY94" s="429"/>
      <c r="EZ94" s="429"/>
      <c r="FA94" s="429"/>
      <c r="FB94" s="429"/>
      <c r="FC94" s="429"/>
      <c r="FD94" s="429"/>
      <c r="FE94" s="429"/>
      <c r="FF94" s="429"/>
      <c r="FG94" s="429"/>
      <c r="FH94" s="429"/>
      <c r="FI94" s="429"/>
      <c r="FJ94" s="429"/>
      <c r="FK94" s="429"/>
      <c r="FL94" s="429"/>
      <c r="FM94" s="429"/>
      <c r="FN94" s="429"/>
      <c r="FO94" s="429"/>
      <c r="FP94" s="429"/>
      <c r="FQ94" s="429"/>
      <c r="FR94" s="429"/>
      <c r="FS94" s="429"/>
      <c r="FT94" s="429"/>
      <c r="FU94" s="429"/>
      <c r="FV94" s="429"/>
      <c r="FW94" s="429"/>
      <c r="FX94" s="429"/>
      <c r="FY94" s="429"/>
      <c r="FZ94" s="429"/>
      <c r="GA94" s="429"/>
      <c r="GB94" s="429"/>
      <c r="GC94" s="429"/>
      <c r="GD94" s="429"/>
      <c r="GE94" s="429"/>
      <c r="GF94" s="429"/>
      <c r="GG94" s="429"/>
      <c r="GH94" s="429"/>
      <c r="GI94" s="429"/>
      <c r="GJ94" s="429"/>
      <c r="GK94" s="429"/>
      <c r="GL94" s="429"/>
      <c r="GM94" s="429"/>
      <c r="GN94" s="429"/>
      <c r="GO94" s="429"/>
      <c r="GP94" s="429"/>
      <c r="GQ94" s="429"/>
      <c r="GR94" s="429"/>
      <c r="GS94" s="429"/>
      <c r="GT94" s="429"/>
      <c r="GU94" s="429"/>
      <c r="GV94" s="429"/>
      <c r="GW94" s="429"/>
      <c r="GX94" s="429"/>
      <c r="GY94" s="429"/>
      <c r="GZ94" s="429"/>
      <c r="HA94" s="429"/>
      <c r="HB94" s="429"/>
      <c r="HC94" s="429"/>
      <c r="HD94" s="429"/>
      <c r="HE94" s="429"/>
      <c r="HF94" s="429"/>
      <c r="HG94" s="429"/>
      <c r="HH94" s="429"/>
      <c r="HI94" s="429"/>
      <c r="HJ94" s="429"/>
      <c r="HK94" s="429"/>
      <c r="HL94" s="429"/>
      <c r="HM94" s="429"/>
      <c r="HN94" s="429"/>
      <c r="HO94" s="429"/>
      <c r="HP94" s="429"/>
      <c r="HQ94" s="429"/>
      <c r="HR94" s="429"/>
      <c r="HS94" s="429"/>
      <c r="HT94" s="429"/>
      <c r="HU94" s="429"/>
      <c r="HV94" s="429"/>
      <c r="HW94" s="429"/>
      <c r="HX94" s="429"/>
      <c r="HY94" s="429"/>
      <c r="HZ94" s="429"/>
      <c r="IA94" s="429"/>
      <c r="IB94" s="429"/>
      <c r="IC94" s="429"/>
      <c r="ID94" s="429"/>
      <c r="IE94" s="429"/>
      <c r="IF94" s="429"/>
      <c r="IG94" s="429"/>
      <c r="IH94" s="429"/>
      <c r="II94" s="429"/>
      <c r="IJ94" s="429"/>
      <c r="IK94" s="429"/>
      <c r="IL94" s="429"/>
      <c r="IM94" s="429"/>
      <c r="IN94" s="429"/>
      <c r="IO94" s="429"/>
      <c r="IP94" s="429"/>
      <c r="IQ94" s="429"/>
      <c r="IR94" s="429"/>
      <c r="IS94" s="429"/>
      <c r="IT94" s="429"/>
      <c r="IU94" s="429"/>
      <c r="IV94" s="429"/>
      <c r="IW94" s="429"/>
      <c r="IX94" s="429"/>
      <c r="IY94" s="429"/>
      <c r="IZ94" s="429"/>
      <c r="JA94" s="429"/>
      <c r="JB94" s="429"/>
      <c r="JC94" s="429"/>
      <c r="JD94" s="429"/>
      <c r="JE94" s="429"/>
      <c r="JF94" s="429"/>
      <c r="JG94" s="429"/>
      <c r="JH94" s="429"/>
      <c r="JI94" s="429"/>
      <c r="JJ94" s="429"/>
      <c r="JK94" s="429"/>
      <c r="JL94" s="429"/>
      <c r="JM94" s="429"/>
      <c r="JN94" s="429"/>
      <c r="JO94" s="429"/>
      <c r="JP94" s="429"/>
      <c r="JQ94" s="429"/>
      <c r="JR94" s="429"/>
      <c r="JS94" s="429"/>
      <c r="JT94" s="429"/>
      <c r="JU94" s="429"/>
      <c r="JV94" s="429"/>
      <c r="JW94" s="429"/>
      <c r="JX94" s="429"/>
      <c r="JY94" s="429"/>
      <c r="JZ94" s="429"/>
      <c r="KA94" s="429"/>
      <c r="KB94" s="429"/>
      <c r="KC94" s="429"/>
      <c r="KD94" s="429"/>
      <c r="KE94" s="429"/>
      <c r="KF94" s="429"/>
      <c r="KG94" s="429"/>
      <c r="KH94" s="429"/>
      <c r="KI94" s="429"/>
      <c r="KJ94" s="429"/>
      <c r="KK94" s="429"/>
      <c r="KL94" s="429"/>
      <c r="KM94" s="429"/>
      <c r="KN94" s="429"/>
      <c r="KO94" s="429"/>
      <c r="KP94" s="429"/>
      <c r="KQ94" s="429"/>
      <c r="KR94" s="429"/>
      <c r="KS94" s="429"/>
      <c r="KT94" s="429"/>
      <c r="KU94" s="429"/>
      <c r="KV94" s="429"/>
      <c r="KW94" s="429"/>
      <c r="KX94" s="429"/>
      <c r="KY94" s="429"/>
      <c r="KZ94" s="429"/>
      <c r="LA94" s="429"/>
      <c r="LB94" s="429"/>
      <c r="LC94" s="429"/>
      <c r="LD94" s="429"/>
      <c r="LE94" s="429"/>
      <c r="LF94" s="429"/>
      <c r="LG94" s="429"/>
      <c r="LH94" s="429"/>
      <c r="LI94" s="429"/>
      <c r="LJ94" s="429"/>
      <c r="LK94" s="429"/>
      <c r="LL94" s="429"/>
      <c r="LM94" s="429"/>
      <c r="LN94" s="429"/>
      <c r="LO94" s="429"/>
      <c r="LP94" s="429"/>
      <c r="LQ94" s="429"/>
      <c r="LR94" s="429"/>
      <c r="LS94" s="429"/>
      <c r="LT94" s="429"/>
      <c r="LU94" s="429"/>
      <c r="LV94" s="429"/>
      <c r="LW94" s="429"/>
      <c r="LX94" s="429"/>
      <c r="LY94" s="429"/>
      <c r="LZ94" s="429"/>
    </row>
    <row r="95" spans="1:338" ht="9" customHeight="1">
      <c r="A95" s="429"/>
      <c r="B95" s="429"/>
      <c r="C95" s="429"/>
      <c r="D95" s="429"/>
      <c r="E95" s="429"/>
      <c r="F95" s="429"/>
      <c r="G95" s="429"/>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29"/>
      <c r="AY95" s="429"/>
      <c r="AZ95" s="429"/>
      <c r="BA95" s="429"/>
      <c r="BB95" s="429"/>
      <c r="BC95" s="429"/>
      <c r="BD95" s="429"/>
      <c r="BE95" s="429"/>
      <c r="BF95" s="429"/>
      <c r="BG95" s="429"/>
      <c r="BH95" s="429"/>
      <c r="BI95" s="429"/>
      <c r="BJ95" s="429"/>
      <c r="BK95" s="429"/>
      <c r="BL95" s="429"/>
      <c r="BM95" s="429"/>
      <c r="BN95" s="429"/>
      <c r="BO95" s="429"/>
      <c r="BP95" s="429"/>
      <c r="BQ95" s="429"/>
      <c r="BR95" s="429"/>
      <c r="BS95" s="429"/>
      <c r="BT95" s="429"/>
      <c r="BU95" s="429"/>
      <c r="BV95" s="429"/>
      <c r="BW95" s="429"/>
      <c r="BX95" s="429"/>
      <c r="BY95" s="429"/>
      <c r="BZ95" s="429"/>
      <c r="CA95" s="429"/>
      <c r="CB95" s="429"/>
      <c r="CC95" s="429"/>
      <c r="CD95" s="429"/>
      <c r="CE95" s="429"/>
      <c r="CF95" s="429"/>
      <c r="CG95" s="429"/>
      <c r="CH95" s="429"/>
      <c r="CI95" s="429"/>
      <c r="CJ95" s="429"/>
      <c r="CK95" s="429"/>
      <c r="CL95" s="429"/>
      <c r="CM95" s="429"/>
      <c r="CN95" s="429"/>
      <c r="CO95" s="429"/>
      <c r="CP95" s="429"/>
      <c r="CQ95" s="429"/>
      <c r="CR95" s="429"/>
      <c r="CS95" s="429"/>
      <c r="CT95" s="429"/>
      <c r="CU95" s="429"/>
      <c r="CV95" s="429"/>
      <c r="CW95" s="429"/>
      <c r="CX95" s="429"/>
      <c r="CY95" s="429"/>
      <c r="CZ95" s="429"/>
      <c r="DA95" s="429"/>
      <c r="DB95" s="429"/>
      <c r="DC95" s="429"/>
      <c r="DD95" s="429"/>
      <c r="DE95" s="429"/>
      <c r="DF95" s="429"/>
      <c r="DG95" s="429"/>
      <c r="DH95" s="429"/>
      <c r="DI95" s="429"/>
      <c r="DJ95" s="429"/>
      <c r="DK95" s="429"/>
      <c r="DL95" s="429"/>
      <c r="DM95" s="429"/>
      <c r="DN95" s="429"/>
      <c r="DO95" s="429"/>
      <c r="DP95" s="429"/>
      <c r="DQ95" s="429"/>
      <c r="DR95" s="429"/>
      <c r="DS95" s="429"/>
      <c r="DT95" s="429"/>
      <c r="DU95" s="429"/>
      <c r="DV95" s="429"/>
      <c r="DW95" s="429"/>
      <c r="DX95" s="429"/>
      <c r="DY95" s="429"/>
      <c r="DZ95" s="429"/>
      <c r="EA95" s="429"/>
      <c r="EB95" s="429"/>
      <c r="EC95" s="429"/>
      <c r="ED95" s="429"/>
      <c r="EE95" s="429"/>
      <c r="EF95" s="429"/>
      <c r="EG95" s="429"/>
      <c r="EH95" s="429"/>
      <c r="EI95" s="429"/>
      <c r="EJ95" s="429"/>
      <c r="EK95" s="429"/>
      <c r="EL95" s="429"/>
      <c r="EM95" s="429"/>
      <c r="EN95" s="429"/>
      <c r="EO95" s="429"/>
      <c r="EP95" s="429"/>
      <c r="EQ95" s="429"/>
      <c r="ER95" s="429"/>
      <c r="ES95" s="429"/>
      <c r="ET95" s="429"/>
      <c r="EU95" s="429"/>
      <c r="EV95" s="429"/>
      <c r="EW95" s="429"/>
      <c r="EX95" s="429"/>
      <c r="EY95" s="429"/>
      <c r="EZ95" s="429"/>
      <c r="FA95" s="429"/>
      <c r="FB95" s="429"/>
      <c r="FC95" s="429"/>
      <c r="FD95" s="429"/>
      <c r="FE95" s="429"/>
      <c r="FF95" s="429"/>
      <c r="FG95" s="429"/>
      <c r="FH95" s="429"/>
      <c r="FI95" s="429"/>
      <c r="FJ95" s="429"/>
      <c r="FK95" s="429"/>
      <c r="FL95" s="429"/>
      <c r="FM95" s="429"/>
      <c r="FN95" s="429"/>
      <c r="FO95" s="429"/>
      <c r="FP95" s="429"/>
      <c r="FQ95" s="429"/>
      <c r="FR95" s="429"/>
      <c r="FS95" s="429"/>
      <c r="FT95" s="429"/>
      <c r="FU95" s="429"/>
      <c r="FV95" s="429"/>
      <c r="FW95" s="429"/>
      <c r="FX95" s="429"/>
      <c r="FY95" s="429"/>
      <c r="FZ95" s="429"/>
      <c r="GA95" s="429"/>
      <c r="GB95" s="429"/>
      <c r="GC95" s="429"/>
      <c r="GD95" s="429"/>
      <c r="GE95" s="429"/>
      <c r="GF95" s="429"/>
      <c r="GG95" s="429"/>
      <c r="GH95" s="429"/>
      <c r="GI95" s="429"/>
      <c r="GJ95" s="429"/>
      <c r="GK95" s="429"/>
      <c r="GL95" s="429"/>
      <c r="GM95" s="429"/>
      <c r="GN95" s="429"/>
      <c r="GO95" s="429"/>
      <c r="GP95" s="429"/>
      <c r="GQ95" s="429"/>
      <c r="GR95" s="429"/>
      <c r="GS95" s="429"/>
      <c r="GT95" s="429"/>
      <c r="GU95" s="429"/>
      <c r="GV95" s="429"/>
      <c r="GW95" s="429"/>
      <c r="GX95" s="429"/>
      <c r="GY95" s="429"/>
      <c r="GZ95" s="429"/>
      <c r="HA95" s="429"/>
      <c r="HB95" s="429"/>
      <c r="HC95" s="429"/>
      <c r="HD95" s="429"/>
      <c r="HE95" s="429"/>
      <c r="HF95" s="429"/>
      <c r="HG95" s="429"/>
      <c r="HH95" s="429"/>
      <c r="HI95" s="429"/>
      <c r="HJ95" s="429"/>
      <c r="HK95" s="429"/>
      <c r="HL95" s="429"/>
      <c r="HM95" s="429"/>
      <c r="HN95" s="429"/>
      <c r="HO95" s="429"/>
      <c r="HP95" s="429"/>
      <c r="HQ95" s="429"/>
      <c r="HR95" s="429"/>
      <c r="HS95" s="429"/>
      <c r="HT95" s="429"/>
      <c r="HU95" s="429"/>
      <c r="HV95" s="429"/>
      <c r="HW95" s="429"/>
      <c r="HX95" s="429"/>
      <c r="HY95" s="429"/>
      <c r="HZ95" s="429"/>
      <c r="IA95" s="429"/>
      <c r="IB95" s="429"/>
      <c r="IC95" s="429"/>
      <c r="ID95" s="429"/>
      <c r="IE95" s="429"/>
      <c r="IF95" s="429"/>
      <c r="IG95" s="429"/>
      <c r="IH95" s="429"/>
      <c r="II95" s="429"/>
      <c r="IJ95" s="429"/>
      <c r="IK95" s="429"/>
      <c r="IL95" s="429"/>
      <c r="IM95" s="429"/>
      <c r="IN95" s="429"/>
      <c r="IO95" s="429"/>
      <c r="IP95" s="429"/>
      <c r="IQ95" s="429"/>
      <c r="IR95" s="429"/>
      <c r="IS95" s="429"/>
      <c r="IT95" s="429"/>
      <c r="IU95" s="429"/>
      <c r="IV95" s="429"/>
      <c r="IW95" s="429"/>
      <c r="IX95" s="429"/>
      <c r="IY95" s="429"/>
      <c r="IZ95" s="429"/>
      <c r="JA95" s="429"/>
      <c r="JB95" s="429"/>
      <c r="JC95" s="429"/>
      <c r="JD95" s="429"/>
      <c r="JE95" s="429"/>
      <c r="JF95" s="429"/>
      <c r="JG95" s="429"/>
      <c r="JH95" s="429"/>
      <c r="JI95" s="429"/>
      <c r="JJ95" s="429"/>
      <c r="JK95" s="429"/>
      <c r="JL95" s="429"/>
      <c r="JM95" s="429"/>
      <c r="JN95" s="429"/>
      <c r="JO95" s="429"/>
      <c r="JP95" s="429"/>
      <c r="JQ95" s="429"/>
      <c r="JR95" s="429"/>
      <c r="JS95" s="429"/>
      <c r="JT95" s="429"/>
      <c r="JU95" s="429"/>
      <c r="JV95" s="429"/>
      <c r="JW95" s="429"/>
      <c r="JX95" s="429"/>
      <c r="JY95" s="429"/>
      <c r="JZ95" s="429"/>
      <c r="KA95" s="429"/>
      <c r="KB95" s="429"/>
      <c r="KC95" s="429"/>
      <c r="KD95" s="429"/>
      <c r="KE95" s="429"/>
      <c r="KF95" s="429"/>
      <c r="KG95" s="429"/>
      <c r="KH95" s="429"/>
      <c r="KI95" s="429"/>
      <c r="KJ95" s="429"/>
      <c r="KK95" s="429"/>
      <c r="KL95" s="429"/>
      <c r="KM95" s="429"/>
      <c r="KN95" s="429"/>
      <c r="KO95" s="429"/>
      <c r="KP95" s="429"/>
      <c r="KQ95" s="429"/>
      <c r="KR95" s="429"/>
      <c r="KS95" s="429"/>
      <c r="KT95" s="429"/>
      <c r="KU95" s="429"/>
      <c r="KV95" s="429"/>
      <c r="KW95" s="429"/>
      <c r="KX95" s="429"/>
      <c r="KY95" s="429"/>
      <c r="KZ95" s="429"/>
      <c r="LA95" s="429"/>
      <c r="LB95" s="429"/>
      <c r="LC95" s="429"/>
      <c r="LD95" s="429"/>
      <c r="LE95" s="429"/>
      <c r="LF95" s="429"/>
      <c r="LG95" s="429"/>
      <c r="LH95" s="429"/>
      <c r="LI95" s="429"/>
      <c r="LJ95" s="429"/>
      <c r="LK95" s="429"/>
      <c r="LL95" s="429"/>
      <c r="LM95" s="429"/>
      <c r="LN95" s="429"/>
      <c r="LO95" s="429"/>
      <c r="LP95" s="429"/>
      <c r="LQ95" s="429"/>
      <c r="LR95" s="429"/>
      <c r="LS95" s="429"/>
      <c r="LT95" s="429"/>
      <c r="LU95" s="429"/>
      <c r="LV95" s="429"/>
      <c r="LW95" s="429"/>
      <c r="LX95" s="429"/>
      <c r="LY95" s="429"/>
      <c r="LZ95" s="429"/>
    </row>
    <row r="96" spans="1:338" ht="9" customHeight="1">
      <c r="A96" s="429"/>
      <c r="B96" s="429"/>
      <c r="C96" s="429"/>
      <c r="D96" s="429"/>
      <c r="E96" s="429"/>
      <c r="F96" s="429"/>
      <c r="G96" s="429"/>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29"/>
      <c r="AY96" s="429"/>
      <c r="AZ96" s="429"/>
      <c r="BA96" s="429"/>
      <c r="BB96" s="429"/>
      <c r="BC96" s="429"/>
      <c r="BD96" s="429"/>
      <c r="BE96" s="429"/>
      <c r="BF96" s="429"/>
      <c r="BG96" s="429"/>
      <c r="BH96" s="429"/>
      <c r="BI96" s="429"/>
      <c r="BJ96" s="429"/>
      <c r="BK96" s="429"/>
      <c r="BL96" s="429"/>
      <c r="BM96" s="429"/>
      <c r="BN96" s="429"/>
      <c r="BO96" s="429"/>
      <c r="BP96" s="429"/>
      <c r="BQ96" s="429"/>
      <c r="BR96" s="429"/>
      <c r="BS96" s="429"/>
      <c r="BT96" s="429"/>
      <c r="BU96" s="429"/>
      <c r="BV96" s="429"/>
      <c r="BW96" s="429"/>
      <c r="BX96" s="429"/>
      <c r="BY96" s="429"/>
      <c r="BZ96" s="429"/>
      <c r="CA96" s="429"/>
      <c r="CB96" s="429"/>
      <c r="CC96" s="429"/>
      <c r="CD96" s="429"/>
      <c r="CE96" s="429"/>
      <c r="CF96" s="429"/>
      <c r="CG96" s="429"/>
      <c r="CH96" s="429"/>
      <c r="CI96" s="429"/>
      <c r="CJ96" s="429"/>
      <c r="CK96" s="429"/>
      <c r="CL96" s="429"/>
      <c r="CM96" s="429"/>
      <c r="CN96" s="429"/>
      <c r="CO96" s="429"/>
      <c r="CP96" s="429"/>
      <c r="CQ96" s="429"/>
      <c r="CR96" s="429"/>
      <c r="CS96" s="429"/>
      <c r="CT96" s="429"/>
      <c r="CU96" s="429"/>
      <c r="CV96" s="429"/>
      <c r="CW96" s="429"/>
      <c r="CX96" s="429"/>
      <c r="CY96" s="429"/>
      <c r="CZ96" s="429"/>
      <c r="DA96" s="429"/>
      <c r="DB96" s="429"/>
      <c r="DC96" s="429"/>
      <c r="DD96" s="429"/>
      <c r="DE96" s="429"/>
      <c r="DF96" s="429"/>
      <c r="DG96" s="429"/>
      <c r="DH96" s="429"/>
      <c r="DI96" s="429"/>
      <c r="DJ96" s="429"/>
      <c r="DK96" s="429"/>
      <c r="DL96" s="429"/>
      <c r="DM96" s="429"/>
      <c r="DN96" s="429"/>
      <c r="DO96" s="429"/>
      <c r="DP96" s="429"/>
      <c r="DQ96" s="429"/>
      <c r="DR96" s="429"/>
      <c r="DS96" s="429"/>
      <c r="DT96" s="429"/>
      <c r="DU96" s="429"/>
      <c r="DV96" s="429"/>
      <c r="DW96" s="429"/>
      <c r="DX96" s="429"/>
      <c r="DY96" s="429"/>
      <c r="DZ96" s="429"/>
      <c r="EA96" s="429"/>
      <c r="EB96" s="429"/>
      <c r="EC96" s="429"/>
      <c r="ED96" s="429"/>
      <c r="EE96" s="429"/>
      <c r="EF96" s="429"/>
      <c r="EG96" s="429"/>
      <c r="EH96" s="429"/>
      <c r="EI96" s="429"/>
      <c r="EJ96" s="429"/>
      <c r="EK96" s="429"/>
      <c r="EL96" s="429"/>
      <c r="EM96" s="429"/>
      <c r="EN96" s="429"/>
      <c r="EO96" s="429"/>
      <c r="EP96" s="429"/>
      <c r="EQ96" s="429"/>
      <c r="ER96" s="429"/>
      <c r="ES96" s="429"/>
      <c r="ET96" s="429"/>
      <c r="EU96" s="429"/>
      <c r="EV96" s="429"/>
      <c r="EW96" s="429"/>
      <c r="EX96" s="429"/>
      <c r="EY96" s="429"/>
      <c r="EZ96" s="429"/>
      <c r="FA96" s="429"/>
      <c r="FB96" s="429"/>
      <c r="FC96" s="429"/>
      <c r="FD96" s="429"/>
      <c r="FE96" s="429"/>
      <c r="FF96" s="429"/>
      <c r="FG96" s="429"/>
      <c r="FH96" s="429"/>
      <c r="FI96" s="429"/>
      <c r="FJ96" s="429"/>
      <c r="FK96" s="429"/>
      <c r="FL96" s="429"/>
      <c r="FM96" s="429"/>
      <c r="FN96" s="429"/>
      <c r="FO96" s="429"/>
      <c r="FP96" s="429"/>
      <c r="FQ96" s="429"/>
      <c r="FR96" s="429"/>
      <c r="FS96" s="429"/>
      <c r="FT96" s="429"/>
      <c r="FU96" s="429"/>
      <c r="FV96" s="429"/>
      <c r="FW96" s="429"/>
      <c r="FX96" s="429"/>
      <c r="FY96" s="429"/>
      <c r="FZ96" s="429"/>
      <c r="GA96" s="429"/>
      <c r="GB96" s="429"/>
      <c r="GC96" s="429"/>
      <c r="GD96" s="429"/>
      <c r="GE96" s="429"/>
      <c r="GF96" s="429"/>
      <c r="GG96" s="429"/>
      <c r="GH96" s="429"/>
      <c r="GI96" s="429"/>
      <c r="GJ96" s="429"/>
      <c r="GK96" s="429"/>
      <c r="GL96" s="429"/>
      <c r="GM96" s="429"/>
      <c r="GN96" s="429"/>
      <c r="GO96" s="429"/>
      <c r="GP96" s="429"/>
      <c r="GQ96" s="429"/>
      <c r="GR96" s="429"/>
      <c r="GS96" s="429"/>
      <c r="GT96" s="429"/>
      <c r="GU96" s="429"/>
      <c r="GV96" s="429"/>
      <c r="GW96" s="429"/>
      <c r="GX96" s="429"/>
      <c r="GY96" s="429"/>
      <c r="GZ96" s="429"/>
      <c r="HA96" s="429"/>
      <c r="HB96" s="429"/>
      <c r="HC96" s="429"/>
      <c r="HD96" s="429"/>
      <c r="HE96" s="429"/>
      <c r="HF96" s="429"/>
      <c r="HG96" s="429"/>
      <c r="HH96" s="429"/>
      <c r="HI96" s="429"/>
      <c r="HJ96" s="429"/>
      <c r="HK96" s="429"/>
      <c r="HL96" s="429"/>
      <c r="HM96" s="429"/>
      <c r="HN96" s="429"/>
      <c r="HO96" s="429"/>
      <c r="HP96" s="429"/>
      <c r="HQ96" s="429"/>
      <c r="HR96" s="429"/>
      <c r="HS96" s="429"/>
      <c r="HT96" s="429"/>
      <c r="HU96" s="429"/>
      <c r="HV96" s="429"/>
      <c r="HW96" s="429"/>
      <c r="HX96" s="429"/>
      <c r="HY96" s="429"/>
      <c r="HZ96" s="429"/>
      <c r="IA96" s="429"/>
      <c r="IB96" s="429"/>
      <c r="IC96" s="429"/>
      <c r="ID96" s="429"/>
      <c r="IE96" s="429"/>
      <c r="IF96" s="429"/>
      <c r="IG96" s="429"/>
      <c r="IH96" s="429"/>
      <c r="II96" s="429"/>
      <c r="IJ96" s="429"/>
      <c r="IK96" s="429"/>
      <c r="IL96" s="429"/>
      <c r="IM96" s="429"/>
      <c r="IN96" s="429"/>
      <c r="IO96" s="429"/>
      <c r="IP96" s="429"/>
      <c r="IQ96" s="429"/>
      <c r="IR96" s="429"/>
      <c r="IS96" s="429"/>
      <c r="IT96" s="429"/>
      <c r="IU96" s="429"/>
      <c r="IV96" s="429"/>
      <c r="IW96" s="429"/>
      <c r="IX96" s="429"/>
      <c r="IY96" s="429"/>
      <c r="IZ96" s="429"/>
      <c r="JA96" s="429"/>
      <c r="JB96" s="429"/>
      <c r="JC96" s="429"/>
      <c r="JD96" s="429"/>
      <c r="JE96" s="429"/>
      <c r="JF96" s="429"/>
      <c r="JG96" s="429"/>
      <c r="JH96" s="429"/>
      <c r="JI96" s="429"/>
      <c r="JJ96" s="429"/>
      <c r="JK96" s="429"/>
      <c r="JL96" s="429"/>
      <c r="JM96" s="429"/>
      <c r="JN96" s="429"/>
      <c r="JO96" s="429"/>
      <c r="JP96" s="429"/>
      <c r="JQ96" s="429"/>
      <c r="JR96" s="429"/>
      <c r="JS96" s="429"/>
      <c r="JT96" s="429"/>
      <c r="JU96" s="429"/>
      <c r="JV96" s="429"/>
      <c r="JW96" s="429"/>
      <c r="JX96" s="429"/>
      <c r="JY96" s="429"/>
      <c r="JZ96" s="429"/>
      <c r="KA96" s="429"/>
      <c r="KB96" s="429"/>
      <c r="KC96" s="429"/>
      <c r="KD96" s="429"/>
      <c r="KE96" s="429"/>
      <c r="KF96" s="429"/>
      <c r="KG96" s="429"/>
      <c r="KH96" s="429"/>
      <c r="KI96" s="429"/>
      <c r="KJ96" s="429"/>
      <c r="KK96" s="429"/>
      <c r="KL96" s="429"/>
      <c r="KM96" s="429"/>
      <c r="KN96" s="429"/>
      <c r="KO96" s="429"/>
      <c r="KP96" s="429"/>
      <c r="KQ96" s="429"/>
      <c r="KR96" s="429"/>
      <c r="KS96" s="429"/>
      <c r="KT96" s="429"/>
      <c r="KU96" s="429"/>
      <c r="KV96" s="429"/>
      <c r="KW96" s="429"/>
      <c r="KX96" s="429"/>
      <c r="KY96" s="429"/>
      <c r="KZ96" s="429"/>
      <c r="LA96" s="429"/>
      <c r="LB96" s="429"/>
      <c r="LC96" s="429"/>
      <c r="LD96" s="429"/>
      <c r="LE96" s="429"/>
      <c r="LF96" s="429"/>
      <c r="LG96" s="429"/>
      <c r="LH96" s="429"/>
      <c r="LI96" s="429"/>
      <c r="LJ96" s="429"/>
      <c r="LK96" s="429"/>
      <c r="LL96" s="429"/>
      <c r="LM96" s="429"/>
      <c r="LN96" s="429"/>
      <c r="LO96" s="429"/>
      <c r="LP96" s="429"/>
      <c r="LQ96" s="429"/>
      <c r="LR96" s="429"/>
      <c r="LS96" s="429"/>
      <c r="LT96" s="429"/>
      <c r="LU96" s="429"/>
      <c r="LV96" s="429"/>
      <c r="LW96" s="429"/>
      <c r="LX96" s="429"/>
      <c r="LY96" s="429"/>
      <c r="LZ96" s="429"/>
    </row>
    <row r="97" spans="1:338" ht="9" customHeight="1">
      <c r="A97" s="429"/>
      <c r="B97" s="429"/>
      <c r="C97" s="429"/>
      <c r="D97" s="429"/>
      <c r="E97" s="429"/>
      <c r="F97" s="429"/>
      <c r="G97" s="429"/>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29"/>
      <c r="AY97" s="429"/>
      <c r="AZ97" s="429"/>
      <c r="BA97" s="429"/>
      <c r="BB97" s="429"/>
      <c r="BC97" s="429"/>
      <c r="BD97" s="429"/>
      <c r="BE97" s="429"/>
      <c r="BF97" s="429"/>
      <c r="BG97" s="429"/>
      <c r="BH97" s="429"/>
      <c r="BI97" s="429"/>
      <c r="BJ97" s="429"/>
      <c r="BK97" s="429"/>
      <c r="BL97" s="429"/>
      <c r="BM97" s="429"/>
      <c r="BN97" s="429"/>
      <c r="BO97" s="429"/>
      <c r="BP97" s="429"/>
      <c r="BQ97" s="429"/>
      <c r="BR97" s="429"/>
      <c r="BS97" s="429"/>
      <c r="BT97" s="429"/>
      <c r="BU97" s="429"/>
      <c r="BV97" s="429"/>
      <c r="BW97" s="429"/>
      <c r="BX97" s="429"/>
      <c r="BY97" s="429"/>
      <c r="BZ97" s="429"/>
      <c r="CA97" s="429"/>
      <c r="CB97" s="429"/>
      <c r="CC97" s="429"/>
      <c r="CD97" s="429"/>
      <c r="CE97" s="429"/>
      <c r="CF97" s="429"/>
      <c r="CG97" s="429"/>
      <c r="CH97" s="429"/>
      <c r="CI97" s="429"/>
      <c r="CJ97" s="429"/>
      <c r="CK97" s="429"/>
      <c r="CL97" s="429"/>
      <c r="CM97" s="429"/>
      <c r="CN97" s="429"/>
      <c r="CO97" s="429"/>
      <c r="CP97" s="429"/>
      <c r="CQ97" s="429"/>
      <c r="CR97" s="429"/>
      <c r="CS97" s="429"/>
      <c r="CT97" s="429"/>
      <c r="CU97" s="429"/>
      <c r="CV97" s="429"/>
      <c r="CW97" s="429"/>
      <c r="CX97" s="429"/>
      <c r="CY97" s="429"/>
      <c r="CZ97" s="429"/>
      <c r="DA97" s="429"/>
      <c r="DB97" s="429"/>
      <c r="DC97" s="429"/>
      <c r="DD97" s="429"/>
      <c r="DE97" s="429"/>
      <c r="DF97" s="429"/>
      <c r="DG97" s="429"/>
      <c r="DH97" s="429"/>
      <c r="DI97" s="429"/>
      <c r="DJ97" s="429"/>
      <c r="DK97" s="429"/>
      <c r="DL97" s="429"/>
      <c r="DM97" s="429"/>
      <c r="DN97" s="429"/>
      <c r="DO97" s="429"/>
      <c r="DP97" s="429"/>
      <c r="DQ97" s="429"/>
      <c r="DR97" s="429"/>
      <c r="DS97" s="429"/>
      <c r="DT97" s="429"/>
      <c r="DU97" s="429"/>
      <c r="DV97" s="429"/>
      <c r="DW97" s="429"/>
      <c r="DX97" s="429"/>
      <c r="DY97" s="429"/>
      <c r="DZ97" s="429"/>
      <c r="EA97" s="429"/>
      <c r="EB97" s="429"/>
      <c r="EC97" s="429"/>
      <c r="ED97" s="429"/>
      <c r="EE97" s="429"/>
      <c r="EF97" s="429"/>
      <c r="EG97" s="429"/>
      <c r="EH97" s="429"/>
      <c r="EI97" s="429"/>
      <c r="EJ97" s="429"/>
      <c r="EK97" s="429"/>
      <c r="EL97" s="429"/>
      <c r="EM97" s="429"/>
      <c r="EN97" s="429"/>
      <c r="EO97" s="429"/>
      <c r="EP97" s="429"/>
      <c r="EQ97" s="429"/>
      <c r="ER97" s="429"/>
      <c r="ES97" s="429"/>
      <c r="ET97" s="429"/>
      <c r="EU97" s="429"/>
      <c r="EV97" s="429"/>
      <c r="EW97" s="429"/>
      <c r="EX97" s="429"/>
      <c r="EY97" s="429"/>
      <c r="EZ97" s="429"/>
      <c r="FA97" s="429"/>
      <c r="FB97" s="429"/>
      <c r="FC97" s="429"/>
      <c r="FD97" s="429"/>
      <c r="FE97" s="429"/>
      <c r="FF97" s="429"/>
      <c r="FG97" s="429"/>
      <c r="FH97" s="429"/>
      <c r="FI97" s="429"/>
      <c r="FJ97" s="429"/>
      <c r="FK97" s="429"/>
      <c r="FL97" s="429"/>
      <c r="FM97" s="429"/>
      <c r="FN97" s="429"/>
      <c r="FO97" s="429"/>
      <c r="FP97" s="429"/>
      <c r="FQ97" s="429"/>
      <c r="FR97" s="429"/>
      <c r="FS97" s="429"/>
      <c r="FT97" s="429"/>
      <c r="FU97" s="429"/>
      <c r="FV97" s="429"/>
      <c r="FW97" s="429"/>
      <c r="FX97" s="429"/>
      <c r="FY97" s="429"/>
      <c r="FZ97" s="429"/>
      <c r="GA97" s="429"/>
      <c r="GB97" s="429"/>
      <c r="GC97" s="429"/>
      <c r="GD97" s="429"/>
      <c r="GE97" s="429"/>
      <c r="GF97" s="429"/>
      <c r="GG97" s="429"/>
      <c r="GH97" s="429"/>
      <c r="GI97" s="429"/>
      <c r="GJ97" s="429"/>
      <c r="GK97" s="429"/>
      <c r="GL97" s="429"/>
      <c r="GM97" s="429"/>
      <c r="GN97" s="429"/>
      <c r="GO97" s="429"/>
      <c r="GP97" s="429"/>
      <c r="GQ97" s="429"/>
      <c r="GR97" s="429"/>
      <c r="GS97" s="429"/>
      <c r="GT97" s="429"/>
      <c r="GU97" s="429"/>
      <c r="GV97" s="429"/>
      <c r="GW97" s="429"/>
      <c r="GX97" s="429"/>
      <c r="GY97" s="429"/>
      <c r="GZ97" s="429"/>
      <c r="HA97" s="429"/>
      <c r="HB97" s="429"/>
      <c r="HC97" s="429"/>
      <c r="HD97" s="429"/>
      <c r="HE97" s="429"/>
      <c r="HF97" s="429"/>
      <c r="HG97" s="429"/>
      <c r="HH97" s="429"/>
      <c r="HI97" s="429"/>
      <c r="HJ97" s="429"/>
      <c r="HK97" s="429"/>
      <c r="HL97" s="429"/>
      <c r="HM97" s="429"/>
      <c r="HN97" s="429"/>
      <c r="HO97" s="429"/>
      <c r="HP97" s="429"/>
      <c r="HQ97" s="429"/>
      <c r="HR97" s="429"/>
      <c r="HS97" s="429"/>
      <c r="HT97" s="429"/>
      <c r="HU97" s="429"/>
      <c r="HV97" s="429"/>
      <c r="HW97" s="429"/>
      <c r="HX97" s="429"/>
      <c r="HY97" s="429"/>
      <c r="HZ97" s="429"/>
      <c r="IA97" s="429"/>
      <c r="IB97" s="429"/>
      <c r="IC97" s="429"/>
      <c r="ID97" s="429"/>
      <c r="IE97" s="429"/>
      <c r="IF97" s="429"/>
      <c r="IG97" s="429"/>
      <c r="IH97" s="429"/>
      <c r="II97" s="429"/>
      <c r="IJ97" s="429"/>
      <c r="IK97" s="429"/>
      <c r="IL97" s="429"/>
      <c r="IM97" s="429"/>
      <c r="IN97" s="429"/>
      <c r="IO97" s="429"/>
      <c r="IP97" s="429"/>
      <c r="IQ97" s="429"/>
      <c r="IR97" s="429"/>
      <c r="IS97" s="429"/>
      <c r="IT97" s="429"/>
      <c r="IU97" s="429"/>
      <c r="IV97" s="429"/>
      <c r="IW97" s="429"/>
      <c r="IX97" s="429"/>
      <c r="IY97" s="429"/>
      <c r="IZ97" s="429"/>
      <c r="JA97" s="429"/>
      <c r="JB97" s="429"/>
      <c r="JC97" s="429"/>
      <c r="JD97" s="429"/>
      <c r="JE97" s="429"/>
      <c r="JF97" s="429"/>
      <c r="JG97" s="429"/>
      <c r="JH97" s="429"/>
      <c r="JI97" s="429"/>
      <c r="JJ97" s="429"/>
      <c r="JK97" s="429"/>
      <c r="JL97" s="429"/>
      <c r="JM97" s="429"/>
      <c r="JN97" s="429"/>
      <c r="JO97" s="429"/>
      <c r="JP97" s="429"/>
      <c r="JQ97" s="429"/>
      <c r="JR97" s="429"/>
      <c r="JS97" s="429"/>
      <c r="JT97" s="429"/>
      <c r="JU97" s="429"/>
      <c r="JV97" s="429"/>
      <c r="JW97" s="429"/>
      <c r="JX97" s="429"/>
      <c r="JY97" s="429"/>
      <c r="JZ97" s="429"/>
      <c r="KA97" s="429"/>
      <c r="KB97" s="429"/>
      <c r="KC97" s="429"/>
      <c r="KD97" s="429"/>
      <c r="KE97" s="429"/>
      <c r="KF97" s="429"/>
      <c r="KG97" s="429"/>
      <c r="KH97" s="429"/>
      <c r="KI97" s="429"/>
      <c r="KJ97" s="429"/>
      <c r="KK97" s="429"/>
      <c r="KL97" s="429"/>
      <c r="KM97" s="429"/>
      <c r="KN97" s="429"/>
      <c r="KO97" s="429"/>
      <c r="KP97" s="429"/>
      <c r="KQ97" s="429"/>
      <c r="KR97" s="429"/>
      <c r="KS97" s="429"/>
      <c r="KT97" s="429"/>
      <c r="KU97" s="429"/>
      <c r="KV97" s="429"/>
      <c r="KW97" s="429"/>
      <c r="KX97" s="429"/>
      <c r="KY97" s="429"/>
      <c r="KZ97" s="429"/>
      <c r="LA97" s="429"/>
      <c r="LB97" s="429"/>
      <c r="LC97" s="429"/>
      <c r="LD97" s="429"/>
      <c r="LE97" s="429"/>
      <c r="LF97" s="429"/>
      <c r="LG97" s="429"/>
      <c r="LH97" s="429"/>
      <c r="LI97" s="429"/>
      <c r="LJ97" s="429"/>
      <c r="LK97" s="429"/>
      <c r="LL97" s="429"/>
      <c r="LM97" s="429"/>
      <c r="LN97" s="429"/>
      <c r="LO97" s="429"/>
      <c r="LP97" s="429"/>
      <c r="LQ97" s="429"/>
      <c r="LR97" s="429"/>
      <c r="LS97" s="429"/>
      <c r="LT97" s="429"/>
      <c r="LU97" s="429"/>
      <c r="LV97" s="429"/>
      <c r="LW97" s="429"/>
      <c r="LX97" s="429"/>
      <c r="LY97" s="429"/>
      <c r="LZ97" s="429"/>
    </row>
    <row r="98" spans="1:338" ht="9" customHeight="1">
      <c r="A98" s="429"/>
      <c r="B98" s="429"/>
      <c r="C98" s="429"/>
      <c r="D98" s="429"/>
      <c r="E98" s="429"/>
      <c r="F98" s="429"/>
      <c r="G98" s="429"/>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29"/>
      <c r="AY98" s="429"/>
      <c r="AZ98" s="429"/>
      <c r="BA98" s="429"/>
      <c r="BB98" s="429"/>
      <c r="BC98" s="429"/>
      <c r="BD98" s="429"/>
      <c r="BE98" s="429"/>
      <c r="BF98" s="429"/>
      <c r="BG98" s="429"/>
      <c r="BH98" s="429"/>
      <c r="BI98" s="429"/>
      <c r="BJ98" s="429"/>
      <c r="BK98" s="429"/>
      <c r="BL98" s="429"/>
      <c r="BM98" s="429"/>
      <c r="BN98" s="429"/>
      <c r="BO98" s="429"/>
      <c r="BP98" s="429"/>
      <c r="BQ98" s="429"/>
      <c r="BR98" s="429"/>
      <c r="BS98" s="429"/>
      <c r="BT98" s="429"/>
      <c r="BU98" s="429"/>
      <c r="BV98" s="429"/>
      <c r="BW98" s="429"/>
      <c r="BX98" s="429"/>
      <c r="BY98" s="429"/>
      <c r="BZ98" s="429"/>
      <c r="CA98" s="429"/>
      <c r="CB98" s="429"/>
      <c r="CC98" s="429"/>
      <c r="CD98" s="429"/>
      <c r="CE98" s="429"/>
      <c r="CF98" s="429"/>
      <c r="CG98" s="429"/>
      <c r="CH98" s="429"/>
      <c r="CI98" s="429"/>
      <c r="CJ98" s="429"/>
      <c r="CK98" s="429"/>
      <c r="CL98" s="429"/>
      <c r="CM98" s="429"/>
      <c r="CN98" s="429"/>
      <c r="CO98" s="429"/>
      <c r="CP98" s="429"/>
      <c r="CQ98" s="429"/>
      <c r="CR98" s="429"/>
      <c r="CS98" s="429"/>
      <c r="CT98" s="429"/>
      <c r="CU98" s="429"/>
      <c r="CV98" s="429"/>
      <c r="CW98" s="429"/>
      <c r="CX98" s="429"/>
      <c r="CY98" s="429"/>
      <c r="CZ98" s="429"/>
      <c r="DA98" s="429"/>
      <c r="DB98" s="429"/>
      <c r="DC98" s="429"/>
      <c r="DD98" s="429"/>
      <c r="DE98" s="429"/>
      <c r="DF98" s="429"/>
      <c r="DG98" s="429"/>
      <c r="DH98" s="429"/>
      <c r="DI98" s="429"/>
      <c r="DJ98" s="429"/>
      <c r="DK98" s="429"/>
      <c r="DL98" s="429"/>
      <c r="DM98" s="429"/>
      <c r="DN98" s="429"/>
      <c r="DO98" s="429"/>
      <c r="DP98" s="429"/>
      <c r="DQ98" s="429"/>
      <c r="DR98" s="429"/>
      <c r="DS98" s="429"/>
      <c r="DT98" s="429"/>
      <c r="DU98" s="429"/>
      <c r="DV98" s="429"/>
      <c r="DW98" s="429"/>
      <c r="DX98" s="429"/>
      <c r="DY98" s="429"/>
      <c r="DZ98" s="429"/>
      <c r="EA98" s="429"/>
      <c r="EB98" s="429"/>
      <c r="EC98" s="429"/>
      <c r="ED98" s="429"/>
      <c r="EE98" s="429"/>
      <c r="EF98" s="429"/>
      <c r="EG98" s="429"/>
      <c r="EH98" s="429"/>
      <c r="EI98" s="429"/>
      <c r="EJ98" s="429"/>
      <c r="EK98" s="429"/>
      <c r="EL98" s="429"/>
      <c r="EM98" s="429"/>
      <c r="EN98" s="429"/>
      <c r="EO98" s="429"/>
      <c r="EP98" s="429"/>
      <c r="EQ98" s="429"/>
      <c r="ER98" s="429"/>
      <c r="ES98" s="429"/>
      <c r="ET98" s="429"/>
      <c r="EU98" s="429"/>
      <c r="EV98" s="429"/>
      <c r="EW98" s="429"/>
      <c r="EX98" s="429"/>
      <c r="EY98" s="429"/>
      <c r="EZ98" s="429"/>
      <c r="FA98" s="429"/>
      <c r="FB98" s="429"/>
      <c r="FC98" s="429"/>
      <c r="FD98" s="429"/>
      <c r="FE98" s="429"/>
      <c r="FF98" s="429"/>
      <c r="FG98" s="429"/>
      <c r="FH98" s="429"/>
      <c r="FI98" s="429"/>
      <c r="FJ98" s="429"/>
      <c r="FK98" s="429"/>
      <c r="FL98" s="429"/>
      <c r="FM98" s="429"/>
      <c r="FN98" s="429"/>
      <c r="FO98" s="429"/>
      <c r="FP98" s="429"/>
      <c r="FQ98" s="429"/>
      <c r="FR98" s="429"/>
      <c r="FS98" s="429"/>
      <c r="FT98" s="429"/>
      <c r="FU98" s="429"/>
      <c r="FV98" s="429"/>
      <c r="FW98" s="429"/>
      <c r="FX98" s="429"/>
      <c r="FY98" s="429"/>
      <c r="FZ98" s="429"/>
      <c r="GA98" s="429"/>
      <c r="GB98" s="429"/>
      <c r="GC98" s="429"/>
      <c r="GD98" s="429"/>
      <c r="GE98" s="429"/>
      <c r="GF98" s="429"/>
      <c r="GG98" s="429"/>
      <c r="GH98" s="429"/>
      <c r="GI98" s="429"/>
      <c r="GJ98" s="429"/>
      <c r="GK98" s="429"/>
      <c r="GL98" s="429"/>
      <c r="GM98" s="429"/>
      <c r="GN98" s="429"/>
      <c r="GO98" s="429"/>
      <c r="GP98" s="429"/>
      <c r="GQ98" s="429"/>
      <c r="GR98" s="429"/>
      <c r="GS98" s="429"/>
      <c r="GT98" s="429"/>
      <c r="GU98" s="429"/>
      <c r="GV98" s="429"/>
      <c r="GW98" s="429"/>
      <c r="GX98" s="429"/>
      <c r="GY98" s="429"/>
      <c r="GZ98" s="429"/>
      <c r="HA98" s="429"/>
      <c r="HB98" s="429"/>
      <c r="HC98" s="429"/>
      <c r="HD98" s="429"/>
      <c r="HE98" s="429"/>
      <c r="HF98" s="429"/>
      <c r="HG98" s="429"/>
      <c r="HH98" s="429"/>
      <c r="HI98" s="429"/>
      <c r="HJ98" s="429"/>
      <c r="HK98" s="429"/>
      <c r="HL98" s="429"/>
      <c r="HM98" s="429"/>
      <c r="HN98" s="429"/>
      <c r="HO98" s="429"/>
      <c r="HP98" s="429"/>
      <c r="HQ98" s="429"/>
      <c r="HR98" s="429"/>
      <c r="HS98" s="429"/>
      <c r="HT98" s="429"/>
      <c r="HU98" s="429"/>
      <c r="HV98" s="429"/>
      <c r="HW98" s="429"/>
      <c r="HX98" s="429"/>
      <c r="HY98" s="429"/>
      <c r="HZ98" s="429"/>
      <c r="IA98" s="429"/>
      <c r="IB98" s="429"/>
      <c r="IC98" s="429"/>
      <c r="ID98" s="429"/>
      <c r="IE98" s="429"/>
      <c r="IF98" s="429"/>
      <c r="IG98" s="429"/>
      <c r="IH98" s="429"/>
      <c r="II98" s="429"/>
      <c r="IJ98" s="429"/>
      <c r="IK98" s="429"/>
      <c r="IL98" s="429"/>
      <c r="IM98" s="429"/>
      <c r="IN98" s="429"/>
      <c r="IO98" s="429"/>
      <c r="IP98" s="429"/>
      <c r="IQ98" s="429"/>
      <c r="IR98" s="429"/>
      <c r="IS98" s="429"/>
      <c r="IT98" s="429"/>
      <c r="IU98" s="429"/>
      <c r="IV98" s="429"/>
      <c r="IW98" s="429"/>
      <c r="IX98" s="429"/>
      <c r="IY98" s="429"/>
      <c r="IZ98" s="429"/>
      <c r="JA98" s="429"/>
      <c r="JB98" s="429"/>
      <c r="JC98" s="429"/>
      <c r="JD98" s="429"/>
      <c r="JE98" s="429"/>
      <c r="JF98" s="429"/>
      <c r="JG98" s="429"/>
      <c r="JH98" s="429"/>
      <c r="JI98" s="429"/>
      <c r="JJ98" s="429"/>
      <c r="JK98" s="429"/>
      <c r="JL98" s="429"/>
      <c r="JM98" s="429"/>
      <c r="JN98" s="429"/>
      <c r="JO98" s="429"/>
      <c r="JP98" s="429"/>
      <c r="JQ98" s="429"/>
      <c r="JR98" s="429"/>
      <c r="JS98" s="429"/>
      <c r="JT98" s="429"/>
      <c r="JU98" s="429"/>
      <c r="JV98" s="429"/>
      <c r="JW98" s="429"/>
      <c r="JX98" s="429"/>
      <c r="JY98" s="429"/>
      <c r="JZ98" s="429"/>
      <c r="KA98" s="429"/>
      <c r="KB98" s="429"/>
      <c r="KC98" s="429"/>
      <c r="KD98" s="429"/>
      <c r="KE98" s="429"/>
      <c r="KF98" s="429"/>
      <c r="KG98" s="429"/>
      <c r="KH98" s="429"/>
      <c r="KI98" s="429"/>
      <c r="KJ98" s="429"/>
      <c r="KK98" s="429"/>
      <c r="KL98" s="429"/>
      <c r="KM98" s="429"/>
      <c r="KN98" s="429"/>
      <c r="KO98" s="429"/>
      <c r="KP98" s="429"/>
      <c r="KQ98" s="429"/>
      <c r="KR98" s="429"/>
      <c r="KS98" s="429"/>
      <c r="KT98" s="429"/>
      <c r="KU98" s="429"/>
      <c r="KV98" s="429"/>
      <c r="KW98" s="429"/>
      <c r="KX98" s="429"/>
      <c r="KY98" s="429"/>
      <c r="KZ98" s="429"/>
      <c r="LA98" s="429"/>
      <c r="LB98" s="429"/>
      <c r="LC98" s="429"/>
      <c r="LD98" s="429"/>
      <c r="LE98" s="429"/>
      <c r="LF98" s="429"/>
      <c r="LG98" s="429"/>
      <c r="LH98" s="429"/>
      <c r="LI98" s="429"/>
      <c r="LJ98" s="429"/>
      <c r="LK98" s="429"/>
      <c r="LL98" s="429"/>
      <c r="LM98" s="429"/>
      <c r="LN98" s="429"/>
      <c r="LO98" s="429"/>
      <c r="LP98" s="429"/>
      <c r="LQ98" s="429"/>
      <c r="LR98" s="429"/>
      <c r="LS98" s="429"/>
      <c r="LT98" s="429"/>
      <c r="LU98" s="429"/>
      <c r="LV98" s="429"/>
      <c r="LW98" s="429"/>
      <c r="LX98" s="429"/>
      <c r="LY98" s="429"/>
      <c r="LZ98" s="429"/>
    </row>
    <row r="99" spans="1:338" ht="9" customHeight="1">
      <c r="A99" s="429"/>
      <c r="B99" s="429"/>
      <c r="C99" s="429"/>
      <c r="D99" s="429"/>
      <c r="E99" s="429"/>
      <c r="F99" s="429"/>
      <c r="G99" s="429"/>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29"/>
      <c r="AY99" s="429"/>
      <c r="AZ99" s="429"/>
      <c r="BA99" s="429"/>
      <c r="BB99" s="429"/>
      <c r="BC99" s="429"/>
      <c r="BD99" s="429"/>
      <c r="BE99" s="429"/>
      <c r="BF99" s="429"/>
      <c r="BG99" s="429"/>
      <c r="BH99" s="429"/>
      <c r="BI99" s="429"/>
      <c r="BJ99" s="429"/>
      <c r="BK99" s="429"/>
      <c r="BL99" s="429"/>
      <c r="BM99" s="429"/>
      <c r="BN99" s="429"/>
      <c r="BO99" s="429"/>
      <c r="BP99" s="429"/>
      <c r="BQ99" s="429"/>
      <c r="BR99" s="429"/>
      <c r="BS99" s="429"/>
      <c r="BT99" s="429"/>
      <c r="BU99" s="429"/>
      <c r="BV99" s="429"/>
      <c r="BW99" s="429"/>
      <c r="BX99" s="429"/>
      <c r="BY99" s="429"/>
      <c r="BZ99" s="429"/>
      <c r="CA99" s="429"/>
      <c r="CB99" s="429"/>
      <c r="CC99" s="429"/>
      <c r="CD99" s="429"/>
      <c r="CE99" s="429"/>
      <c r="CF99" s="429"/>
      <c r="CG99" s="429"/>
      <c r="CH99" s="429"/>
      <c r="CI99" s="429"/>
      <c r="CJ99" s="429"/>
      <c r="CK99" s="429"/>
      <c r="CL99" s="429"/>
      <c r="CM99" s="429"/>
      <c r="CN99" s="429"/>
      <c r="CO99" s="429"/>
      <c r="CP99" s="429"/>
      <c r="CQ99" s="429"/>
      <c r="CR99" s="429"/>
      <c r="CS99" s="429"/>
      <c r="CT99" s="429"/>
      <c r="CU99" s="429"/>
      <c r="CV99" s="429"/>
      <c r="CW99" s="429"/>
      <c r="CX99" s="429"/>
      <c r="CY99" s="429"/>
      <c r="CZ99" s="429"/>
      <c r="DA99" s="429"/>
      <c r="DB99" s="429"/>
      <c r="DC99" s="429"/>
      <c r="DD99" s="429"/>
      <c r="DE99" s="429"/>
      <c r="DF99" s="429"/>
      <c r="DG99" s="429"/>
      <c r="DH99" s="429"/>
      <c r="DI99" s="429"/>
      <c r="DJ99" s="429"/>
      <c r="DK99" s="429"/>
      <c r="DL99" s="429"/>
      <c r="DM99" s="429"/>
      <c r="DN99" s="429"/>
      <c r="DO99" s="429"/>
      <c r="DP99" s="429"/>
      <c r="DQ99" s="429"/>
      <c r="DR99" s="429"/>
      <c r="DS99" s="429"/>
      <c r="DT99" s="429"/>
      <c r="DU99" s="429"/>
      <c r="DV99" s="429"/>
      <c r="DW99" s="429"/>
      <c r="DX99" s="429"/>
      <c r="DY99" s="429"/>
      <c r="DZ99" s="429"/>
      <c r="EA99" s="429"/>
      <c r="EB99" s="429"/>
      <c r="EC99" s="429"/>
      <c r="ED99" s="429"/>
      <c r="EE99" s="429"/>
      <c r="EF99" s="429"/>
      <c r="EG99" s="429"/>
      <c r="EH99" s="429"/>
      <c r="EI99" s="429"/>
      <c r="EJ99" s="429"/>
      <c r="EK99" s="429"/>
      <c r="EL99" s="429"/>
      <c r="EM99" s="429"/>
      <c r="EN99" s="429"/>
      <c r="EO99" s="429"/>
      <c r="EP99" s="429"/>
      <c r="EQ99" s="429"/>
      <c r="ER99" s="429"/>
      <c r="ES99" s="429"/>
      <c r="ET99" s="429"/>
      <c r="EU99" s="429"/>
      <c r="EV99" s="429"/>
      <c r="EW99" s="429"/>
      <c r="EX99" s="429"/>
      <c r="EY99" s="429"/>
      <c r="EZ99" s="429"/>
      <c r="FA99" s="429"/>
      <c r="FB99" s="429"/>
      <c r="FC99" s="429"/>
      <c r="FD99" s="429"/>
      <c r="FE99" s="429"/>
      <c r="FF99" s="429"/>
      <c r="FG99" s="429"/>
      <c r="FH99" s="429"/>
      <c r="FI99" s="429"/>
      <c r="FJ99" s="429"/>
      <c r="FK99" s="429"/>
      <c r="FL99" s="429"/>
      <c r="FM99" s="429"/>
      <c r="FN99" s="429"/>
      <c r="FO99" s="429"/>
      <c r="FP99" s="429"/>
      <c r="FQ99" s="429"/>
      <c r="FR99" s="429"/>
      <c r="FS99" s="429"/>
      <c r="FT99" s="429"/>
      <c r="FU99" s="429"/>
      <c r="FV99" s="429"/>
      <c r="FW99" s="429"/>
      <c r="FX99" s="429"/>
      <c r="FY99" s="429"/>
      <c r="FZ99" s="429"/>
      <c r="GA99" s="429"/>
      <c r="GB99" s="429"/>
      <c r="GC99" s="429"/>
      <c r="GD99" s="429"/>
      <c r="GE99" s="429"/>
      <c r="GF99" s="429"/>
      <c r="GG99" s="429"/>
      <c r="GH99" s="429"/>
      <c r="GI99" s="429"/>
      <c r="GJ99" s="429"/>
      <c r="GK99" s="429"/>
      <c r="GL99" s="429"/>
      <c r="GM99" s="429"/>
      <c r="GN99" s="429"/>
      <c r="GO99" s="429"/>
      <c r="GP99" s="429"/>
      <c r="GQ99" s="429"/>
      <c r="GR99" s="429"/>
      <c r="GS99" s="429"/>
      <c r="GT99" s="429"/>
      <c r="GU99" s="429"/>
      <c r="GV99" s="429"/>
      <c r="GW99" s="429"/>
      <c r="GX99" s="429"/>
      <c r="GY99" s="429"/>
      <c r="GZ99" s="429"/>
      <c r="HA99" s="429"/>
      <c r="HB99" s="429"/>
      <c r="HC99" s="429"/>
      <c r="HD99" s="429"/>
      <c r="HE99" s="429"/>
      <c r="HF99" s="429"/>
      <c r="HG99" s="429"/>
      <c r="HH99" s="429"/>
      <c r="HI99" s="429"/>
      <c r="HJ99" s="429"/>
      <c r="HK99" s="429"/>
      <c r="HL99" s="429"/>
      <c r="HM99" s="429"/>
      <c r="HN99" s="429"/>
      <c r="HO99" s="429"/>
      <c r="HP99" s="429"/>
      <c r="HQ99" s="429"/>
      <c r="HR99" s="429"/>
      <c r="HS99" s="429"/>
      <c r="HT99" s="429"/>
      <c r="HU99" s="429"/>
      <c r="HV99" s="429"/>
      <c r="HW99" s="429"/>
      <c r="HX99" s="429"/>
      <c r="HY99" s="429"/>
      <c r="HZ99" s="429"/>
      <c r="IA99" s="429"/>
      <c r="IB99" s="429"/>
      <c r="IC99" s="429"/>
      <c r="ID99" s="429"/>
      <c r="IE99" s="429"/>
      <c r="IF99" s="429"/>
      <c r="IG99" s="429"/>
      <c r="IH99" s="429"/>
      <c r="II99" s="429"/>
      <c r="IJ99" s="429"/>
      <c r="IK99" s="429"/>
      <c r="IL99" s="429"/>
      <c r="IM99" s="429"/>
      <c r="IN99" s="429"/>
      <c r="IO99" s="429"/>
      <c r="IP99" s="429"/>
      <c r="IQ99" s="429"/>
      <c r="IR99" s="429"/>
      <c r="IS99" s="429"/>
      <c r="IT99" s="429"/>
      <c r="IU99" s="429"/>
      <c r="IV99" s="429"/>
      <c r="IW99" s="429"/>
      <c r="IX99" s="429"/>
      <c r="IY99" s="429"/>
      <c r="IZ99" s="429"/>
      <c r="JA99" s="429"/>
      <c r="JB99" s="429"/>
      <c r="JC99" s="429"/>
      <c r="JD99" s="429"/>
      <c r="JE99" s="429"/>
      <c r="JF99" s="429"/>
      <c r="JG99" s="429"/>
      <c r="JH99" s="429"/>
      <c r="JI99" s="429"/>
      <c r="JJ99" s="429"/>
      <c r="JK99" s="429"/>
      <c r="JL99" s="429"/>
      <c r="JM99" s="429"/>
      <c r="JN99" s="429"/>
      <c r="JO99" s="429"/>
      <c r="JP99" s="429"/>
      <c r="JQ99" s="429"/>
      <c r="JR99" s="429"/>
      <c r="JS99" s="429"/>
      <c r="JT99" s="429"/>
      <c r="JU99" s="429"/>
      <c r="JV99" s="429"/>
      <c r="JW99" s="429"/>
      <c r="JX99" s="429"/>
      <c r="JY99" s="429"/>
      <c r="JZ99" s="429"/>
      <c r="KA99" s="429"/>
      <c r="KB99" s="429"/>
      <c r="KC99" s="429"/>
      <c r="KD99" s="429"/>
      <c r="KE99" s="429"/>
      <c r="KF99" s="429"/>
      <c r="KG99" s="429"/>
      <c r="KH99" s="429"/>
      <c r="KI99" s="429"/>
      <c r="KJ99" s="429"/>
      <c r="KK99" s="429"/>
      <c r="KL99" s="429"/>
      <c r="KM99" s="429"/>
      <c r="KN99" s="429"/>
      <c r="KO99" s="429"/>
      <c r="KP99" s="429"/>
      <c r="KQ99" s="429"/>
      <c r="KR99" s="429"/>
      <c r="KS99" s="429"/>
      <c r="KT99" s="429"/>
      <c r="KU99" s="429"/>
      <c r="KV99" s="429"/>
      <c r="KW99" s="429"/>
      <c r="KX99" s="429"/>
      <c r="KY99" s="429"/>
      <c r="KZ99" s="429"/>
      <c r="LA99" s="429"/>
      <c r="LB99" s="429"/>
      <c r="LC99" s="429"/>
      <c r="LD99" s="429"/>
      <c r="LE99" s="429"/>
      <c r="LF99" s="429"/>
      <c r="LG99" s="429"/>
      <c r="LH99" s="429"/>
      <c r="LI99" s="429"/>
      <c r="LJ99" s="429"/>
      <c r="LK99" s="429"/>
      <c r="LL99" s="429"/>
      <c r="LM99" s="429"/>
      <c r="LN99" s="429"/>
      <c r="LO99" s="429"/>
      <c r="LP99" s="429"/>
      <c r="LQ99" s="429"/>
      <c r="LR99" s="429"/>
      <c r="LS99" s="429"/>
      <c r="LT99" s="429"/>
      <c r="LU99" s="429"/>
      <c r="LV99" s="429"/>
      <c r="LW99" s="429"/>
      <c r="LX99" s="429"/>
      <c r="LY99" s="429"/>
      <c r="LZ99" s="429"/>
    </row>
    <row r="100" spans="1:338" ht="9" customHeight="1">
      <c r="A100" s="429"/>
      <c r="B100" s="429"/>
      <c r="C100" s="429"/>
      <c r="D100" s="429"/>
      <c r="E100" s="429"/>
      <c r="F100" s="429"/>
      <c r="G100" s="429"/>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29"/>
      <c r="AY100" s="429"/>
      <c r="AZ100" s="429"/>
      <c r="BA100" s="429"/>
      <c r="BB100" s="429"/>
      <c r="BC100" s="429"/>
      <c r="BD100" s="429"/>
      <c r="BE100" s="429"/>
      <c r="BF100" s="429"/>
      <c r="BG100" s="429"/>
      <c r="BH100" s="429"/>
      <c r="BI100" s="429"/>
      <c r="BJ100" s="429"/>
      <c r="BK100" s="429"/>
      <c r="BL100" s="429"/>
      <c r="BM100" s="429"/>
      <c r="BN100" s="429"/>
      <c r="BO100" s="429"/>
      <c r="BP100" s="429"/>
      <c r="BQ100" s="429"/>
      <c r="BR100" s="429"/>
      <c r="BS100" s="429"/>
      <c r="BT100" s="429"/>
      <c r="BU100" s="429"/>
      <c r="BV100" s="429"/>
      <c r="BW100" s="429"/>
      <c r="BX100" s="429"/>
      <c r="BY100" s="429"/>
      <c r="BZ100" s="429"/>
      <c r="CA100" s="429"/>
      <c r="CB100" s="429"/>
      <c r="CC100" s="429"/>
      <c r="CD100" s="429"/>
      <c r="CE100" s="429"/>
      <c r="CF100" s="429"/>
      <c r="CG100" s="429"/>
      <c r="CH100" s="429"/>
      <c r="CI100" s="429"/>
      <c r="CJ100" s="429"/>
      <c r="CK100" s="429"/>
      <c r="CL100" s="429"/>
      <c r="CM100" s="429"/>
      <c r="CN100" s="429"/>
      <c r="CO100" s="429"/>
      <c r="CP100" s="429"/>
      <c r="CQ100" s="429"/>
      <c r="CR100" s="429"/>
      <c r="CS100" s="429"/>
      <c r="CT100" s="429"/>
      <c r="CU100" s="429"/>
      <c r="CV100" s="429"/>
      <c r="CW100" s="429"/>
      <c r="CX100" s="429"/>
      <c r="CY100" s="429"/>
      <c r="CZ100" s="429"/>
      <c r="DA100" s="429"/>
      <c r="DB100" s="429"/>
      <c r="DC100" s="429"/>
      <c r="DD100" s="429"/>
      <c r="DE100" s="429"/>
      <c r="DF100" s="429"/>
      <c r="DG100" s="429"/>
      <c r="DH100" s="429"/>
      <c r="DI100" s="429"/>
      <c r="DJ100" s="429"/>
      <c r="DK100" s="429"/>
      <c r="DL100" s="429"/>
      <c r="DM100" s="429"/>
      <c r="DN100" s="429"/>
      <c r="DO100" s="429"/>
      <c r="DP100" s="429"/>
      <c r="DQ100" s="429"/>
      <c r="DR100" s="429"/>
      <c r="DS100" s="429"/>
      <c r="DT100" s="429"/>
      <c r="DU100" s="429"/>
      <c r="DV100" s="429"/>
      <c r="DW100" s="429"/>
      <c r="DX100" s="429"/>
      <c r="DY100" s="429"/>
      <c r="DZ100" s="429"/>
      <c r="EA100" s="429"/>
      <c r="EB100" s="429"/>
      <c r="EC100" s="429"/>
      <c r="ED100" s="429"/>
      <c r="EE100" s="429"/>
      <c r="EF100" s="429"/>
      <c r="EG100" s="429"/>
      <c r="EH100" s="429"/>
      <c r="EI100" s="429"/>
      <c r="EJ100" s="429"/>
      <c r="EK100" s="429"/>
      <c r="EL100" s="429"/>
      <c r="EM100" s="429"/>
      <c r="EN100" s="429"/>
      <c r="EO100" s="429"/>
      <c r="EP100" s="429"/>
      <c r="EQ100" s="429"/>
      <c r="ER100" s="429"/>
      <c r="ES100" s="429"/>
      <c r="ET100" s="429"/>
      <c r="EU100" s="429"/>
      <c r="EV100" s="429"/>
      <c r="EW100" s="429"/>
      <c r="EX100" s="429"/>
      <c r="EY100" s="429"/>
      <c r="EZ100" s="429"/>
      <c r="FA100" s="429"/>
      <c r="FB100" s="429"/>
      <c r="FC100" s="429"/>
      <c r="FD100" s="429"/>
      <c r="FE100" s="429"/>
      <c r="FF100" s="429"/>
      <c r="FG100" s="429"/>
      <c r="FH100" s="429"/>
      <c r="FI100" s="429"/>
      <c r="FJ100" s="429"/>
      <c r="FK100" s="429"/>
      <c r="FL100" s="429"/>
      <c r="FM100" s="429"/>
      <c r="FN100" s="429"/>
      <c r="FO100" s="429"/>
      <c r="FP100" s="429"/>
      <c r="FQ100" s="429"/>
      <c r="FR100" s="429"/>
      <c r="FS100" s="429"/>
      <c r="FT100" s="429"/>
      <c r="FU100" s="429"/>
      <c r="FV100" s="429"/>
      <c r="FW100" s="429"/>
      <c r="FX100" s="429"/>
      <c r="FY100" s="429"/>
      <c r="FZ100" s="429"/>
      <c r="GA100" s="429"/>
      <c r="GB100" s="429"/>
      <c r="GC100" s="429"/>
      <c r="GD100" s="429"/>
      <c r="GE100" s="429"/>
      <c r="GF100" s="429"/>
      <c r="GG100" s="429"/>
      <c r="GH100" s="429"/>
      <c r="GI100" s="429"/>
      <c r="GJ100" s="429"/>
      <c r="GK100" s="429"/>
      <c r="GL100" s="429"/>
      <c r="GM100" s="429"/>
      <c r="GN100" s="429"/>
      <c r="GO100" s="429"/>
      <c r="GP100" s="429"/>
      <c r="GQ100" s="429"/>
      <c r="GR100" s="429"/>
      <c r="GS100" s="429"/>
      <c r="GT100" s="429"/>
      <c r="GU100" s="429"/>
      <c r="GV100" s="429"/>
      <c r="GW100" s="429"/>
      <c r="GX100" s="429"/>
      <c r="GY100" s="429"/>
      <c r="GZ100" s="429"/>
      <c r="HA100" s="429"/>
      <c r="HB100" s="429"/>
      <c r="HC100" s="429"/>
      <c r="HD100" s="429"/>
      <c r="HE100" s="429"/>
      <c r="HF100" s="429"/>
      <c r="HG100" s="429"/>
      <c r="HH100" s="429"/>
      <c r="HI100" s="429"/>
      <c r="HJ100" s="429"/>
      <c r="HK100" s="429"/>
      <c r="HL100" s="429"/>
      <c r="HM100" s="429"/>
      <c r="HN100" s="429"/>
      <c r="HO100" s="429"/>
      <c r="HP100" s="429"/>
      <c r="HQ100" s="429"/>
      <c r="HR100" s="429"/>
      <c r="HS100" s="429"/>
      <c r="HT100" s="429"/>
      <c r="HU100" s="429"/>
      <c r="HV100" s="429"/>
      <c r="HW100" s="429"/>
      <c r="HX100" s="429"/>
      <c r="HY100" s="429"/>
      <c r="HZ100" s="429"/>
      <c r="IA100" s="429"/>
      <c r="IB100" s="429"/>
      <c r="IC100" s="429"/>
      <c r="ID100" s="429"/>
      <c r="IE100" s="429"/>
      <c r="IF100" s="429"/>
      <c r="IG100" s="429"/>
      <c r="IH100" s="429"/>
      <c r="II100" s="429"/>
      <c r="IJ100" s="429"/>
      <c r="IK100" s="429"/>
      <c r="IL100" s="429"/>
      <c r="IM100" s="429"/>
      <c r="IN100" s="429"/>
      <c r="IO100" s="429"/>
      <c r="IP100" s="429"/>
      <c r="IQ100" s="429"/>
      <c r="IR100" s="429"/>
      <c r="IS100" s="429"/>
      <c r="IT100" s="429"/>
      <c r="IU100" s="429"/>
      <c r="IV100" s="429"/>
      <c r="IW100" s="429"/>
      <c r="IX100" s="429"/>
      <c r="IY100" s="429"/>
      <c r="IZ100" s="429"/>
      <c r="JA100" s="429"/>
      <c r="JB100" s="429"/>
      <c r="JC100" s="429"/>
      <c r="JD100" s="429"/>
      <c r="JE100" s="429"/>
      <c r="JF100" s="429"/>
      <c r="JG100" s="429"/>
      <c r="JH100" s="429"/>
      <c r="JI100" s="429"/>
      <c r="JJ100" s="429"/>
      <c r="JK100" s="429"/>
      <c r="JL100" s="429"/>
      <c r="JM100" s="429"/>
      <c r="JN100" s="429"/>
      <c r="JO100" s="429"/>
      <c r="JP100" s="429"/>
      <c r="JQ100" s="429"/>
      <c r="JR100" s="429"/>
      <c r="JS100" s="429"/>
      <c r="JT100" s="429"/>
      <c r="JU100" s="429"/>
      <c r="JV100" s="429"/>
      <c r="JW100" s="429"/>
      <c r="JX100" s="429"/>
      <c r="JY100" s="429"/>
      <c r="JZ100" s="429"/>
      <c r="KA100" s="429"/>
      <c r="KB100" s="429"/>
      <c r="KC100" s="429"/>
      <c r="KD100" s="429"/>
      <c r="KE100" s="429"/>
      <c r="KF100" s="429"/>
      <c r="KG100" s="429"/>
      <c r="KH100" s="429"/>
      <c r="KI100" s="429"/>
      <c r="KJ100" s="429"/>
      <c r="KK100" s="429"/>
      <c r="KL100" s="429"/>
      <c r="KM100" s="429"/>
      <c r="KN100" s="429"/>
      <c r="KO100" s="429"/>
      <c r="KP100" s="429"/>
      <c r="KQ100" s="429"/>
      <c r="KR100" s="429"/>
      <c r="KS100" s="429"/>
      <c r="KT100" s="429"/>
      <c r="KU100" s="429"/>
      <c r="KV100" s="429"/>
      <c r="KW100" s="429"/>
      <c r="KX100" s="429"/>
      <c r="KY100" s="429"/>
      <c r="KZ100" s="429"/>
      <c r="LA100" s="429"/>
      <c r="LB100" s="429"/>
      <c r="LC100" s="429"/>
      <c r="LD100" s="429"/>
      <c r="LE100" s="429"/>
      <c r="LF100" s="429"/>
      <c r="LG100" s="429"/>
      <c r="LH100" s="429"/>
      <c r="LI100" s="429"/>
      <c r="LJ100" s="429"/>
      <c r="LK100" s="429"/>
      <c r="LL100" s="429"/>
      <c r="LM100" s="429"/>
      <c r="LN100" s="429"/>
      <c r="LO100" s="429"/>
      <c r="LP100" s="429"/>
      <c r="LQ100" s="429"/>
      <c r="LR100" s="429"/>
      <c r="LS100" s="429"/>
      <c r="LT100" s="429"/>
      <c r="LU100" s="429"/>
      <c r="LV100" s="429"/>
      <c r="LW100" s="429"/>
      <c r="LX100" s="429"/>
      <c r="LY100" s="429"/>
      <c r="LZ100" s="429"/>
    </row>
    <row r="101" spans="1:338" ht="9" customHeight="1">
      <c r="A101" s="429"/>
      <c r="B101" s="429"/>
      <c r="C101" s="429"/>
      <c r="D101" s="429"/>
      <c r="E101" s="429"/>
      <c r="F101" s="429"/>
      <c r="G101" s="429"/>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29"/>
      <c r="AY101" s="429"/>
      <c r="AZ101" s="429"/>
      <c r="BA101" s="429"/>
      <c r="BB101" s="429"/>
      <c r="BC101" s="429"/>
      <c r="BD101" s="429"/>
      <c r="BE101" s="429"/>
      <c r="BF101" s="429"/>
      <c r="BG101" s="429"/>
      <c r="BH101" s="429"/>
      <c r="BI101" s="429"/>
      <c r="BJ101" s="429"/>
      <c r="BK101" s="429"/>
      <c r="BL101" s="429"/>
      <c r="BM101" s="429"/>
      <c r="BN101" s="429"/>
      <c r="BO101" s="429"/>
      <c r="BP101" s="429"/>
      <c r="BQ101" s="429"/>
      <c r="BR101" s="429"/>
      <c r="BS101" s="429"/>
      <c r="BT101" s="429"/>
      <c r="BU101" s="429"/>
      <c r="BV101" s="429"/>
      <c r="BW101" s="429"/>
      <c r="BX101" s="429"/>
      <c r="BY101" s="429"/>
      <c r="BZ101" s="429"/>
      <c r="CA101" s="429"/>
      <c r="CB101" s="429"/>
      <c r="CC101" s="429"/>
      <c r="CD101" s="429"/>
      <c r="CE101" s="429"/>
      <c r="CF101" s="429"/>
      <c r="CG101" s="429"/>
      <c r="CH101" s="429"/>
      <c r="CI101" s="429"/>
      <c r="CJ101" s="429"/>
      <c r="CK101" s="429"/>
      <c r="CL101" s="429"/>
      <c r="CM101" s="429"/>
      <c r="CN101" s="429"/>
      <c r="CO101" s="429"/>
      <c r="CP101" s="429"/>
      <c r="CQ101" s="429"/>
      <c r="CR101" s="429"/>
      <c r="CS101" s="429"/>
      <c r="CT101" s="429"/>
      <c r="CU101" s="429"/>
      <c r="CV101" s="429"/>
      <c r="CW101" s="429"/>
      <c r="CX101" s="429"/>
      <c r="CY101" s="429"/>
      <c r="CZ101" s="429"/>
      <c r="DA101" s="429"/>
      <c r="DB101" s="429"/>
      <c r="DC101" s="429"/>
      <c r="DD101" s="429"/>
      <c r="DE101" s="429"/>
      <c r="DF101" s="429"/>
      <c r="DG101" s="429"/>
      <c r="DH101" s="429"/>
      <c r="DI101" s="429"/>
      <c r="DJ101" s="429"/>
      <c r="DK101" s="429"/>
      <c r="DL101" s="429"/>
      <c r="DM101" s="429"/>
      <c r="DN101" s="429"/>
      <c r="DO101" s="429"/>
      <c r="DP101" s="429"/>
      <c r="DQ101" s="429"/>
      <c r="DR101" s="429"/>
      <c r="DS101" s="429"/>
      <c r="DT101" s="429"/>
      <c r="DU101" s="429"/>
      <c r="DV101" s="429"/>
      <c r="DW101" s="429"/>
      <c r="DX101" s="429"/>
      <c r="DY101" s="429"/>
      <c r="DZ101" s="429"/>
      <c r="EA101" s="429"/>
      <c r="EB101" s="429"/>
      <c r="EC101" s="429"/>
      <c r="ED101" s="429"/>
      <c r="EE101" s="429"/>
      <c r="EF101" s="429"/>
      <c r="EG101" s="429"/>
      <c r="EH101" s="429"/>
      <c r="EI101" s="429"/>
      <c r="EJ101" s="429"/>
      <c r="EK101" s="429"/>
      <c r="EL101" s="429"/>
      <c r="EM101" s="429"/>
      <c r="EN101" s="429"/>
      <c r="EO101" s="429"/>
      <c r="EP101" s="429"/>
      <c r="EQ101" s="429"/>
      <c r="ER101" s="429"/>
      <c r="ES101" s="429"/>
      <c r="ET101" s="429"/>
      <c r="EU101" s="429"/>
      <c r="EV101" s="429"/>
      <c r="EW101" s="429"/>
      <c r="EX101" s="429"/>
      <c r="EY101" s="429"/>
      <c r="EZ101" s="429"/>
      <c r="FA101" s="429"/>
      <c r="FB101" s="429"/>
      <c r="FC101" s="429"/>
      <c r="FD101" s="429"/>
      <c r="FE101" s="429"/>
      <c r="FF101" s="429"/>
      <c r="FG101" s="429"/>
      <c r="FH101" s="429"/>
      <c r="FI101" s="429"/>
      <c r="FJ101" s="429"/>
      <c r="FK101" s="429"/>
      <c r="FL101" s="429"/>
      <c r="FM101" s="429"/>
      <c r="FN101" s="429"/>
      <c r="FO101" s="429"/>
      <c r="FP101" s="429"/>
      <c r="FQ101" s="429"/>
      <c r="FR101" s="429"/>
      <c r="FS101" s="429"/>
      <c r="FT101" s="429"/>
      <c r="FU101" s="429"/>
      <c r="FV101" s="429"/>
      <c r="FW101" s="429"/>
      <c r="FX101" s="429"/>
      <c r="FY101" s="429"/>
      <c r="FZ101" s="429"/>
      <c r="GA101" s="429"/>
      <c r="GB101" s="429"/>
      <c r="GC101" s="429"/>
      <c r="GD101" s="429"/>
      <c r="GE101" s="429"/>
      <c r="GF101" s="429"/>
      <c r="GG101" s="429"/>
      <c r="GH101" s="429"/>
      <c r="GI101" s="429"/>
      <c r="GJ101" s="429"/>
      <c r="GK101" s="429"/>
      <c r="GL101" s="429"/>
      <c r="GM101" s="429"/>
      <c r="GN101" s="429"/>
      <c r="GO101" s="429"/>
      <c r="GP101" s="429"/>
      <c r="GQ101" s="429"/>
      <c r="GR101" s="429"/>
      <c r="GS101" s="429"/>
      <c r="GT101" s="429"/>
      <c r="GU101" s="429"/>
      <c r="GV101" s="429"/>
      <c r="GW101" s="429"/>
      <c r="GX101" s="429"/>
      <c r="GY101" s="429"/>
      <c r="GZ101" s="429"/>
      <c r="HA101" s="429"/>
      <c r="HB101" s="429"/>
      <c r="HC101" s="429"/>
      <c r="HD101" s="429"/>
      <c r="HE101" s="429"/>
      <c r="HF101" s="429"/>
      <c r="HG101" s="429"/>
      <c r="HH101" s="429"/>
      <c r="HI101" s="429"/>
      <c r="HJ101" s="429"/>
      <c r="HK101" s="429"/>
      <c r="HL101" s="429"/>
      <c r="HM101" s="429"/>
      <c r="HN101" s="429"/>
      <c r="HO101" s="429"/>
      <c r="HP101" s="429"/>
      <c r="HQ101" s="429"/>
      <c r="HR101" s="429"/>
      <c r="HS101" s="429"/>
      <c r="HT101" s="429"/>
      <c r="HU101" s="429"/>
      <c r="HV101" s="429"/>
      <c r="HW101" s="429"/>
      <c r="HX101" s="429"/>
      <c r="HY101" s="429"/>
      <c r="HZ101" s="429"/>
      <c r="IA101" s="429"/>
      <c r="IB101" s="429"/>
      <c r="IC101" s="429"/>
      <c r="ID101" s="429"/>
      <c r="IE101" s="429"/>
      <c r="IF101" s="429"/>
      <c r="IG101" s="429"/>
      <c r="IH101" s="429"/>
      <c r="II101" s="429"/>
      <c r="IJ101" s="429"/>
      <c r="IK101" s="429"/>
      <c r="IL101" s="429"/>
      <c r="IM101" s="429"/>
      <c r="IN101" s="429"/>
      <c r="IO101" s="429"/>
      <c r="IP101" s="429"/>
      <c r="IQ101" s="429"/>
      <c r="IR101" s="429"/>
      <c r="IS101" s="429"/>
      <c r="IT101" s="429"/>
      <c r="IU101" s="429"/>
      <c r="IV101" s="429"/>
      <c r="IW101" s="429"/>
      <c r="IX101" s="429"/>
      <c r="IY101" s="429"/>
      <c r="IZ101" s="429"/>
      <c r="JA101" s="429"/>
      <c r="JB101" s="429"/>
      <c r="JC101" s="429"/>
      <c r="JD101" s="429"/>
      <c r="JE101" s="429"/>
      <c r="JF101" s="429"/>
      <c r="JG101" s="429"/>
      <c r="JH101" s="429"/>
      <c r="JI101" s="429"/>
      <c r="JJ101" s="429"/>
      <c r="JK101" s="429"/>
      <c r="JL101" s="429"/>
      <c r="JM101" s="429"/>
      <c r="JN101" s="429"/>
      <c r="JO101" s="429"/>
      <c r="JP101" s="429"/>
      <c r="JQ101" s="429"/>
      <c r="JR101" s="429"/>
      <c r="JS101" s="429"/>
      <c r="JT101" s="429"/>
      <c r="JU101" s="429"/>
      <c r="JV101" s="429"/>
      <c r="JW101" s="429"/>
      <c r="JX101" s="429"/>
      <c r="JY101" s="429"/>
      <c r="JZ101" s="429"/>
      <c r="KA101" s="429"/>
      <c r="KB101" s="429"/>
      <c r="KC101" s="429"/>
      <c r="KD101" s="429"/>
      <c r="KE101" s="429"/>
      <c r="KF101" s="429"/>
      <c r="KG101" s="429"/>
      <c r="KH101" s="429"/>
      <c r="KI101" s="429"/>
      <c r="KJ101" s="429"/>
      <c r="KK101" s="429"/>
      <c r="KL101" s="429"/>
      <c r="KM101" s="429"/>
      <c r="KN101" s="429"/>
      <c r="KO101" s="429"/>
      <c r="KP101" s="429"/>
      <c r="KQ101" s="429"/>
      <c r="KR101" s="429"/>
      <c r="KS101" s="429"/>
      <c r="KT101" s="429"/>
      <c r="KU101" s="429"/>
      <c r="KV101" s="429"/>
      <c r="KW101" s="429"/>
      <c r="KX101" s="429"/>
      <c r="KY101" s="429"/>
      <c r="KZ101" s="429"/>
      <c r="LA101" s="429"/>
      <c r="LB101" s="429"/>
      <c r="LC101" s="429"/>
      <c r="LD101" s="429"/>
      <c r="LE101" s="429"/>
      <c r="LF101" s="429"/>
      <c r="LG101" s="429"/>
      <c r="LH101" s="429"/>
      <c r="LI101" s="429"/>
      <c r="LJ101" s="429"/>
      <c r="LK101" s="429"/>
      <c r="LL101" s="429"/>
      <c r="LM101" s="429"/>
      <c r="LN101" s="429"/>
      <c r="LO101" s="429"/>
      <c r="LP101" s="429"/>
      <c r="LQ101" s="429"/>
      <c r="LR101" s="429"/>
      <c r="LS101" s="429"/>
      <c r="LT101" s="429"/>
      <c r="LU101" s="429"/>
      <c r="LV101" s="429"/>
      <c r="LW101" s="429"/>
      <c r="LX101" s="429"/>
      <c r="LY101" s="429"/>
      <c r="LZ101" s="429"/>
    </row>
    <row r="102" spans="1:338" ht="9" customHeight="1">
      <c r="A102" s="429"/>
      <c r="B102" s="429"/>
      <c r="C102" s="429"/>
      <c r="D102" s="429"/>
      <c r="E102" s="429"/>
      <c r="F102" s="429"/>
      <c r="G102" s="429"/>
      <c r="H102" s="429"/>
      <c r="I102" s="429"/>
      <c r="J102" s="429"/>
      <c r="K102" s="429"/>
      <c r="L102" s="429"/>
      <c r="M102" s="429"/>
      <c r="N102" s="429"/>
      <c r="O102" s="429"/>
      <c r="P102" s="429"/>
      <c r="Q102" s="429"/>
      <c r="R102" s="429"/>
      <c r="S102" s="429"/>
      <c r="T102" s="429"/>
      <c r="U102" s="429"/>
      <c r="V102" s="429"/>
      <c r="W102" s="429"/>
      <c r="X102" s="429"/>
      <c r="Y102" s="429"/>
      <c r="Z102" s="429"/>
      <c r="AA102" s="429"/>
      <c r="AB102" s="429"/>
      <c r="AC102" s="429"/>
      <c r="AD102" s="429"/>
      <c r="AE102" s="429"/>
      <c r="AF102" s="429"/>
      <c r="AG102" s="429"/>
      <c r="AH102" s="429"/>
      <c r="AI102" s="429"/>
      <c r="AJ102" s="429"/>
      <c r="AK102" s="429"/>
      <c r="AL102" s="429"/>
      <c r="AM102" s="429"/>
      <c r="AN102" s="429"/>
      <c r="AO102" s="429"/>
      <c r="AP102" s="429"/>
      <c r="AQ102" s="429"/>
      <c r="AR102" s="429"/>
      <c r="AS102" s="429"/>
      <c r="AT102" s="429"/>
      <c r="AU102" s="429"/>
      <c r="AV102" s="429"/>
      <c r="AW102" s="429"/>
      <c r="AX102" s="429"/>
      <c r="AY102" s="429"/>
      <c r="AZ102" s="429"/>
      <c r="BA102" s="429"/>
      <c r="BB102" s="429"/>
      <c r="BC102" s="429"/>
      <c r="BD102" s="429"/>
      <c r="BE102" s="429"/>
      <c r="BF102" s="429"/>
      <c r="BG102" s="429"/>
      <c r="BH102" s="429"/>
      <c r="BI102" s="429"/>
      <c r="BJ102" s="429"/>
      <c r="BK102" s="429"/>
      <c r="BL102" s="429"/>
      <c r="BM102" s="429"/>
      <c r="BN102" s="429"/>
      <c r="BO102" s="429"/>
      <c r="BP102" s="429"/>
      <c r="BQ102" s="429"/>
      <c r="BR102" s="429"/>
      <c r="BS102" s="429"/>
      <c r="BT102" s="429"/>
      <c r="BU102" s="429"/>
      <c r="BV102" s="429"/>
      <c r="BW102" s="429"/>
      <c r="BX102" s="429"/>
      <c r="BY102" s="429"/>
      <c r="BZ102" s="429"/>
      <c r="CA102" s="429"/>
      <c r="CB102" s="429"/>
      <c r="CC102" s="429"/>
      <c r="CD102" s="429"/>
      <c r="CE102" s="429"/>
      <c r="CF102" s="429"/>
      <c r="CG102" s="429"/>
      <c r="CH102" s="429"/>
      <c r="CI102" s="429"/>
      <c r="CJ102" s="429"/>
      <c r="CK102" s="429"/>
      <c r="CL102" s="429"/>
      <c r="CM102" s="429"/>
      <c r="CN102" s="429"/>
      <c r="CO102" s="429"/>
      <c r="CP102" s="429"/>
      <c r="CQ102" s="429"/>
      <c r="CR102" s="429"/>
      <c r="CS102" s="429"/>
      <c r="CT102" s="429"/>
      <c r="CU102" s="429"/>
      <c r="CV102" s="429"/>
      <c r="CW102" s="429"/>
      <c r="CX102" s="429"/>
      <c r="CY102" s="429"/>
      <c r="CZ102" s="429"/>
      <c r="DA102" s="429"/>
      <c r="DB102" s="429"/>
      <c r="DC102" s="429"/>
      <c r="DD102" s="429"/>
      <c r="DE102" s="429"/>
      <c r="DF102" s="429"/>
      <c r="DG102" s="429"/>
      <c r="DH102" s="429"/>
      <c r="DI102" s="429"/>
      <c r="DJ102" s="429"/>
      <c r="DK102" s="429"/>
      <c r="DL102" s="429"/>
      <c r="DM102" s="429"/>
      <c r="DN102" s="429"/>
      <c r="DO102" s="429"/>
      <c r="DP102" s="429"/>
      <c r="DQ102" s="429"/>
      <c r="DR102" s="429"/>
      <c r="DS102" s="429"/>
      <c r="DT102" s="429"/>
      <c r="DU102" s="429"/>
      <c r="DV102" s="429"/>
      <c r="DW102" s="429"/>
      <c r="DX102" s="429"/>
      <c r="DY102" s="429"/>
      <c r="DZ102" s="429"/>
      <c r="EA102" s="429"/>
      <c r="EB102" s="429"/>
      <c r="EC102" s="429"/>
      <c r="ED102" s="429"/>
      <c r="EE102" s="429"/>
      <c r="EF102" s="429"/>
      <c r="EG102" s="429"/>
      <c r="EH102" s="429"/>
      <c r="EI102" s="429"/>
      <c r="EJ102" s="429"/>
      <c r="EK102" s="429"/>
      <c r="EL102" s="429"/>
      <c r="EM102" s="429"/>
      <c r="EN102" s="429"/>
      <c r="EO102" s="429"/>
      <c r="EP102" s="429"/>
      <c r="EQ102" s="429"/>
      <c r="ER102" s="429"/>
      <c r="ES102" s="429"/>
      <c r="ET102" s="429"/>
      <c r="EU102" s="429"/>
      <c r="EV102" s="429"/>
      <c r="EW102" s="429"/>
      <c r="EX102" s="429"/>
      <c r="EY102" s="429"/>
      <c r="EZ102" s="429"/>
      <c r="FA102" s="429"/>
      <c r="FB102" s="429"/>
      <c r="FC102" s="429"/>
      <c r="FD102" s="429"/>
      <c r="FE102" s="429"/>
      <c r="FF102" s="429"/>
      <c r="FG102" s="429"/>
      <c r="FH102" s="429"/>
      <c r="FI102" s="429"/>
      <c r="FJ102" s="429"/>
      <c r="FK102" s="429"/>
      <c r="FL102" s="429"/>
      <c r="FM102" s="429"/>
      <c r="FN102" s="429"/>
      <c r="FO102" s="429"/>
      <c r="FP102" s="429"/>
      <c r="FQ102" s="429"/>
      <c r="FR102" s="429"/>
      <c r="FS102" s="429"/>
      <c r="FT102" s="429"/>
      <c r="FU102" s="429"/>
      <c r="FV102" s="429"/>
      <c r="FW102" s="429"/>
      <c r="FX102" s="429"/>
      <c r="FY102" s="429"/>
      <c r="FZ102" s="429"/>
      <c r="GA102" s="429"/>
      <c r="GB102" s="429"/>
      <c r="GC102" s="429"/>
      <c r="GD102" s="429"/>
      <c r="GE102" s="429"/>
      <c r="GF102" s="429"/>
      <c r="GG102" s="429"/>
      <c r="GH102" s="429"/>
      <c r="GI102" s="429"/>
      <c r="GJ102" s="429"/>
      <c r="GK102" s="429"/>
      <c r="GL102" s="429"/>
      <c r="GM102" s="429"/>
      <c r="GN102" s="429"/>
      <c r="GO102" s="429"/>
      <c r="GP102" s="429"/>
      <c r="GQ102" s="429"/>
      <c r="GR102" s="429"/>
      <c r="GS102" s="429"/>
      <c r="GT102" s="429"/>
      <c r="GU102" s="429"/>
      <c r="GV102" s="429"/>
      <c r="GW102" s="429"/>
      <c r="GX102" s="429"/>
      <c r="GY102" s="429"/>
      <c r="GZ102" s="429"/>
      <c r="HA102" s="429"/>
      <c r="HB102" s="429"/>
      <c r="HC102" s="429"/>
      <c r="HD102" s="429"/>
      <c r="HE102" s="429"/>
      <c r="HF102" s="429"/>
      <c r="HG102" s="429"/>
      <c r="HH102" s="429"/>
      <c r="HI102" s="429"/>
      <c r="HJ102" s="429"/>
      <c r="HK102" s="429"/>
      <c r="HL102" s="429"/>
      <c r="HM102" s="429"/>
      <c r="HN102" s="429"/>
      <c r="HO102" s="429"/>
      <c r="HP102" s="429"/>
      <c r="HQ102" s="429"/>
      <c r="HR102" s="429"/>
      <c r="HS102" s="429"/>
      <c r="HT102" s="429"/>
      <c r="HU102" s="429"/>
      <c r="HV102" s="429"/>
      <c r="HW102" s="429"/>
      <c r="HX102" s="429"/>
      <c r="HY102" s="429"/>
      <c r="HZ102" s="429"/>
      <c r="IA102" s="429"/>
      <c r="IB102" s="429"/>
      <c r="IC102" s="429"/>
      <c r="ID102" s="429"/>
      <c r="IE102" s="429"/>
      <c r="IF102" s="429"/>
      <c r="IG102" s="429"/>
      <c r="IH102" s="429"/>
      <c r="II102" s="429"/>
      <c r="IJ102" s="429"/>
      <c r="IK102" s="429"/>
      <c r="IL102" s="429"/>
      <c r="IM102" s="429"/>
      <c r="IN102" s="429"/>
      <c r="IO102" s="429"/>
      <c r="IP102" s="429"/>
      <c r="IQ102" s="429"/>
      <c r="IR102" s="429"/>
      <c r="IS102" s="429"/>
      <c r="IT102" s="429"/>
      <c r="IU102" s="429"/>
      <c r="IV102" s="429"/>
      <c r="IW102" s="429"/>
      <c r="IX102" s="429"/>
      <c r="IY102" s="429"/>
      <c r="IZ102" s="429"/>
      <c r="JA102" s="429"/>
      <c r="JB102" s="429"/>
      <c r="JC102" s="429"/>
      <c r="JD102" s="429"/>
      <c r="JE102" s="429"/>
      <c r="JF102" s="429"/>
      <c r="JG102" s="429"/>
      <c r="JH102" s="429"/>
      <c r="JI102" s="429"/>
      <c r="JJ102" s="429"/>
      <c r="JK102" s="429"/>
      <c r="JL102" s="429"/>
      <c r="JM102" s="429"/>
      <c r="JN102" s="429"/>
      <c r="JO102" s="429"/>
      <c r="JP102" s="429"/>
      <c r="JQ102" s="429"/>
      <c r="JR102" s="429"/>
      <c r="JS102" s="429"/>
      <c r="JT102" s="429"/>
      <c r="JU102" s="429"/>
      <c r="JV102" s="429"/>
      <c r="JW102" s="429"/>
      <c r="JX102" s="429"/>
      <c r="JY102" s="429"/>
      <c r="JZ102" s="429"/>
      <c r="KA102" s="429"/>
      <c r="KB102" s="429"/>
      <c r="KC102" s="429"/>
      <c r="KD102" s="429"/>
      <c r="KE102" s="429"/>
      <c r="KF102" s="429"/>
      <c r="KG102" s="429"/>
      <c r="KH102" s="429"/>
      <c r="KI102" s="429"/>
      <c r="KJ102" s="429"/>
      <c r="KK102" s="429"/>
      <c r="KL102" s="429"/>
      <c r="KM102" s="429"/>
      <c r="KN102" s="429"/>
      <c r="KO102" s="429"/>
      <c r="KP102" s="429"/>
      <c r="KQ102" s="429"/>
      <c r="KR102" s="429"/>
      <c r="KS102" s="429"/>
      <c r="KT102" s="429"/>
      <c r="KU102" s="429"/>
      <c r="KV102" s="429"/>
      <c r="KW102" s="429"/>
      <c r="KX102" s="429"/>
      <c r="KY102" s="429"/>
      <c r="KZ102" s="429"/>
      <c r="LA102" s="429"/>
      <c r="LB102" s="429"/>
      <c r="LC102" s="429"/>
      <c r="LD102" s="429"/>
      <c r="LE102" s="429"/>
      <c r="LF102" s="429"/>
      <c r="LG102" s="429"/>
      <c r="LH102" s="429"/>
      <c r="LI102" s="429"/>
      <c r="LJ102" s="429"/>
      <c r="LK102" s="429"/>
      <c r="LL102" s="429"/>
      <c r="LM102" s="429"/>
      <c r="LN102" s="429"/>
      <c r="LO102" s="429"/>
      <c r="LP102" s="429"/>
      <c r="LQ102" s="429"/>
      <c r="LR102" s="429"/>
      <c r="LS102" s="429"/>
      <c r="LT102" s="429"/>
      <c r="LU102" s="429"/>
      <c r="LV102" s="429"/>
      <c r="LW102" s="429"/>
      <c r="LX102" s="429"/>
      <c r="LY102" s="429"/>
      <c r="LZ102" s="429"/>
    </row>
    <row r="103" spans="1:338">
      <c r="A103" s="429"/>
      <c r="B103" s="429"/>
      <c r="C103" s="429"/>
      <c r="D103" s="429"/>
      <c r="E103" s="429"/>
      <c r="F103" s="429"/>
      <c r="G103" s="429"/>
      <c r="H103" s="429"/>
      <c r="I103" s="429"/>
      <c r="J103" s="429"/>
      <c r="K103" s="429"/>
      <c r="L103" s="429"/>
      <c r="M103" s="429"/>
      <c r="N103" s="429"/>
      <c r="O103" s="429"/>
      <c r="P103" s="429"/>
      <c r="Q103" s="429"/>
      <c r="R103" s="429"/>
      <c r="S103" s="429"/>
      <c r="T103" s="429"/>
      <c r="U103" s="429"/>
      <c r="V103" s="429"/>
      <c r="W103" s="429"/>
      <c r="X103" s="429"/>
      <c r="Y103" s="429"/>
      <c r="Z103" s="429"/>
      <c r="AA103" s="429"/>
      <c r="AB103" s="429"/>
      <c r="AC103" s="429"/>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29"/>
      <c r="AY103" s="429"/>
      <c r="AZ103" s="429"/>
      <c r="BA103" s="429"/>
      <c r="BB103" s="429"/>
      <c r="BC103" s="429"/>
      <c r="BD103" s="429"/>
      <c r="BE103" s="429"/>
      <c r="BF103" s="429"/>
      <c r="BG103" s="429"/>
      <c r="BH103" s="429"/>
      <c r="BI103" s="429"/>
      <c r="BJ103" s="429"/>
      <c r="BK103" s="429"/>
      <c r="BL103" s="429"/>
      <c r="BM103" s="429"/>
      <c r="BN103" s="429"/>
      <c r="BO103" s="429"/>
      <c r="BP103" s="429"/>
      <c r="BQ103" s="429"/>
      <c r="BR103" s="429"/>
      <c r="BS103" s="429"/>
      <c r="BT103" s="429"/>
      <c r="BU103" s="429"/>
      <c r="BV103" s="429"/>
      <c r="BW103" s="429"/>
      <c r="BX103" s="429"/>
      <c r="BY103" s="429"/>
      <c r="BZ103" s="429"/>
      <c r="CA103" s="429"/>
      <c r="CB103" s="429"/>
      <c r="CC103" s="429"/>
      <c r="CD103" s="429"/>
      <c r="CE103" s="429"/>
      <c r="CF103" s="429"/>
      <c r="CG103" s="429"/>
      <c r="CH103" s="429"/>
      <c r="CI103" s="429"/>
      <c r="CJ103" s="429"/>
      <c r="CK103" s="429"/>
      <c r="CL103" s="429"/>
      <c r="CM103" s="429"/>
      <c r="CN103" s="429"/>
      <c r="CO103" s="429"/>
      <c r="CP103" s="429"/>
      <c r="CQ103" s="429"/>
      <c r="CR103" s="429"/>
      <c r="CS103" s="429"/>
      <c r="CT103" s="429"/>
      <c r="CU103" s="429"/>
      <c r="CV103" s="429"/>
      <c r="CW103" s="429"/>
      <c r="CX103" s="429"/>
      <c r="CY103" s="429"/>
      <c r="CZ103" s="429"/>
      <c r="DA103" s="429"/>
      <c r="DB103" s="429"/>
      <c r="DC103" s="429"/>
      <c r="DD103" s="429"/>
      <c r="DE103" s="429"/>
      <c r="DF103" s="429"/>
      <c r="DG103" s="429"/>
      <c r="DH103" s="429"/>
      <c r="DI103" s="429"/>
      <c r="DJ103" s="429"/>
      <c r="DK103" s="429"/>
      <c r="DL103" s="429"/>
      <c r="DM103" s="429"/>
      <c r="DN103" s="429"/>
      <c r="DO103" s="429"/>
      <c r="DP103" s="429"/>
      <c r="DQ103" s="429"/>
      <c r="DR103" s="429"/>
      <c r="DS103" s="429"/>
      <c r="DT103" s="429"/>
      <c r="DU103" s="429"/>
      <c r="DV103" s="429"/>
      <c r="DW103" s="429"/>
      <c r="DX103" s="429"/>
      <c r="DY103" s="429"/>
      <c r="DZ103" s="429"/>
      <c r="EA103" s="429"/>
      <c r="EB103" s="429"/>
      <c r="EC103" s="429"/>
      <c r="ED103" s="429"/>
      <c r="EE103" s="429"/>
      <c r="EF103" s="429"/>
      <c r="EG103" s="429"/>
      <c r="EH103" s="429"/>
      <c r="EI103" s="429"/>
      <c r="EJ103" s="429"/>
      <c r="EK103" s="429"/>
      <c r="EL103" s="429"/>
      <c r="EM103" s="429"/>
      <c r="EN103" s="429"/>
      <c r="EO103" s="429"/>
      <c r="EP103" s="429"/>
      <c r="EQ103" s="429"/>
      <c r="ER103" s="429"/>
      <c r="ES103" s="429"/>
      <c r="ET103" s="429"/>
      <c r="EU103" s="429"/>
      <c r="EV103" s="429"/>
      <c r="EW103" s="429"/>
      <c r="EX103" s="429"/>
      <c r="EY103" s="429"/>
      <c r="EZ103" s="429"/>
      <c r="FA103" s="429"/>
      <c r="FB103" s="429"/>
      <c r="FC103" s="429"/>
      <c r="FD103" s="429"/>
      <c r="FE103" s="429"/>
      <c r="FF103" s="429"/>
      <c r="FG103" s="429"/>
      <c r="FH103" s="429"/>
      <c r="FI103" s="429"/>
      <c r="FJ103" s="429"/>
      <c r="FK103" s="429"/>
      <c r="FL103" s="429"/>
      <c r="FM103" s="429"/>
      <c r="FN103" s="429"/>
      <c r="FO103" s="429"/>
      <c r="FP103" s="429"/>
      <c r="FQ103" s="429"/>
      <c r="FR103" s="429"/>
      <c r="FS103" s="429"/>
      <c r="FT103" s="429"/>
      <c r="FU103" s="429"/>
      <c r="FV103" s="429"/>
      <c r="FW103" s="429"/>
      <c r="FX103" s="429"/>
      <c r="FY103" s="429"/>
      <c r="FZ103" s="429"/>
      <c r="GA103" s="429"/>
      <c r="GB103" s="429"/>
      <c r="GC103" s="429"/>
      <c r="GD103" s="429"/>
      <c r="GE103" s="429"/>
      <c r="GF103" s="429"/>
      <c r="GG103" s="429"/>
      <c r="GH103" s="429"/>
      <c r="GI103" s="429"/>
      <c r="GJ103" s="429"/>
      <c r="GK103" s="429"/>
      <c r="GL103" s="429"/>
      <c r="GM103" s="429"/>
      <c r="GN103" s="429"/>
      <c r="GO103" s="429"/>
      <c r="GP103" s="429"/>
      <c r="GQ103" s="429"/>
      <c r="GR103" s="429"/>
      <c r="GS103" s="429"/>
      <c r="GT103" s="429"/>
      <c r="GU103" s="429"/>
      <c r="GV103" s="429"/>
      <c r="GW103" s="429"/>
      <c r="GX103" s="429"/>
      <c r="GY103" s="429"/>
      <c r="GZ103" s="429"/>
      <c r="HA103" s="429"/>
      <c r="HB103" s="429"/>
      <c r="HC103" s="429"/>
      <c r="HD103" s="429"/>
      <c r="HE103" s="429"/>
      <c r="HF103" s="429"/>
      <c r="HG103" s="429"/>
      <c r="HH103" s="429"/>
      <c r="HI103" s="429"/>
      <c r="HJ103" s="429"/>
      <c r="HK103" s="429"/>
      <c r="HL103" s="429"/>
      <c r="HM103" s="429"/>
      <c r="HN103" s="429"/>
      <c r="HO103" s="429"/>
      <c r="HP103" s="429"/>
      <c r="HQ103" s="429"/>
      <c r="HR103" s="429"/>
      <c r="HS103" s="429"/>
      <c r="HT103" s="429"/>
      <c r="HU103" s="429"/>
      <c r="HV103" s="429"/>
      <c r="HW103" s="429"/>
      <c r="HX103" s="429"/>
      <c r="HY103" s="429"/>
      <c r="HZ103" s="429"/>
      <c r="IA103" s="429"/>
      <c r="IB103" s="429"/>
      <c r="IC103" s="429"/>
      <c r="ID103" s="429"/>
      <c r="IE103" s="429"/>
      <c r="IF103" s="429"/>
      <c r="IG103" s="429"/>
      <c r="IH103" s="429"/>
      <c r="II103" s="429"/>
      <c r="IJ103" s="429"/>
      <c r="IK103" s="429"/>
      <c r="IL103" s="429"/>
      <c r="IM103" s="429"/>
      <c r="IN103" s="429"/>
      <c r="IO103" s="429"/>
      <c r="IP103" s="429"/>
      <c r="IQ103" s="429"/>
      <c r="IR103" s="429"/>
      <c r="IS103" s="429"/>
      <c r="IT103" s="429"/>
      <c r="IU103" s="429"/>
      <c r="IV103" s="429"/>
      <c r="IW103" s="429"/>
      <c r="IX103" s="429"/>
      <c r="IY103" s="429"/>
      <c r="IZ103" s="429"/>
      <c r="JA103" s="429"/>
      <c r="JB103" s="429"/>
      <c r="JC103" s="429"/>
      <c r="JD103" s="429"/>
      <c r="JE103" s="429"/>
      <c r="JF103" s="429"/>
      <c r="JG103" s="429"/>
      <c r="JH103" s="429"/>
      <c r="JI103" s="429"/>
      <c r="JJ103" s="429"/>
      <c r="JK103" s="429"/>
      <c r="JL103" s="429"/>
      <c r="JM103" s="429"/>
      <c r="JN103" s="429"/>
      <c r="JO103" s="429"/>
      <c r="JP103" s="429"/>
      <c r="JQ103" s="429"/>
      <c r="JR103" s="429"/>
      <c r="JS103" s="429"/>
      <c r="JT103" s="429"/>
      <c r="JU103" s="429"/>
      <c r="JV103" s="429"/>
      <c r="JW103" s="429"/>
      <c r="JX103" s="429"/>
      <c r="JY103" s="429"/>
      <c r="JZ103" s="429"/>
      <c r="KA103" s="429"/>
      <c r="KB103" s="429"/>
      <c r="KC103" s="429"/>
      <c r="KD103" s="429"/>
      <c r="KE103" s="429"/>
      <c r="KF103" s="429"/>
      <c r="KG103" s="429"/>
      <c r="KH103" s="429"/>
      <c r="KI103" s="429"/>
      <c r="KJ103" s="429"/>
      <c r="KK103" s="429"/>
      <c r="KL103" s="429"/>
      <c r="KM103" s="429"/>
      <c r="KN103" s="429"/>
      <c r="KO103" s="429"/>
      <c r="KP103" s="429"/>
      <c r="KQ103" s="429"/>
      <c r="KR103" s="429"/>
      <c r="KS103" s="429"/>
      <c r="KT103" s="429"/>
      <c r="KU103" s="429"/>
      <c r="KV103" s="429"/>
      <c r="KW103" s="429"/>
      <c r="KX103" s="429"/>
      <c r="KY103" s="429"/>
      <c r="KZ103" s="429"/>
      <c r="LA103" s="429"/>
      <c r="LB103" s="429"/>
      <c r="LC103" s="429"/>
      <c r="LD103" s="429"/>
      <c r="LE103" s="429"/>
      <c r="LF103" s="429"/>
      <c r="LG103" s="429"/>
      <c r="LH103" s="429"/>
      <c r="LI103" s="429"/>
      <c r="LJ103" s="429"/>
      <c r="LK103" s="429"/>
      <c r="LL103" s="429"/>
      <c r="LM103" s="429"/>
      <c r="LN103" s="429"/>
      <c r="LO103" s="429"/>
      <c r="LP103" s="429"/>
      <c r="LQ103" s="429"/>
      <c r="LR103" s="429"/>
      <c r="LS103" s="429"/>
      <c r="LT103" s="429"/>
      <c r="LU103" s="429"/>
      <c r="LV103" s="429"/>
      <c r="LW103" s="429"/>
      <c r="LX103" s="429"/>
      <c r="LY103" s="429"/>
      <c r="LZ103" s="429"/>
    </row>
    <row r="104" spans="1:338">
      <c r="A104" s="429"/>
      <c r="B104" s="429"/>
      <c r="C104" s="429"/>
      <c r="D104" s="429"/>
      <c r="E104" s="429"/>
      <c r="F104" s="429"/>
      <c r="G104" s="429"/>
      <c r="H104" s="429"/>
      <c r="I104" s="429"/>
      <c r="J104" s="429"/>
      <c r="K104" s="429"/>
      <c r="L104" s="429"/>
      <c r="M104" s="429"/>
      <c r="N104" s="429"/>
      <c r="O104" s="429"/>
      <c r="P104" s="429"/>
      <c r="Q104" s="429"/>
      <c r="R104" s="429"/>
      <c r="S104" s="429"/>
      <c r="T104" s="429"/>
      <c r="U104" s="429"/>
      <c r="V104" s="429"/>
      <c r="W104" s="429"/>
      <c r="X104" s="429"/>
      <c r="Y104" s="429"/>
      <c r="Z104" s="429"/>
      <c r="AA104" s="429"/>
      <c r="AB104" s="429"/>
      <c r="AC104" s="429"/>
      <c r="AD104" s="429"/>
      <c r="AE104" s="429"/>
      <c r="AF104" s="429"/>
      <c r="AG104" s="429"/>
      <c r="AH104" s="429"/>
      <c r="AI104" s="429"/>
      <c r="AJ104" s="429"/>
      <c r="AK104" s="429"/>
      <c r="AL104" s="429"/>
      <c r="AM104" s="429"/>
      <c r="AN104" s="429"/>
      <c r="AO104" s="429"/>
      <c r="AP104" s="429"/>
      <c r="AQ104" s="429"/>
      <c r="AR104" s="429"/>
      <c r="AS104" s="429"/>
      <c r="AT104" s="429"/>
      <c r="AU104" s="429"/>
      <c r="AV104" s="429"/>
      <c r="AW104" s="429"/>
      <c r="AX104" s="429"/>
      <c r="AY104" s="429"/>
      <c r="AZ104" s="429"/>
      <c r="BA104" s="429"/>
      <c r="BB104" s="429"/>
      <c r="BC104" s="429"/>
      <c r="BD104" s="429"/>
      <c r="BE104" s="429"/>
      <c r="BF104" s="429"/>
      <c r="BG104" s="429"/>
      <c r="BH104" s="429"/>
      <c r="BI104" s="429"/>
      <c r="BJ104" s="429"/>
      <c r="BK104" s="429"/>
      <c r="BL104" s="429"/>
      <c r="BM104" s="429"/>
      <c r="BN104" s="429"/>
      <c r="BO104" s="429"/>
      <c r="BP104" s="429"/>
      <c r="BQ104" s="429"/>
      <c r="BR104" s="429"/>
      <c r="BS104" s="429"/>
      <c r="BT104" s="429"/>
      <c r="BU104" s="429"/>
      <c r="BV104" s="429"/>
      <c r="BW104" s="429"/>
      <c r="BX104" s="429"/>
      <c r="BY104" s="429"/>
      <c r="BZ104" s="429"/>
      <c r="CA104" s="429"/>
      <c r="CB104" s="429"/>
      <c r="CC104" s="429"/>
      <c r="CD104" s="429"/>
      <c r="CE104" s="429"/>
      <c r="CF104" s="429"/>
      <c r="CG104" s="429"/>
      <c r="CH104" s="429"/>
      <c r="CI104" s="429"/>
      <c r="CJ104" s="429"/>
      <c r="CK104" s="429"/>
      <c r="CL104" s="429"/>
      <c r="CM104" s="429"/>
      <c r="CN104" s="429"/>
      <c r="CO104" s="429"/>
      <c r="CP104" s="429"/>
      <c r="CQ104" s="429"/>
      <c r="CR104" s="429"/>
      <c r="CS104" s="429"/>
      <c r="CT104" s="429"/>
      <c r="CU104" s="429"/>
      <c r="CV104" s="429"/>
      <c r="CW104" s="429"/>
      <c r="CX104" s="429"/>
      <c r="CY104" s="429"/>
      <c r="CZ104" s="429"/>
      <c r="DA104" s="429"/>
      <c r="DB104" s="429"/>
      <c r="DC104" s="429"/>
      <c r="DD104" s="429"/>
      <c r="DE104" s="429"/>
      <c r="DF104" s="429"/>
      <c r="DG104" s="429"/>
      <c r="DH104" s="429"/>
      <c r="DI104" s="429"/>
      <c r="DJ104" s="429"/>
      <c r="DK104" s="429"/>
      <c r="DL104" s="429"/>
      <c r="DM104" s="429"/>
      <c r="DN104" s="429"/>
      <c r="DO104" s="429"/>
      <c r="DP104" s="429"/>
      <c r="DQ104" s="429"/>
      <c r="DR104" s="429"/>
      <c r="DS104" s="429"/>
      <c r="DT104" s="429"/>
      <c r="DU104" s="429"/>
      <c r="DV104" s="429"/>
      <c r="DW104" s="429"/>
      <c r="DX104" s="429"/>
      <c r="DY104" s="429"/>
      <c r="DZ104" s="429"/>
      <c r="EA104" s="429"/>
      <c r="EB104" s="429"/>
      <c r="EC104" s="429"/>
      <c r="ED104" s="429"/>
      <c r="EE104" s="429"/>
      <c r="EF104" s="429"/>
      <c r="EG104" s="429"/>
      <c r="EH104" s="429"/>
      <c r="EI104" s="429"/>
      <c r="EJ104" s="429"/>
      <c r="EK104" s="429"/>
      <c r="EL104" s="429"/>
      <c r="EM104" s="429"/>
      <c r="EN104" s="429"/>
      <c r="EO104" s="429"/>
      <c r="EP104" s="429"/>
      <c r="EQ104" s="429"/>
      <c r="ER104" s="429"/>
      <c r="ES104" s="429"/>
      <c r="ET104" s="429"/>
      <c r="EU104" s="429"/>
      <c r="EV104" s="429"/>
      <c r="EW104" s="429"/>
      <c r="EX104" s="429"/>
      <c r="EY104" s="429"/>
      <c r="EZ104" s="429"/>
      <c r="FA104" s="429"/>
      <c r="FB104" s="429"/>
      <c r="FC104" s="429"/>
      <c r="FD104" s="429"/>
      <c r="FE104" s="429"/>
      <c r="FF104" s="429"/>
      <c r="FG104" s="429"/>
      <c r="FH104" s="429"/>
      <c r="FI104" s="429"/>
      <c r="FJ104" s="429"/>
      <c r="FK104" s="429"/>
      <c r="FL104" s="429"/>
      <c r="FM104" s="429"/>
      <c r="FN104" s="429"/>
      <c r="FO104" s="429"/>
      <c r="FP104" s="429"/>
      <c r="FQ104" s="429"/>
      <c r="FR104" s="429"/>
      <c r="FS104" s="429"/>
      <c r="FT104" s="429"/>
      <c r="FU104" s="429"/>
      <c r="FV104" s="429"/>
      <c r="FW104" s="429"/>
      <c r="FX104" s="429"/>
      <c r="FY104" s="429"/>
      <c r="FZ104" s="429"/>
      <c r="GA104" s="429"/>
      <c r="GB104" s="429"/>
      <c r="GC104" s="429"/>
      <c r="GD104" s="429"/>
      <c r="GE104" s="429"/>
      <c r="GF104" s="429"/>
      <c r="GG104" s="429"/>
      <c r="GH104" s="429"/>
      <c r="GI104" s="429"/>
      <c r="GJ104" s="429"/>
      <c r="GK104" s="429"/>
      <c r="GL104" s="429"/>
      <c r="GM104" s="429"/>
      <c r="GN104" s="429"/>
      <c r="GO104" s="429"/>
      <c r="GP104" s="429"/>
      <c r="GQ104" s="429"/>
      <c r="GR104" s="429"/>
      <c r="GS104" s="429"/>
      <c r="GT104" s="429"/>
      <c r="GU104" s="429"/>
      <c r="GV104" s="429"/>
      <c r="GW104" s="429"/>
      <c r="GX104" s="429"/>
      <c r="GY104" s="429"/>
      <c r="GZ104" s="429"/>
      <c r="HA104" s="429"/>
      <c r="HB104" s="429"/>
      <c r="HC104" s="429"/>
      <c r="HD104" s="429"/>
      <c r="HE104" s="429"/>
      <c r="HF104" s="429"/>
      <c r="HG104" s="429"/>
      <c r="HH104" s="429"/>
      <c r="HI104" s="429"/>
      <c r="HJ104" s="429"/>
      <c r="HK104" s="429"/>
      <c r="HL104" s="429"/>
      <c r="HM104" s="429"/>
      <c r="HN104" s="429"/>
      <c r="HO104" s="429"/>
      <c r="HP104" s="429"/>
      <c r="HQ104" s="429"/>
      <c r="HR104" s="429"/>
      <c r="HS104" s="429"/>
      <c r="HT104" s="429"/>
      <c r="HU104" s="429"/>
      <c r="HV104" s="429"/>
      <c r="HW104" s="429"/>
      <c r="HX104" s="429"/>
      <c r="HY104" s="429"/>
      <c r="HZ104" s="429"/>
      <c r="IA104" s="429"/>
      <c r="IB104" s="429"/>
      <c r="IC104" s="429"/>
      <c r="ID104" s="429"/>
      <c r="IE104" s="429"/>
      <c r="IF104" s="429"/>
      <c r="IG104" s="429"/>
      <c r="IH104" s="429"/>
      <c r="II104" s="429"/>
      <c r="IJ104" s="429"/>
      <c r="IK104" s="429"/>
      <c r="IL104" s="429"/>
      <c r="IM104" s="429"/>
      <c r="IN104" s="429"/>
      <c r="IO104" s="429"/>
      <c r="IP104" s="429"/>
      <c r="IQ104" s="429"/>
      <c r="IR104" s="429"/>
      <c r="IS104" s="429"/>
      <c r="IT104" s="429"/>
      <c r="IU104" s="429"/>
      <c r="IV104" s="429"/>
      <c r="IW104" s="429"/>
      <c r="IX104" s="429"/>
      <c r="IY104" s="429"/>
      <c r="IZ104" s="429"/>
      <c r="JA104" s="429"/>
      <c r="JB104" s="429"/>
      <c r="JC104" s="429"/>
      <c r="JD104" s="429"/>
      <c r="JE104" s="429"/>
      <c r="JF104" s="429"/>
      <c r="JG104" s="429"/>
      <c r="JH104" s="429"/>
      <c r="JI104" s="429"/>
      <c r="JJ104" s="429"/>
      <c r="JK104" s="429"/>
      <c r="JL104" s="429"/>
      <c r="JM104" s="429"/>
      <c r="JN104" s="429"/>
      <c r="JO104" s="429"/>
      <c r="JP104" s="429"/>
      <c r="JQ104" s="429"/>
      <c r="JR104" s="429"/>
      <c r="JS104" s="429"/>
      <c r="JT104" s="429"/>
      <c r="JU104" s="429"/>
      <c r="JV104" s="429"/>
      <c r="JW104" s="429"/>
      <c r="JX104" s="429"/>
      <c r="JY104" s="429"/>
      <c r="JZ104" s="429"/>
      <c r="KA104" s="429"/>
      <c r="KB104" s="429"/>
      <c r="KC104" s="429"/>
      <c r="KD104" s="429"/>
      <c r="KE104" s="429"/>
      <c r="KF104" s="429"/>
      <c r="KG104" s="429"/>
      <c r="KH104" s="429"/>
      <c r="KI104" s="429"/>
      <c r="KJ104" s="429"/>
      <c r="KK104" s="429"/>
      <c r="KL104" s="429"/>
      <c r="KM104" s="429"/>
      <c r="KN104" s="429"/>
      <c r="KO104" s="429"/>
      <c r="KP104" s="429"/>
      <c r="KQ104" s="429"/>
      <c r="KR104" s="429"/>
      <c r="KS104" s="429"/>
      <c r="KT104" s="429"/>
      <c r="KU104" s="429"/>
      <c r="KV104" s="429"/>
      <c r="KW104" s="429"/>
      <c r="KX104" s="429"/>
      <c r="KY104" s="429"/>
      <c r="KZ104" s="429"/>
      <c r="LA104" s="429"/>
      <c r="LB104" s="429"/>
      <c r="LC104" s="429"/>
      <c r="LD104" s="429"/>
      <c r="LE104" s="429"/>
      <c r="LF104" s="429"/>
      <c r="LG104" s="429"/>
      <c r="LH104" s="429"/>
      <c r="LI104" s="429"/>
      <c r="LJ104" s="429"/>
      <c r="LK104" s="429"/>
      <c r="LL104" s="429"/>
      <c r="LM104" s="429"/>
      <c r="LN104" s="429"/>
      <c r="LO104" s="429"/>
      <c r="LP104" s="429"/>
      <c r="LQ104" s="429"/>
      <c r="LR104" s="429"/>
      <c r="LS104" s="429"/>
      <c r="LT104" s="429"/>
      <c r="LU104" s="429"/>
      <c r="LV104" s="429"/>
      <c r="LW104" s="429"/>
      <c r="LX104" s="429"/>
      <c r="LY104" s="429"/>
      <c r="LZ104" s="429"/>
    </row>
    <row r="105" spans="1:338">
      <c r="A105" s="429"/>
      <c r="B105" s="429"/>
      <c r="C105" s="429"/>
      <c r="D105" s="429"/>
      <c r="E105" s="429"/>
      <c r="F105" s="429"/>
      <c r="G105" s="429"/>
      <c r="H105" s="429"/>
      <c r="I105" s="429"/>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429"/>
      <c r="AG105" s="429"/>
      <c r="AH105" s="429"/>
      <c r="AI105" s="429"/>
      <c r="AJ105" s="429"/>
      <c r="AK105" s="429"/>
      <c r="AL105" s="429"/>
      <c r="AM105" s="429"/>
      <c r="AN105" s="429"/>
      <c r="AO105" s="429"/>
      <c r="AP105" s="429"/>
      <c r="AQ105" s="429"/>
      <c r="AR105" s="429"/>
      <c r="AS105" s="429"/>
      <c r="AT105" s="429"/>
      <c r="AU105" s="429"/>
      <c r="AV105" s="429"/>
      <c r="AW105" s="429"/>
      <c r="AX105" s="429"/>
      <c r="AY105" s="429"/>
      <c r="AZ105" s="429"/>
      <c r="BA105" s="429"/>
      <c r="BB105" s="429"/>
      <c r="BC105" s="429"/>
      <c r="BD105" s="429"/>
      <c r="BE105" s="429"/>
      <c r="BF105" s="429"/>
      <c r="BG105" s="429"/>
      <c r="BH105" s="429"/>
      <c r="BI105" s="429"/>
      <c r="BJ105" s="429"/>
      <c r="BK105" s="429"/>
      <c r="BL105" s="429"/>
      <c r="BM105" s="429"/>
      <c r="BN105" s="429"/>
      <c r="BO105" s="429"/>
      <c r="BP105" s="429"/>
      <c r="BQ105" s="429"/>
      <c r="BR105" s="429"/>
      <c r="BS105" s="429"/>
      <c r="BT105" s="429"/>
      <c r="BU105" s="429"/>
      <c r="BV105" s="429"/>
      <c r="BW105" s="429"/>
      <c r="BX105" s="429"/>
      <c r="BY105" s="429"/>
      <c r="BZ105" s="429"/>
      <c r="CA105" s="429"/>
      <c r="CB105" s="429"/>
      <c r="CC105" s="429"/>
      <c r="CD105" s="429"/>
      <c r="CE105" s="429"/>
      <c r="CF105" s="429"/>
      <c r="CG105" s="429"/>
      <c r="CH105" s="429"/>
      <c r="CI105" s="429"/>
      <c r="CJ105" s="429"/>
      <c r="CK105" s="429"/>
      <c r="CL105" s="429"/>
      <c r="CM105" s="429"/>
      <c r="CN105" s="429"/>
      <c r="CO105" s="429"/>
      <c r="CP105" s="429"/>
      <c r="CQ105" s="429"/>
      <c r="CR105" s="429"/>
      <c r="CS105" s="429"/>
      <c r="CT105" s="429"/>
      <c r="CU105" s="429"/>
      <c r="CV105" s="429"/>
      <c r="CW105" s="429"/>
      <c r="CX105" s="429"/>
      <c r="CY105" s="429"/>
      <c r="CZ105" s="429"/>
      <c r="DA105" s="429"/>
      <c r="DB105" s="429"/>
      <c r="DC105" s="429"/>
      <c r="DD105" s="429"/>
      <c r="DE105" s="429"/>
      <c r="DF105" s="429"/>
      <c r="DG105" s="429"/>
      <c r="DH105" s="429"/>
      <c r="DI105" s="429"/>
      <c r="DJ105" s="429"/>
      <c r="DK105" s="429"/>
      <c r="DL105" s="429"/>
      <c r="DM105" s="429"/>
      <c r="DN105" s="429"/>
      <c r="DO105" s="429"/>
      <c r="DP105" s="429"/>
      <c r="DQ105" s="429"/>
      <c r="DR105" s="429"/>
      <c r="DS105" s="429"/>
      <c r="DT105" s="429"/>
      <c r="DU105" s="429"/>
      <c r="DV105" s="429"/>
      <c r="DW105" s="429"/>
      <c r="DX105" s="429"/>
      <c r="DY105" s="429"/>
      <c r="DZ105" s="429"/>
      <c r="EA105" s="429"/>
      <c r="EB105" s="429"/>
      <c r="EC105" s="429"/>
      <c r="ED105" s="429"/>
      <c r="EE105" s="429"/>
      <c r="EF105" s="429"/>
      <c r="EG105" s="429"/>
      <c r="EH105" s="429"/>
      <c r="EI105" s="429"/>
      <c r="EJ105" s="429"/>
      <c r="EK105" s="429"/>
      <c r="EL105" s="429"/>
      <c r="EM105" s="429"/>
      <c r="EN105" s="429"/>
      <c r="EO105" s="429"/>
      <c r="EP105" s="429"/>
      <c r="EQ105" s="429"/>
      <c r="ER105" s="429"/>
      <c r="ES105" s="429"/>
      <c r="ET105" s="429"/>
      <c r="EU105" s="429"/>
      <c r="EV105" s="429"/>
      <c r="EW105" s="429"/>
      <c r="EX105" s="429"/>
      <c r="EY105" s="429"/>
      <c r="EZ105" s="429"/>
      <c r="FA105" s="429"/>
      <c r="FB105" s="429"/>
      <c r="FC105" s="429"/>
      <c r="FD105" s="429"/>
      <c r="FE105" s="429"/>
      <c r="FF105" s="429"/>
      <c r="FG105" s="429"/>
      <c r="FH105" s="429"/>
      <c r="FI105" s="429"/>
      <c r="FJ105" s="429"/>
      <c r="FK105" s="429"/>
      <c r="FL105" s="429"/>
      <c r="FM105" s="429"/>
      <c r="FN105" s="429"/>
      <c r="FO105" s="429"/>
      <c r="FP105" s="429"/>
      <c r="FQ105" s="429"/>
      <c r="FR105" s="429"/>
      <c r="FS105" s="429"/>
      <c r="FT105" s="429"/>
      <c r="FU105" s="429"/>
      <c r="FV105" s="429"/>
      <c r="FW105" s="429"/>
      <c r="FX105" s="429"/>
      <c r="FY105" s="429"/>
      <c r="FZ105" s="429"/>
      <c r="GA105" s="429"/>
      <c r="GB105" s="429"/>
      <c r="GC105" s="429"/>
      <c r="GD105" s="429"/>
      <c r="GE105" s="429"/>
      <c r="GF105" s="429"/>
      <c r="GG105" s="429"/>
      <c r="GH105" s="429"/>
      <c r="GI105" s="429"/>
      <c r="GJ105" s="429"/>
      <c r="GK105" s="429"/>
      <c r="GL105" s="429"/>
      <c r="GM105" s="429"/>
      <c r="GN105" s="429"/>
      <c r="GO105" s="429"/>
      <c r="GP105" s="429"/>
      <c r="GQ105" s="429"/>
      <c r="GR105" s="429"/>
      <c r="GS105" s="429"/>
      <c r="GT105" s="429"/>
      <c r="GU105" s="429"/>
      <c r="GV105" s="429"/>
      <c r="GW105" s="429"/>
      <c r="GX105" s="429"/>
      <c r="GY105" s="429"/>
      <c r="GZ105" s="429"/>
      <c r="HA105" s="429"/>
      <c r="HB105" s="429"/>
      <c r="HC105" s="429"/>
      <c r="HD105" s="429"/>
      <c r="HE105" s="429"/>
      <c r="HF105" s="429"/>
      <c r="HG105" s="429"/>
      <c r="HH105" s="429"/>
      <c r="HI105" s="429"/>
      <c r="HJ105" s="429"/>
      <c r="HK105" s="429"/>
      <c r="HL105" s="429"/>
      <c r="HM105" s="429"/>
      <c r="HN105" s="429"/>
      <c r="HO105" s="429"/>
      <c r="HP105" s="429"/>
      <c r="HQ105" s="429"/>
      <c r="HR105" s="429"/>
      <c r="HS105" s="429"/>
      <c r="HT105" s="429"/>
      <c r="HU105" s="429"/>
      <c r="HV105" s="429"/>
      <c r="HW105" s="429"/>
      <c r="HX105" s="429"/>
      <c r="HY105" s="429"/>
      <c r="HZ105" s="429"/>
      <c r="IA105" s="429"/>
      <c r="IB105" s="429"/>
      <c r="IC105" s="429"/>
      <c r="ID105" s="429"/>
      <c r="IE105" s="429"/>
      <c r="IF105" s="429"/>
      <c r="IG105" s="429"/>
      <c r="IH105" s="429"/>
      <c r="II105" s="429"/>
      <c r="IJ105" s="429"/>
      <c r="IK105" s="429"/>
      <c r="IL105" s="429"/>
      <c r="IM105" s="429"/>
      <c r="IN105" s="429"/>
      <c r="IO105" s="429"/>
      <c r="IP105" s="429"/>
      <c r="IQ105" s="429"/>
      <c r="IR105" s="429"/>
      <c r="IS105" s="429"/>
      <c r="IT105" s="429"/>
      <c r="IU105" s="429"/>
      <c r="IV105" s="429"/>
      <c r="IW105" s="429"/>
      <c r="IX105" s="429"/>
      <c r="IY105" s="429"/>
      <c r="IZ105" s="429"/>
      <c r="JA105" s="429"/>
      <c r="JB105" s="429"/>
      <c r="JC105" s="429"/>
      <c r="JD105" s="429"/>
      <c r="JE105" s="429"/>
      <c r="JF105" s="429"/>
      <c r="JG105" s="429"/>
      <c r="JH105" s="429"/>
      <c r="JI105" s="429"/>
      <c r="JJ105" s="429"/>
      <c r="JK105" s="429"/>
      <c r="JL105" s="429"/>
      <c r="JM105" s="429"/>
      <c r="JN105" s="429"/>
      <c r="JO105" s="429"/>
      <c r="JP105" s="429"/>
      <c r="JQ105" s="429"/>
      <c r="JR105" s="429"/>
      <c r="JS105" s="429"/>
      <c r="JT105" s="429"/>
      <c r="JU105" s="429"/>
      <c r="JV105" s="429"/>
      <c r="JW105" s="429"/>
      <c r="JX105" s="429"/>
      <c r="JY105" s="429"/>
      <c r="JZ105" s="429"/>
      <c r="KA105" s="429"/>
      <c r="KB105" s="429"/>
      <c r="KC105" s="429"/>
      <c r="KD105" s="429"/>
      <c r="KE105" s="429"/>
      <c r="KF105" s="429"/>
      <c r="KG105" s="429"/>
      <c r="KH105" s="429"/>
      <c r="KI105" s="429"/>
      <c r="KJ105" s="429"/>
      <c r="KK105" s="429"/>
      <c r="KL105" s="429"/>
      <c r="KM105" s="429"/>
      <c r="KN105" s="429"/>
      <c r="KO105" s="429"/>
      <c r="KP105" s="429"/>
      <c r="KQ105" s="429"/>
      <c r="KR105" s="429"/>
      <c r="KS105" s="429"/>
      <c r="KT105" s="429"/>
      <c r="KU105" s="429"/>
      <c r="KV105" s="429"/>
      <c r="KW105" s="429"/>
      <c r="KX105" s="429"/>
      <c r="KY105" s="429"/>
      <c r="KZ105" s="429"/>
      <c r="LA105" s="429"/>
      <c r="LB105" s="429"/>
      <c r="LC105" s="429"/>
      <c r="LD105" s="429"/>
      <c r="LE105" s="429"/>
      <c r="LF105" s="429"/>
      <c r="LG105" s="429"/>
      <c r="LH105" s="429"/>
      <c r="LI105" s="429"/>
      <c r="LJ105" s="429"/>
      <c r="LK105" s="429"/>
      <c r="LL105" s="429"/>
      <c r="LM105" s="429"/>
      <c r="LN105" s="429"/>
      <c r="LO105" s="429"/>
      <c r="LP105" s="429"/>
      <c r="LQ105" s="429"/>
      <c r="LR105" s="429"/>
      <c r="LS105" s="429"/>
      <c r="LT105" s="429"/>
      <c r="LU105" s="429"/>
      <c r="LV105" s="429"/>
      <c r="LW105" s="429"/>
      <c r="LX105" s="429"/>
      <c r="LY105" s="429"/>
      <c r="LZ105" s="429"/>
    </row>
    <row r="106" spans="1:338">
      <c r="A106" s="429"/>
      <c r="B106" s="429"/>
      <c r="C106" s="429"/>
      <c r="D106" s="429"/>
      <c r="E106" s="429"/>
      <c r="F106" s="429"/>
      <c r="G106" s="429"/>
      <c r="H106" s="429"/>
      <c r="I106" s="429"/>
      <c r="J106" s="429"/>
      <c r="K106" s="429"/>
      <c r="L106" s="429"/>
      <c r="M106" s="429"/>
      <c r="N106" s="429"/>
      <c r="O106" s="429"/>
      <c r="P106" s="429"/>
      <c r="Q106" s="429"/>
      <c r="R106" s="429"/>
      <c r="S106" s="429"/>
      <c r="T106" s="429"/>
      <c r="U106" s="429"/>
      <c r="V106" s="429"/>
      <c r="W106" s="429"/>
      <c r="X106" s="429"/>
      <c r="Y106" s="429"/>
      <c r="Z106" s="429"/>
      <c r="AA106" s="429"/>
      <c r="AB106" s="429"/>
      <c r="AC106" s="429"/>
      <c r="AD106" s="429"/>
      <c r="AE106" s="429"/>
      <c r="AF106" s="429"/>
      <c r="AG106" s="429"/>
      <c r="AH106" s="429"/>
      <c r="AI106" s="429"/>
      <c r="AJ106" s="429"/>
      <c r="AK106" s="429"/>
      <c r="AL106" s="429"/>
      <c r="AM106" s="429"/>
      <c r="AN106" s="429"/>
      <c r="AO106" s="429"/>
      <c r="AP106" s="429"/>
      <c r="AQ106" s="429"/>
      <c r="AR106" s="429"/>
      <c r="AS106" s="429"/>
      <c r="AT106" s="429"/>
      <c r="AU106" s="429"/>
      <c r="AV106" s="429"/>
      <c r="AW106" s="429"/>
      <c r="AX106" s="429"/>
      <c r="AY106" s="429"/>
      <c r="AZ106" s="429"/>
      <c r="BA106" s="429"/>
      <c r="BB106" s="429"/>
      <c r="BC106" s="429"/>
      <c r="BD106" s="429"/>
      <c r="BE106" s="429"/>
      <c r="BF106" s="429"/>
      <c r="BG106" s="429"/>
      <c r="BH106" s="429"/>
      <c r="BI106" s="429"/>
      <c r="BJ106" s="429"/>
      <c r="BK106" s="429"/>
      <c r="BL106" s="429"/>
      <c r="BM106" s="429"/>
      <c r="BN106" s="429"/>
      <c r="BO106" s="429"/>
      <c r="BP106" s="429"/>
      <c r="BQ106" s="429"/>
      <c r="BR106" s="429"/>
      <c r="BS106" s="429"/>
      <c r="BT106" s="429"/>
      <c r="BU106" s="429"/>
      <c r="BV106" s="429"/>
      <c r="BW106" s="429"/>
      <c r="BX106" s="429"/>
      <c r="BY106" s="429"/>
      <c r="BZ106" s="429"/>
      <c r="CA106" s="429"/>
      <c r="CB106" s="429"/>
      <c r="CC106" s="429"/>
      <c r="CD106" s="429"/>
      <c r="CE106" s="429"/>
      <c r="CF106" s="429"/>
      <c r="CG106" s="429"/>
      <c r="CH106" s="429"/>
      <c r="CI106" s="429"/>
      <c r="CJ106" s="429"/>
      <c r="CK106" s="429"/>
      <c r="CL106" s="429"/>
      <c r="CM106" s="429"/>
      <c r="CN106" s="429"/>
      <c r="CO106" s="429"/>
      <c r="CP106" s="429"/>
      <c r="CQ106" s="429"/>
      <c r="CR106" s="429"/>
      <c r="CS106" s="429"/>
      <c r="CT106" s="429"/>
      <c r="CU106" s="429"/>
      <c r="CV106" s="429"/>
      <c r="CW106" s="429"/>
      <c r="CX106" s="429"/>
      <c r="CY106" s="429"/>
      <c r="CZ106" s="429"/>
      <c r="DA106" s="429"/>
      <c r="DB106" s="429"/>
      <c r="DC106" s="429"/>
      <c r="DD106" s="429"/>
      <c r="DE106" s="429"/>
      <c r="DF106" s="429"/>
      <c r="DG106" s="429"/>
      <c r="DH106" s="429"/>
      <c r="DI106" s="429"/>
      <c r="DJ106" s="429"/>
      <c r="DK106" s="429"/>
      <c r="DL106" s="429"/>
      <c r="DM106" s="429"/>
      <c r="DN106" s="429"/>
      <c r="DO106" s="429"/>
      <c r="DP106" s="429"/>
      <c r="DQ106" s="429"/>
      <c r="DR106" s="429"/>
      <c r="DS106" s="429"/>
      <c r="DT106" s="429"/>
      <c r="DU106" s="429"/>
      <c r="DV106" s="429"/>
      <c r="DW106" s="429"/>
      <c r="DX106" s="429"/>
      <c r="DY106" s="429"/>
      <c r="DZ106" s="429"/>
      <c r="EA106" s="429"/>
      <c r="EB106" s="429"/>
      <c r="EC106" s="429"/>
      <c r="ED106" s="429"/>
      <c r="EE106" s="429"/>
      <c r="EF106" s="429"/>
      <c r="EG106" s="429"/>
      <c r="EH106" s="429"/>
      <c r="EI106" s="429"/>
      <c r="EJ106" s="429"/>
      <c r="EK106" s="429"/>
      <c r="EL106" s="429"/>
      <c r="EM106" s="429"/>
      <c r="EN106" s="429"/>
      <c r="EO106" s="429"/>
      <c r="EP106" s="429"/>
      <c r="EQ106" s="429"/>
      <c r="ER106" s="429"/>
      <c r="ES106" s="429"/>
      <c r="ET106" s="429"/>
      <c r="EU106" s="429"/>
      <c r="EV106" s="429"/>
      <c r="EW106" s="429"/>
      <c r="EX106" s="429"/>
      <c r="EY106" s="429"/>
      <c r="EZ106" s="429"/>
      <c r="FA106" s="429"/>
      <c r="FB106" s="429"/>
      <c r="FC106" s="429"/>
      <c r="FD106" s="429"/>
      <c r="FE106" s="429"/>
      <c r="FF106" s="429"/>
      <c r="FG106" s="429"/>
      <c r="FH106" s="429"/>
      <c r="FI106" s="429"/>
      <c r="FJ106" s="429"/>
      <c r="FK106" s="429"/>
      <c r="FL106" s="429"/>
      <c r="FM106" s="429"/>
      <c r="FN106" s="429"/>
      <c r="FO106" s="429"/>
      <c r="FP106" s="429"/>
      <c r="FQ106" s="429"/>
      <c r="FR106" s="429"/>
      <c r="FS106" s="429"/>
      <c r="FT106" s="429"/>
      <c r="FU106" s="429"/>
      <c r="FV106" s="429"/>
      <c r="FW106" s="429"/>
      <c r="FX106" s="429"/>
      <c r="FY106" s="429"/>
      <c r="FZ106" s="429"/>
      <c r="GA106" s="429"/>
      <c r="GB106" s="429"/>
      <c r="GC106" s="429"/>
      <c r="GD106" s="429"/>
      <c r="GE106" s="429"/>
      <c r="GF106" s="429"/>
      <c r="GG106" s="429"/>
      <c r="GH106" s="429"/>
      <c r="GI106" s="429"/>
      <c r="GJ106" s="429"/>
      <c r="GK106" s="429"/>
      <c r="GL106" s="429"/>
      <c r="GM106" s="429"/>
      <c r="GN106" s="429"/>
      <c r="GO106" s="429"/>
      <c r="GP106" s="429"/>
      <c r="GQ106" s="429"/>
      <c r="GR106" s="429"/>
      <c r="GS106" s="429"/>
      <c r="GT106" s="429"/>
      <c r="GU106" s="429"/>
      <c r="GV106" s="429"/>
      <c r="GW106" s="429"/>
      <c r="GX106" s="429"/>
      <c r="GY106" s="429"/>
      <c r="GZ106" s="429"/>
      <c r="HA106" s="429"/>
      <c r="HB106" s="429"/>
      <c r="HC106" s="429"/>
      <c r="HD106" s="429"/>
      <c r="HE106" s="429"/>
      <c r="HF106" s="429"/>
      <c r="HG106" s="429"/>
      <c r="HH106" s="429"/>
      <c r="HI106" s="429"/>
      <c r="HJ106" s="429"/>
      <c r="HK106" s="429"/>
      <c r="HL106" s="429"/>
      <c r="HM106" s="429"/>
      <c r="HN106" s="429"/>
      <c r="HO106" s="429"/>
      <c r="HP106" s="429"/>
      <c r="HQ106" s="429"/>
      <c r="HR106" s="429"/>
      <c r="HS106" s="429"/>
      <c r="HT106" s="429"/>
      <c r="HU106" s="429"/>
      <c r="HV106" s="429"/>
      <c r="HW106" s="429"/>
      <c r="HX106" s="429"/>
      <c r="HY106" s="429"/>
      <c r="HZ106" s="429"/>
      <c r="IA106" s="429"/>
      <c r="IB106" s="429"/>
      <c r="IC106" s="429"/>
      <c r="ID106" s="429"/>
      <c r="IE106" s="429"/>
      <c r="IF106" s="429"/>
      <c r="IG106" s="429"/>
      <c r="IH106" s="429"/>
      <c r="II106" s="429"/>
      <c r="IJ106" s="429"/>
      <c r="IK106" s="429"/>
      <c r="IL106" s="429"/>
      <c r="IM106" s="429"/>
      <c r="IN106" s="429"/>
      <c r="IO106" s="429"/>
      <c r="IP106" s="429"/>
      <c r="IQ106" s="429"/>
      <c r="IR106" s="429"/>
      <c r="IS106" s="429"/>
      <c r="IT106" s="429"/>
      <c r="IU106" s="429"/>
      <c r="IV106" s="429"/>
      <c r="IW106" s="429"/>
      <c r="IX106" s="429"/>
      <c r="IY106" s="429"/>
      <c r="IZ106" s="429"/>
      <c r="JA106" s="429"/>
      <c r="JB106" s="429"/>
      <c r="JC106" s="429"/>
      <c r="JD106" s="429"/>
      <c r="JE106" s="429"/>
      <c r="JF106" s="429"/>
      <c r="JG106" s="429"/>
      <c r="JH106" s="429"/>
      <c r="JI106" s="429"/>
      <c r="JJ106" s="429"/>
      <c r="JK106" s="429"/>
      <c r="JL106" s="429"/>
      <c r="JM106" s="429"/>
      <c r="JN106" s="429"/>
      <c r="JO106" s="429"/>
      <c r="JP106" s="429"/>
      <c r="JQ106" s="429"/>
      <c r="JR106" s="429"/>
      <c r="JS106" s="429"/>
      <c r="JT106" s="429"/>
      <c r="JU106" s="429"/>
      <c r="JV106" s="429"/>
      <c r="JW106" s="429"/>
      <c r="JX106" s="429"/>
      <c r="JY106" s="429"/>
      <c r="JZ106" s="429"/>
      <c r="KA106" s="429"/>
      <c r="KB106" s="429"/>
      <c r="KC106" s="429"/>
      <c r="KD106" s="429"/>
      <c r="KE106" s="429"/>
      <c r="KF106" s="429"/>
      <c r="KG106" s="429"/>
      <c r="KH106" s="429"/>
      <c r="KI106" s="429"/>
      <c r="KJ106" s="429"/>
      <c r="KK106" s="429"/>
      <c r="KL106" s="429"/>
      <c r="KM106" s="429"/>
      <c r="KN106" s="429"/>
      <c r="KO106" s="429"/>
      <c r="KP106" s="429"/>
      <c r="KQ106" s="429"/>
      <c r="KR106" s="429"/>
      <c r="KS106" s="429"/>
      <c r="KT106" s="429"/>
      <c r="KU106" s="429"/>
      <c r="KV106" s="429"/>
      <c r="KW106" s="429"/>
      <c r="KX106" s="429"/>
      <c r="KY106" s="429"/>
      <c r="KZ106" s="429"/>
      <c r="LA106" s="429"/>
      <c r="LB106" s="429"/>
      <c r="LC106" s="429"/>
      <c r="LD106" s="429"/>
      <c r="LE106" s="429"/>
      <c r="LF106" s="429"/>
      <c r="LG106" s="429"/>
      <c r="LH106" s="429"/>
      <c r="LI106" s="429"/>
      <c r="LJ106" s="429"/>
      <c r="LK106" s="429"/>
      <c r="LL106" s="429"/>
      <c r="LM106" s="429"/>
      <c r="LN106" s="429"/>
      <c r="LO106" s="429"/>
      <c r="LP106" s="429"/>
      <c r="LQ106" s="429"/>
      <c r="LR106" s="429"/>
      <c r="LS106" s="429"/>
      <c r="LT106" s="429"/>
      <c r="LU106" s="429"/>
      <c r="LV106" s="429"/>
      <c r="LW106" s="429"/>
      <c r="LX106" s="429"/>
      <c r="LY106" s="429"/>
      <c r="LZ106" s="429"/>
    </row>
    <row r="107" spans="1:338">
      <c r="A107" s="429"/>
      <c r="B107" s="429"/>
      <c r="C107" s="429"/>
      <c r="D107" s="429"/>
      <c r="E107" s="429"/>
      <c r="F107" s="429"/>
      <c r="G107" s="429"/>
      <c r="H107" s="429"/>
      <c r="I107" s="429"/>
      <c r="J107" s="429"/>
      <c r="K107" s="429"/>
      <c r="L107" s="429"/>
      <c r="M107" s="429"/>
      <c r="N107" s="429"/>
      <c r="O107" s="429"/>
      <c r="P107" s="429"/>
      <c r="Q107" s="429"/>
      <c r="R107" s="429"/>
      <c r="S107" s="429"/>
      <c r="T107" s="429"/>
      <c r="U107" s="429"/>
      <c r="V107" s="429"/>
      <c r="W107" s="429"/>
      <c r="X107" s="429"/>
      <c r="Y107" s="429"/>
      <c r="Z107" s="429"/>
      <c r="AA107" s="429"/>
      <c r="AB107" s="429"/>
      <c r="AC107" s="429"/>
      <c r="AD107" s="429"/>
      <c r="AE107" s="429"/>
      <c r="AF107" s="429"/>
      <c r="AG107" s="429"/>
      <c r="AH107" s="429"/>
      <c r="AI107" s="429"/>
      <c r="AJ107" s="429"/>
      <c r="AK107" s="429"/>
      <c r="AL107" s="429"/>
      <c r="AM107" s="429"/>
      <c r="AN107" s="429"/>
      <c r="AO107" s="429"/>
      <c r="AP107" s="429"/>
      <c r="AQ107" s="429"/>
      <c r="AR107" s="429"/>
      <c r="AS107" s="429"/>
      <c r="AT107" s="429"/>
      <c r="AU107" s="429"/>
      <c r="AV107" s="429"/>
      <c r="AW107" s="429"/>
      <c r="AX107" s="429"/>
      <c r="AY107" s="429"/>
      <c r="AZ107" s="429"/>
      <c r="BA107" s="429"/>
      <c r="BB107" s="429"/>
      <c r="BC107" s="429"/>
      <c r="BD107" s="429"/>
      <c r="BE107" s="429"/>
      <c r="BF107" s="429"/>
      <c r="BG107" s="429"/>
      <c r="BH107" s="429"/>
      <c r="BI107" s="429"/>
      <c r="BJ107" s="429"/>
      <c r="BK107" s="429"/>
      <c r="BL107" s="429"/>
      <c r="BM107" s="429"/>
      <c r="BN107" s="429"/>
      <c r="BO107" s="429"/>
      <c r="BP107" s="429"/>
      <c r="BQ107" s="429"/>
      <c r="BR107" s="429"/>
      <c r="BS107" s="429"/>
      <c r="BT107" s="429"/>
      <c r="BU107" s="429"/>
      <c r="BV107" s="429"/>
      <c r="BW107" s="429"/>
      <c r="BX107" s="429"/>
      <c r="BY107" s="429"/>
      <c r="BZ107" s="429"/>
      <c r="CA107" s="429"/>
      <c r="CB107" s="429"/>
      <c r="CC107" s="429"/>
      <c r="CD107" s="429"/>
      <c r="CE107" s="429"/>
      <c r="CF107" s="429"/>
      <c r="CG107" s="429"/>
      <c r="CH107" s="429"/>
      <c r="CI107" s="429"/>
      <c r="CJ107" s="429"/>
      <c r="CK107" s="429"/>
      <c r="CL107" s="429"/>
      <c r="CM107" s="429"/>
      <c r="CN107" s="429"/>
      <c r="CO107" s="429"/>
      <c r="CP107" s="429"/>
      <c r="CQ107" s="429"/>
      <c r="CR107" s="429"/>
      <c r="CS107" s="429"/>
      <c r="CT107" s="429"/>
      <c r="CU107" s="429"/>
      <c r="CV107" s="429"/>
      <c r="CW107" s="429"/>
      <c r="CX107" s="429"/>
      <c r="CY107" s="429"/>
      <c r="CZ107" s="429"/>
      <c r="DA107" s="429"/>
      <c r="DB107" s="429"/>
      <c r="DC107" s="429"/>
      <c r="DD107" s="429"/>
      <c r="DE107" s="429"/>
      <c r="DF107" s="429"/>
      <c r="DG107" s="429"/>
      <c r="DH107" s="429"/>
      <c r="DI107" s="429"/>
      <c r="DJ107" s="429"/>
      <c r="DK107" s="429"/>
      <c r="DL107" s="429"/>
      <c r="DM107" s="429"/>
      <c r="DN107" s="429"/>
      <c r="DO107" s="429"/>
      <c r="DP107" s="429"/>
      <c r="DQ107" s="429"/>
      <c r="DR107" s="429"/>
      <c r="DS107" s="429"/>
      <c r="DT107" s="429"/>
      <c r="DU107" s="429"/>
      <c r="DV107" s="429"/>
      <c r="DW107" s="429"/>
      <c r="DX107" s="429"/>
      <c r="DY107" s="429"/>
      <c r="DZ107" s="429"/>
      <c r="EA107" s="429"/>
      <c r="EB107" s="429"/>
      <c r="EC107" s="429"/>
      <c r="ED107" s="429"/>
      <c r="EE107" s="429"/>
      <c r="EF107" s="429"/>
      <c r="EG107" s="429"/>
      <c r="EH107" s="429"/>
      <c r="EI107" s="429"/>
      <c r="EJ107" s="429"/>
      <c r="EK107" s="429"/>
      <c r="EL107" s="429"/>
      <c r="EM107" s="429"/>
      <c r="EN107" s="429"/>
      <c r="EO107" s="429"/>
      <c r="EP107" s="429"/>
      <c r="EQ107" s="429"/>
      <c r="ER107" s="429"/>
      <c r="ES107" s="429"/>
      <c r="ET107" s="429"/>
      <c r="EU107" s="429"/>
      <c r="EV107" s="429"/>
      <c r="EW107" s="429"/>
      <c r="EX107" s="429"/>
      <c r="EY107" s="429"/>
      <c r="EZ107" s="429"/>
      <c r="FA107" s="429"/>
      <c r="FB107" s="429"/>
      <c r="FC107" s="429"/>
      <c r="FD107" s="429"/>
      <c r="FE107" s="429"/>
      <c r="FF107" s="429"/>
      <c r="FG107" s="429"/>
      <c r="FH107" s="429"/>
      <c r="FI107" s="429"/>
      <c r="FJ107" s="429"/>
      <c r="FK107" s="429"/>
      <c r="FL107" s="429"/>
      <c r="FM107" s="429"/>
      <c r="FN107" s="429"/>
      <c r="FO107" s="429"/>
      <c r="FP107" s="429"/>
      <c r="FQ107" s="429"/>
      <c r="FR107" s="429"/>
      <c r="FS107" s="429"/>
      <c r="FT107" s="429"/>
      <c r="FU107" s="429"/>
      <c r="FV107" s="429"/>
      <c r="FW107" s="429"/>
      <c r="FX107" s="429"/>
      <c r="FY107" s="429"/>
      <c r="FZ107" s="429"/>
      <c r="GA107" s="429"/>
      <c r="GB107" s="429"/>
      <c r="GC107" s="429"/>
      <c r="GD107" s="429"/>
      <c r="GE107" s="429"/>
      <c r="GF107" s="429"/>
      <c r="GG107" s="429"/>
      <c r="GH107" s="429"/>
      <c r="GI107" s="429"/>
      <c r="GJ107" s="429"/>
      <c r="GK107" s="429"/>
      <c r="GL107" s="429"/>
      <c r="GM107" s="429"/>
      <c r="GN107" s="429"/>
      <c r="GO107" s="429"/>
      <c r="GP107" s="429"/>
      <c r="GQ107" s="429"/>
      <c r="GR107" s="429"/>
      <c r="GS107" s="429"/>
      <c r="GT107" s="429"/>
      <c r="GU107" s="429"/>
      <c r="GV107" s="429"/>
      <c r="GW107" s="429"/>
      <c r="GX107" s="429"/>
      <c r="GY107" s="429"/>
      <c r="GZ107" s="429"/>
      <c r="HA107" s="429"/>
      <c r="HB107" s="429"/>
      <c r="HC107" s="429"/>
      <c r="HD107" s="429"/>
      <c r="HE107" s="429"/>
      <c r="HF107" s="429"/>
      <c r="HG107" s="429"/>
      <c r="HH107" s="429"/>
      <c r="HI107" s="429"/>
      <c r="HJ107" s="429"/>
      <c r="HK107" s="429"/>
      <c r="HL107" s="429"/>
      <c r="HM107" s="429"/>
      <c r="HN107" s="429"/>
      <c r="HO107" s="429"/>
      <c r="HP107" s="429"/>
      <c r="HQ107" s="429"/>
      <c r="HR107" s="429"/>
      <c r="HS107" s="429"/>
      <c r="HT107" s="429"/>
      <c r="HU107" s="429"/>
      <c r="HV107" s="429"/>
      <c r="HW107" s="429"/>
      <c r="HX107" s="429"/>
      <c r="HY107" s="429"/>
      <c r="HZ107" s="429"/>
      <c r="IA107" s="429"/>
      <c r="IB107" s="429"/>
      <c r="IC107" s="429"/>
      <c r="ID107" s="429"/>
      <c r="IE107" s="429"/>
      <c r="IF107" s="429"/>
      <c r="IG107" s="429"/>
      <c r="IH107" s="429"/>
      <c r="II107" s="429"/>
      <c r="IJ107" s="429"/>
      <c r="IK107" s="429"/>
      <c r="IL107" s="429"/>
      <c r="IM107" s="429"/>
      <c r="IN107" s="429"/>
      <c r="IO107" s="429"/>
      <c r="IP107" s="429"/>
      <c r="IQ107" s="429"/>
      <c r="IR107" s="429"/>
      <c r="IS107" s="429"/>
      <c r="IT107" s="429"/>
      <c r="IU107" s="429"/>
      <c r="IV107" s="429"/>
      <c r="IW107" s="429"/>
      <c r="IX107" s="429"/>
      <c r="IY107" s="429"/>
      <c r="IZ107" s="429"/>
      <c r="JA107" s="429"/>
      <c r="JB107" s="429"/>
      <c r="JC107" s="429"/>
      <c r="JD107" s="429"/>
      <c r="JE107" s="429"/>
      <c r="JF107" s="429"/>
      <c r="JG107" s="429"/>
      <c r="JH107" s="429"/>
      <c r="JI107" s="429"/>
      <c r="JJ107" s="429"/>
      <c r="JK107" s="429"/>
      <c r="JL107" s="429"/>
      <c r="JM107" s="429"/>
      <c r="JN107" s="429"/>
      <c r="JO107" s="429"/>
      <c r="JP107" s="429"/>
      <c r="JQ107" s="429"/>
      <c r="JR107" s="429"/>
      <c r="JS107" s="429"/>
      <c r="JT107" s="429"/>
      <c r="JU107" s="429"/>
      <c r="JV107" s="429"/>
      <c r="JW107" s="429"/>
      <c r="JX107" s="429"/>
      <c r="JY107" s="429"/>
      <c r="JZ107" s="429"/>
      <c r="KA107" s="429"/>
      <c r="KB107" s="429"/>
      <c r="KC107" s="429"/>
      <c r="KD107" s="429"/>
      <c r="KE107" s="429"/>
      <c r="KF107" s="429"/>
      <c r="KG107" s="429"/>
      <c r="KH107" s="429"/>
      <c r="KI107" s="429"/>
      <c r="KJ107" s="429"/>
      <c r="KK107" s="429"/>
      <c r="KL107" s="429"/>
      <c r="KM107" s="429"/>
      <c r="KN107" s="429"/>
      <c r="KO107" s="429"/>
      <c r="KP107" s="429"/>
      <c r="KQ107" s="429"/>
      <c r="KR107" s="429"/>
      <c r="KS107" s="429"/>
      <c r="KT107" s="429"/>
      <c r="KU107" s="429"/>
      <c r="KV107" s="429"/>
      <c r="KW107" s="429"/>
      <c r="KX107" s="429"/>
      <c r="KY107" s="429"/>
      <c r="KZ107" s="429"/>
      <c r="LA107" s="429"/>
      <c r="LB107" s="429"/>
      <c r="LC107" s="429"/>
      <c r="LD107" s="429"/>
      <c r="LE107" s="429"/>
      <c r="LF107" s="429"/>
      <c r="LG107" s="429"/>
      <c r="LH107" s="429"/>
      <c r="LI107" s="429"/>
      <c r="LJ107" s="429"/>
      <c r="LK107" s="429"/>
      <c r="LL107" s="429"/>
      <c r="LM107" s="429"/>
      <c r="LN107" s="429"/>
      <c r="LO107" s="429"/>
      <c r="LP107" s="429"/>
      <c r="LQ107" s="429"/>
      <c r="LR107" s="429"/>
      <c r="LS107" s="429"/>
      <c r="LT107" s="429"/>
      <c r="LU107" s="429"/>
      <c r="LV107" s="429"/>
      <c r="LW107" s="429"/>
      <c r="LX107" s="429"/>
      <c r="LY107" s="429"/>
      <c r="LZ107" s="429"/>
    </row>
    <row r="108" spans="1:338">
      <c r="A108" s="429"/>
      <c r="B108" s="429"/>
      <c r="C108" s="429"/>
      <c r="D108" s="429"/>
      <c r="E108" s="429"/>
      <c r="F108" s="429"/>
      <c r="G108" s="429"/>
      <c r="H108" s="429"/>
      <c r="I108" s="429"/>
      <c r="J108" s="429"/>
      <c r="K108" s="429"/>
      <c r="L108" s="429"/>
      <c r="M108" s="429"/>
      <c r="N108" s="429"/>
      <c r="O108" s="429"/>
      <c r="P108" s="429"/>
      <c r="Q108" s="429"/>
      <c r="R108" s="429"/>
      <c r="S108" s="429"/>
      <c r="T108" s="429"/>
      <c r="U108" s="429"/>
      <c r="V108" s="429"/>
      <c r="W108" s="429"/>
      <c r="X108" s="429"/>
      <c r="Y108" s="429"/>
      <c r="Z108" s="429"/>
      <c r="AA108" s="429"/>
      <c r="AB108" s="429"/>
      <c r="AC108" s="429"/>
      <c r="AD108" s="429"/>
      <c r="AE108" s="429"/>
      <c r="AF108" s="429"/>
      <c r="AG108" s="429"/>
      <c r="AH108" s="429"/>
      <c r="AI108" s="429"/>
      <c r="AJ108" s="429"/>
      <c r="AK108" s="429"/>
      <c r="AL108" s="429"/>
      <c r="AM108" s="429"/>
      <c r="AN108" s="429"/>
      <c r="AO108" s="429"/>
      <c r="AP108" s="429"/>
      <c r="AQ108" s="429"/>
      <c r="AR108" s="429"/>
      <c r="AS108" s="429"/>
      <c r="AT108" s="429"/>
      <c r="AU108" s="429"/>
      <c r="AV108" s="429"/>
      <c r="AW108" s="429"/>
      <c r="AX108" s="429"/>
      <c r="AY108" s="429"/>
      <c r="AZ108" s="429"/>
      <c r="BA108" s="429"/>
      <c r="BB108" s="429"/>
      <c r="BC108" s="429"/>
      <c r="BD108" s="429"/>
      <c r="BE108" s="429"/>
      <c r="BF108" s="429"/>
      <c r="BG108" s="429"/>
      <c r="BH108" s="429"/>
      <c r="BI108" s="429"/>
      <c r="BJ108" s="429"/>
      <c r="BK108" s="429"/>
      <c r="BL108" s="429"/>
      <c r="BM108" s="429"/>
      <c r="BN108" s="429"/>
      <c r="BO108" s="429"/>
      <c r="BP108" s="429"/>
      <c r="BQ108" s="429"/>
      <c r="BR108" s="429"/>
      <c r="BS108" s="429"/>
      <c r="BT108" s="429"/>
      <c r="BU108" s="429"/>
      <c r="BV108" s="429"/>
      <c r="BW108" s="429"/>
      <c r="BX108" s="429"/>
      <c r="BY108" s="429"/>
      <c r="BZ108" s="429"/>
      <c r="CA108" s="429"/>
      <c r="CB108" s="429"/>
      <c r="CC108" s="429"/>
      <c r="CD108" s="429"/>
      <c r="CE108" s="429"/>
      <c r="CF108" s="429"/>
      <c r="CG108" s="429"/>
      <c r="CH108" s="429"/>
      <c r="CI108" s="429"/>
      <c r="CJ108" s="429"/>
      <c r="CK108" s="429"/>
      <c r="CL108" s="429"/>
      <c r="CM108" s="429"/>
      <c r="CN108" s="429"/>
      <c r="CO108" s="429"/>
      <c r="CP108" s="429"/>
      <c r="CQ108" s="429"/>
      <c r="CR108" s="429"/>
      <c r="CS108" s="429"/>
      <c r="CT108" s="429"/>
      <c r="CU108" s="429"/>
      <c r="CV108" s="429"/>
      <c r="CW108" s="429"/>
      <c r="CX108" s="429"/>
      <c r="CY108" s="429"/>
      <c r="CZ108" s="429"/>
      <c r="DA108" s="429"/>
      <c r="DB108" s="429"/>
      <c r="DC108" s="429"/>
      <c r="DD108" s="429"/>
      <c r="DE108" s="429"/>
      <c r="DF108" s="429"/>
      <c r="DG108" s="429"/>
      <c r="DH108" s="429"/>
      <c r="DI108" s="429"/>
      <c r="DJ108" s="429"/>
      <c r="DK108" s="429"/>
      <c r="DL108" s="429"/>
      <c r="DM108" s="429"/>
      <c r="DN108" s="429"/>
      <c r="DO108" s="429"/>
      <c r="DP108" s="429"/>
      <c r="DQ108" s="429"/>
      <c r="DR108" s="429"/>
      <c r="DS108" s="429"/>
      <c r="DT108" s="429"/>
      <c r="DU108" s="429"/>
      <c r="DV108" s="429"/>
      <c r="DW108" s="429"/>
      <c r="DX108" s="429"/>
      <c r="DY108" s="429"/>
      <c r="DZ108" s="429"/>
      <c r="EA108" s="429"/>
      <c r="EB108" s="429"/>
      <c r="EC108" s="429"/>
      <c r="ED108" s="429"/>
      <c r="EE108" s="429"/>
      <c r="EF108" s="429"/>
      <c r="EG108" s="429"/>
      <c r="EH108" s="429"/>
      <c r="EI108" s="429"/>
      <c r="EJ108" s="429"/>
      <c r="EK108" s="429"/>
      <c r="EL108" s="429"/>
      <c r="EM108" s="429"/>
      <c r="EN108" s="429"/>
      <c r="EO108" s="429"/>
      <c r="EP108" s="429"/>
      <c r="EQ108" s="429"/>
      <c r="ER108" s="429"/>
      <c r="ES108" s="429"/>
      <c r="ET108" s="429"/>
      <c r="EU108" s="429"/>
      <c r="EV108" s="429"/>
      <c r="EW108" s="429"/>
      <c r="EX108" s="429"/>
      <c r="EY108" s="429"/>
      <c r="EZ108" s="429"/>
      <c r="FA108" s="429"/>
      <c r="FB108" s="429"/>
      <c r="FC108" s="429"/>
      <c r="FD108" s="429"/>
      <c r="FE108" s="429"/>
      <c r="FF108" s="429"/>
      <c r="FG108" s="429"/>
      <c r="FH108" s="429"/>
      <c r="FI108" s="429"/>
      <c r="FJ108" s="429"/>
      <c r="FK108" s="429"/>
      <c r="FL108" s="429"/>
      <c r="FM108" s="429"/>
      <c r="FN108" s="429"/>
      <c r="FO108" s="429"/>
      <c r="FP108" s="429"/>
      <c r="FQ108" s="429"/>
      <c r="FR108" s="429"/>
      <c r="FS108" s="429"/>
      <c r="FT108" s="429"/>
      <c r="FU108" s="429"/>
      <c r="FV108" s="429"/>
      <c r="FW108" s="429"/>
      <c r="FX108" s="429"/>
      <c r="FY108" s="429"/>
      <c r="FZ108" s="429"/>
      <c r="GA108" s="429"/>
      <c r="GB108" s="429"/>
      <c r="GC108" s="429"/>
      <c r="GD108" s="429"/>
      <c r="GE108" s="429"/>
      <c r="GF108" s="429"/>
      <c r="GG108" s="429"/>
      <c r="GH108" s="429"/>
      <c r="GI108" s="429"/>
      <c r="GJ108" s="429"/>
      <c r="GK108" s="429"/>
      <c r="GL108" s="429"/>
      <c r="GM108" s="429"/>
      <c r="GN108" s="429"/>
      <c r="GO108" s="429"/>
      <c r="GP108" s="429"/>
      <c r="GQ108" s="429"/>
      <c r="GR108" s="429"/>
      <c r="GS108" s="429"/>
      <c r="GT108" s="429"/>
      <c r="GU108" s="429"/>
      <c r="GV108" s="429"/>
      <c r="GW108" s="429"/>
      <c r="GX108" s="429"/>
      <c r="GY108" s="429"/>
      <c r="GZ108" s="429"/>
      <c r="HA108" s="429"/>
      <c r="HB108" s="429"/>
      <c r="HC108" s="429"/>
      <c r="HD108" s="429"/>
      <c r="HE108" s="429"/>
      <c r="HF108" s="429"/>
      <c r="HG108" s="429"/>
      <c r="HH108" s="429"/>
      <c r="HI108" s="429"/>
      <c r="HJ108" s="429"/>
      <c r="HK108" s="429"/>
      <c r="HL108" s="429"/>
      <c r="HM108" s="429"/>
      <c r="HN108" s="429"/>
      <c r="HO108" s="429"/>
      <c r="HP108" s="429"/>
      <c r="HQ108" s="429"/>
      <c r="HR108" s="429"/>
      <c r="HS108" s="429"/>
      <c r="HT108" s="429"/>
      <c r="HU108" s="429"/>
      <c r="HV108" s="429"/>
      <c r="HW108" s="429"/>
      <c r="HX108" s="429"/>
      <c r="HY108" s="429"/>
      <c r="HZ108" s="429"/>
      <c r="IA108" s="429"/>
      <c r="IB108" s="429"/>
      <c r="IC108" s="429"/>
      <c r="ID108" s="429"/>
      <c r="IE108" s="429"/>
      <c r="IF108" s="429"/>
      <c r="IG108" s="429"/>
      <c r="IH108" s="429"/>
      <c r="II108" s="429"/>
      <c r="IJ108" s="429"/>
      <c r="IK108" s="429"/>
      <c r="IL108" s="429"/>
      <c r="IM108" s="429"/>
      <c r="IN108" s="429"/>
      <c r="IO108" s="429"/>
      <c r="IP108" s="429"/>
      <c r="IQ108" s="429"/>
      <c r="IR108" s="429"/>
      <c r="IS108" s="429"/>
      <c r="IT108" s="429"/>
      <c r="IU108" s="429"/>
      <c r="IV108" s="429"/>
      <c r="IW108" s="429"/>
      <c r="IX108" s="429"/>
      <c r="IY108" s="429"/>
      <c r="IZ108" s="429"/>
      <c r="JA108" s="429"/>
      <c r="JB108" s="429"/>
      <c r="JC108" s="429"/>
      <c r="JD108" s="429"/>
      <c r="JE108" s="429"/>
      <c r="JF108" s="429"/>
      <c r="JG108" s="429"/>
      <c r="JH108" s="429"/>
      <c r="JI108" s="429"/>
      <c r="JJ108" s="429"/>
      <c r="JK108" s="429"/>
      <c r="JL108" s="429"/>
      <c r="JM108" s="429"/>
      <c r="JN108" s="429"/>
      <c r="JO108" s="429"/>
      <c r="JP108" s="429"/>
      <c r="JQ108" s="429"/>
      <c r="JR108" s="429"/>
      <c r="JS108" s="429"/>
      <c r="JT108" s="429"/>
      <c r="JU108" s="429"/>
      <c r="JV108" s="429"/>
      <c r="JW108" s="429"/>
      <c r="JX108" s="429"/>
      <c r="JY108" s="429"/>
      <c r="JZ108" s="429"/>
      <c r="KA108" s="429"/>
      <c r="KB108" s="429"/>
      <c r="KC108" s="429"/>
      <c r="KD108" s="429"/>
      <c r="KE108" s="429"/>
      <c r="KF108" s="429"/>
      <c r="KG108" s="429"/>
      <c r="KH108" s="429"/>
      <c r="KI108" s="429"/>
      <c r="KJ108" s="429"/>
      <c r="KK108" s="429"/>
      <c r="KL108" s="429"/>
      <c r="KM108" s="429"/>
      <c r="KN108" s="429"/>
      <c r="KO108" s="429"/>
      <c r="KP108" s="429"/>
      <c r="KQ108" s="429"/>
      <c r="KR108" s="429"/>
      <c r="KS108" s="429"/>
      <c r="KT108" s="429"/>
      <c r="KU108" s="429"/>
      <c r="KV108" s="429"/>
      <c r="KW108" s="429"/>
      <c r="KX108" s="429"/>
      <c r="KY108" s="429"/>
      <c r="KZ108" s="429"/>
      <c r="LA108" s="429"/>
      <c r="LB108" s="429"/>
      <c r="LC108" s="429"/>
      <c r="LD108" s="429"/>
      <c r="LE108" s="429"/>
      <c r="LF108" s="429"/>
      <c r="LG108" s="429"/>
      <c r="LH108" s="429"/>
      <c r="LI108" s="429"/>
      <c r="LJ108" s="429"/>
      <c r="LK108" s="429"/>
      <c r="LL108" s="429"/>
      <c r="LM108" s="429"/>
      <c r="LN108" s="429"/>
      <c r="LO108" s="429"/>
      <c r="LP108" s="429"/>
      <c r="LQ108" s="429"/>
      <c r="LR108" s="429"/>
      <c r="LS108" s="429"/>
      <c r="LT108" s="429"/>
      <c r="LU108" s="429"/>
      <c r="LV108" s="429"/>
      <c r="LW108" s="429"/>
      <c r="LX108" s="429"/>
      <c r="LY108" s="429"/>
      <c r="LZ108" s="429"/>
    </row>
    <row r="109" spans="1:338">
      <c r="A109" s="429"/>
      <c r="B109" s="429"/>
      <c r="C109" s="429"/>
      <c r="D109" s="429"/>
      <c r="E109" s="429"/>
      <c r="F109" s="429"/>
      <c r="G109" s="429"/>
      <c r="H109" s="429"/>
      <c r="I109" s="429"/>
      <c r="J109" s="429"/>
      <c r="K109" s="429"/>
      <c r="L109" s="429"/>
      <c r="M109" s="429"/>
      <c r="N109" s="429"/>
      <c r="O109" s="429"/>
      <c r="P109" s="429"/>
      <c r="Q109" s="429"/>
      <c r="R109" s="429"/>
      <c r="S109" s="429"/>
      <c r="T109" s="429"/>
      <c r="U109" s="429"/>
      <c r="V109" s="429"/>
      <c r="W109" s="429"/>
      <c r="X109" s="429"/>
      <c r="Y109" s="429"/>
      <c r="Z109" s="429"/>
      <c r="AA109" s="429"/>
      <c r="AB109" s="429"/>
      <c r="AC109" s="429"/>
      <c r="AD109" s="429"/>
      <c r="AE109" s="429"/>
      <c r="AF109" s="429"/>
      <c r="AG109" s="429"/>
      <c r="AH109" s="429"/>
      <c r="AI109" s="429"/>
      <c r="AJ109" s="429"/>
      <c r="AK109" s="429"/>
      <c r="AL109" s="429"/>
      <c r="AM109" s="429"/>
      <c r="AN109" s="429"/>
      <c r="AO109" s="429"/>
      <c r="AP109" s="429"/>
      <c r="AQ109" s="429"/>
      <c r="AR109" s="429"/>
      <c r="AS109" s="429"/>
      <c r="AT109" s="429"/>
      <c r="AU109" s="429"/>
      <c r="AV109" s="429"/>
      <c r="AW109" s="429"/>
      <c r="AX109" s="429"/>
      <c r="AY109" s="429"/>
      <c r="AZ109" s="429"/>
      <c r="BA109" s="429"/>
      <c r="BB109" s="429"/>
      <c r="BC109" s="429"/>
      <c r="BD109" s="429"/>
      <c r="BE109" s="429"/>
      <c r="BF109" s="429"/>
      <c r="BG109" s="429"/>
      <c r="BH109" s="429"/>
      <c r="BI109" s="429"/>
      <c r="BJ109" s="429"/>
      <c r="BK109" s="429"/>
      <c r="BL109" s="429"/>
      <c r="BM109" s="429"/>
      <c r="BN109" s="429"/>
      <c r="BO109" s="429"/>
      <c r="BP109" s="429"/>
      <c r="BQ109" s="429"/>
      <c r="BR109" s="429"/>
      <c r="BS109" s="429"/>
      <c r="BT109" s="429"/>
      <c r="BU109" s="429"/>
      <c r="BV109" s="429"/>
      <c r="BW109" s="429"/>
      <c r="BX109" s="429"/>
      <c r="BY109" s="429"/>
      <c r="BZ109" s="429"/>
      <c r="CA109" s="429"/>
      <c r="CB109" s="429"/>
      <c r="CC109" s="429"/>
      <c r="CD109" s="429"/>
      <c r="CE109" s="429"/>
      <c r="CF109" s="429"/>
      <c r="CG109" s="429"/>
      <c r="CH109" s="429"/>
      <c r="CI109" s="429"/>
      <c r="CJ109" s="429"/>
      <c r="CK109" s="429"/>
      <c r="CL109" s="429"/>
      <c r="CM109" s="429"/>
      <c r="CN109" s="429"/>
      <c r="CO109" s="429"/>
      <c r="CP109" s="429"/>
      <c r="CQ109" s="429"/>
      <c r="CR109" s="429"/>
      <c r="CS109" s="429"/>
      <c r="CT109" s="429"/>
      <c r="CU109" s="429"/>
      <c r="CV109" s="429"/>
      <c r="CW109" s="429"/>
      <c r="CX109" s="429"/>
      <c r="CY109" s="429"/>
      <c r="CZ109" s="429"/>
      <c r="DA109" s="429"/>
      <c r="DB109" s="429"/>
      <c r="DC109" s="429"/>
      <c r="DD109" s="429"/>
      <c r="DE109" s="429"/>
      <c r="DF109" s="429"/>
      <c r="DG109" s="429"/>
      <c r="DH109" s="429"/>
      <c r="DI109" s="429"/>
      <c r="DJ109" s="429"/>
      <c r="DK109" s="429"/>
      <c r="DL109" s="429"/>
      <c r="DM109" s="429"/>
      <c r="DN109" s="429"/>
      <c r="DO109" s="429"/>
      <c r="DP109" s="429"/>
      <c r="DQ109" s="429"/>
      <c r="DR109" s="429"/>
      <c r="DS109" s="429"/>
      <c r="DT109" s="429"/>
      <c r="DU109" s="429"/>
      <c r="DV109" s="429"/>
      <c r="DW109" s="429"/>
      <c r="DX109" s="429"/>
      <c r="DY109" s="429"/>
      <c r="DZ109" s="429"/>
      <c r="EA109" s="429"/>
      <c r="EB109" s="429"/>
      <c r="EC109" s="429"/>
      <c r="ED109" s="429"/>
      <c r="EE109" s="429"/>
      <c r="EF109" s="429"/>
      <c r="EG109" s="429"/>
      <c r="EH109" s="429"/>
      <c r="EI109" s="429"/>
      <c r="EJ109" s="429"/>
      <c r="EK109" s="429"/>
      <c r="EL109" s="429"/>
      <c r="EM109" s="429"/>
      <c r="EN109" s="429"/>
      <c r="EO109" s="429"/>
      <c r="EP109" s="429"/>
      <c r="EQ109" s="429"/>
      <c r="ER109" s="429"/>
      <c r="ES109" s="429"/>
      <c r="ET109" s="429"/>
      <c r="EU109" s="429"/>
      <c r="EV109" s="429"/>
      <c r="EW109" s="429"/>
      <c r="EX109" s="429"/>
      <c r="EY109" s="429"/>
      <c r="EZ109" s="429"/>
      <c r="FA109" s="429"/>
      <c r="FB109" s="429"/>
      <c r="FC109" s="429"/>
      <c r="FD109" s="429"/>
      <c r="FE109" s="429"/>
      <c r="FF109" s="429"/>
      <c r="FG109" s="429"/>
      <c r="FH109" s="429"/>
      <c r="FI109" s="429"/>
      <c r="FJ109" s="429"/>
      <c r="FK109" s="429"/>
      <c r="FL109" s="429"/>
      <c r="FM109" s="429"/>
      <c r="FN109" s="429"/>
      <c r="FO109" s="429"/>
      <c r="FP109" s="429"/>
      <c r="FQ109" s="429"/>
      <c r="FR109" s="429"/>
      <c r="FS109" s="429"/>
      <c r="FT109" s="429"/>
      <c r="FU109" s="429"/>
      <c r="FV109" s="429"/>
      <c r="FW109" s="429"/>
      <c r="FX109" s="429"/>
      <c r="FY109" s="429"/>
      <c r="FZ109" s="429"/>
      <c r="GA109" s="429"/>
      <c r="GB109" s="429"/>
      <c r="GC109" s="429"/>
      <c r="GD109" s="429"/>
      <c r="GE109" s="429"/>
      <c r="GF109" s="429"/>
      <c r="GG109" s="429"/>
      <c r="GH109" s="429"/>
      <c r="GI109" s="429"/>
      <c r="GJ109" s="429"/>
      <c r="GK109" s="429"/>
      <c r="GL109" s="429"/>
      <c r="GM109" s="429"/>
      <c r="GN109" s="429"/>
      <c r="GO109" s="429"/>
      <c r="GP109" s="429"/>
      <c r="GQ109" s="429"/>
      <c r="GR109" s="429"/>
      <c r="GS109" s="429"/>
      <c r="GT109" s="429"/>
      <c r="GU109" s="429"/>
      <c r="GV109" s="429"/>
      <c r="GW109" s="429"/>
      <c r="GX109" s="429"/>
      <c r="GY109" s="429"/>
      <c r="GZ109" s="429"/>
      <c r="HA109" s="429"/>
      <c r="HB109" s="429"/>
      <c r="HC109" s="429"/>
      <c r="HD109" s="429"/>
      <c r="HE109" s="429"/>
      <c r="HF109" s="429"/>
      <c r="HG109" s="429"/>
      <c r="HH109" s="429"/>
      <c r="HI109" s="429"/>
      <c r="HJ109" s="429"/>
      <c r="HK109" s="429"/>
      <c r="HL109" s="429"/>
      <c r="HM109" s="429"/>
      <c r="HN109" s="429"/>
      <c r="HO109" s="429"/>
      <c r="HP109" s="429"/>
      <c r="HQ109" s="429"/>
      <c r="HR109" s="429"/>
      <c r="HS109" s="429"/>
      <c r="HT109" s="429"/>
      <c r="HU109" s="429"/>
      <c r="HV109" s="429"/>
      <c r="HW109" s="429"/>
      <c r="HX109" s="429"/>
      <c r="HY109" s="429"/>
      <c r="HZ109" s="429"/>
      <c r="IA109" s="429"/>
      <c r="IB109" s="429"/>
      <c r="IC109" s="429"/>
      <c r="ID109" s="429"/>
      <c r="IE109" s="429"/>
      <c r="IF109" s="429"/>
      <c r="IG109" s="429"/>
      <c r="IH109" s="429"/>
      <c r="II109" s="429"/>
      <c r="IJ109" s="429"/>
      <c r="IK109" s="429"/>
      <c r="IL109" s="429"/>
      <c r="IM109" s="429"/>
      <c r="IN109" s="429"/>
      <c r="IO109" s="429"/>
      <c r="IP109" s="429"/>
      <c r="IQ109" s="429"/>
      <c r="IR109" s="429"/>
      <c r="IS109" s="429"/>
      <c r="IT109" s="429"/>
      <c r="IU109" s="429"/>
      <c r="IV109" s="429"/>
      <c r="IW109" s="429"/>
      <c r="IX109" s="429"/>
      <c r="IY109" s="429"/>
      <c r="IZ109" s="429"/>
      <c r="JA109" s="429"/>
      <c r="JB109" s="429"/>
      <c r="JC109" s="429"/>
      <c r="JD109" s="429"/>
      <c r="JE109" s="429"/>
      <c r="JF109" s="429"/>
      <c r="JG109" s="429"/>
      <c r="JH109" s="429"/>
      <c r="JI109" s="429"/>
      <c r="JJ109" s="429"/>
      <c r="JK109" s="429"/>
      <c r="JL109" s="429"/>
      <c r="JM109" s="429"/>
      <c r="JN109" s="429"/>
      <c r="JO109" s="429"/>
      <c r="JP109" s="429"/>
      <c r="JQ109" s="429"/>
      <c r="JR109" s="429"/>
      <c r="JS109" s="429"/>
      <c r="JT109" s="429"/>
      <c r="JU109" s="429"/>
      <c r="JV109" s="429"/>
      <c r="JW109" s="429"/>
      <c r="JX109" s="429"/>
      <c r="JY109" s="429"/>
      <c r="JZ109" s="429"/>
      <c r="KA109" s="429"/>
      <c r="KB109" s="429"/>
      <c r="KC109" s="429"/>
      <c r="KD109" s="429"/>
      <c r="KE109" s="429"/>
      <c r="KF109" s="429"/>
      <c r="KG109" s="429"/>
      <c r="KH109" s="429"/>
      <c r="KI109" s="429"/>
      <c r="KJ109" s="429"/>
      <c r="KK109" s="429"/>
      <c r="KL109" s="429"/>
      <c r="KM109" s="429"/>
      <c r="KN109" s="429"/>
      <c r="KO109" s="429"/>
      <c r="KP109" s="429"/>
      <c r="KQ109" s="429"/>
      <c r="KR109" s="429"/>
      <c r="KS109" s="429"/>
      <c r="KT109" s="429"/>
      <c r="KU109" s="429"/>
      <c r="KV109" s="429"/>
      <c r="KW109" s="429"/>
      <c r="KX109" s="429"/>
      <c r="KY109" s="429"/>
      <c r="KZ109" s="429"/>
      <c r="LA109" s="429"/>
      <c r="LB109" s="429"/>
      <c r="LC109" s="429"/>
      <c r="LD109" s="429"/>
      <c r="LE109" s="429"/>
      <c r="LF109" s="429"/>
      <c r="LG109" s="429"/>
      <c r="LH109" s="429"/>
      <c r="LI109" s="429"/>
      <c r="LJ109" s="429"/>
      <c r="LK109" s="429"/>
      <c r="LL109" s="429"/>
      <c r="LM109" s="429"/>
      <c r="LN109" s="429"/>
      <c r="LO109" s="429"/>
      <c r="LP109" s="429"/>
      <c r="LQ109" s="429"/>
      <c r="LR109" s="429"/>
      <c r="LS109" s="429"/>
      <c r="LT109" s="429"/>
      <c r="LU109" s="429"/>
      <c r="LV109" s="429"/>
      <c r="LW109" s="429"/>
      <c r="LX109" s="429"/>
      <c r="LY109" s="429"/>
      <c r="LZ109" s="429"/>
    </row>
    <row r="110" spans="1:338">
      <c r="A110" s="429"/>
      <c r="B110" s="429"/>
      <c r="C110" s="429"/>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29"/>
      <c r="AZ110" s="429"/>
      <c r="BA110" s="429"/>
      <c r="BB110" s="429"/>
      <c r="BC110" s="429"/>
      <c r="BD110" s="429"/>
      <c r="BE110" s="429"/>
      <c r="BF110" s="429"/>
      <c r="BG110" s="429"/>
      <c r="BH110" s="429"/>
      <c r="BI110" s="429"/>
      <c r="BJ110" s="429"/>
      <c r="BK110" s="429"/>
      <c r="BL110" s="429"/>
      <c r="BM110" s="429"/>
      <c r="BN110" s="429"/>
      <c r="BO110" s="429"/>
      <c r="BP110" s="429"/>
      <c r="BQ110" s="429"/>
      <c r="BR110" s="429"/>
      <c r="BS110" s="429"/>
      <c r="BT110" s="429"/>
      <c r="BU110" s="429"/>
      <c r="BV110" s="429"/>
      <c r="BW110" s="429"/>
      <c r="BX110" s="429"/>
      <c r="BY110" s="429"/>
      <c r="BZ110" s="429"/>
      <c r="CA110" s="429"/>
      <c r="CB110" s="429"/>
      <c r="CC110" s="429"/>
      <c r="CD110" s="429"/>
      <c r="CE110" s="429"/>
      <c r="CF110" s="429"/>
      <c r="CG110" s="429"/>
      <c r="CH110" s="429"/>
      <c r="CI110" s="429"/>
      <c r="CJ110" s="429"/>
      <c r="CK110" s="429"/>
      <c r="CL110" s="429"/>
      <c r="CM110" s="429"/>
      <c r="CN110" s="429"/>
      <c r="CO110" s="429"/>
      <c r="CP110" s="429"/>
      <c r="CQ110" s="429"/>
      <c r="CR110" s="429"/>
      <c r="CS110" s="429"/>
      <c r="CT110" s="429"/>
      <c r="CU110" s="429"/>
      <c r="CV110" s="429"/>
      <c r="CW110" s="429"/>
      <c r="CX110" s="429"/>
      <c r="CY110" s="429"/>
      <c r="CZ110" s="429"/>
      <c r="DA110" s="429"/>
      <c r="DB110" s="429"/>
      <c r="DC110" s="429"/>
      <c r="DD110" s="429"/>
      <c r="DE110" s="429"/>
      <c r="DF110" s="429"/>
      <c r="DG110" s="429"/>
      <c r="DH110" s="429"/>
      <c r="DI110" s="429"/>
      <c r="DJ110" s="429"/>
      <c r="DK110" s="429"/>
      <c r="DL110" s="429"/>
      <c r="DM110" s="429"/>
      <c r="DN110" s="429"/>
      <c r="DO110" s="429"/>
      <c r="DP110" s="429"/>
      <c r="DQ110" s="429"/>
      <c r="DR110" s="429"/>
      <c r="DS110" s="429"/>
      <c r="DT110" s="429"/>
      <c r="DU110" s="429"/>
      <c r="DV110" s="429"/>
      <c r="DW110" s="429"/>
      <c r="DX110" s="429"/>
      <c r="DY110" s="429"/>
      <c r="DZ110" s="429"/>
      <c r="EA110" s="429"/>
      <c r="EB110" s="429"/>
      <c r="EC110" s="429"/>
      <c r="ED110" s="429"/>
      <c r="EE110" s="429"/>
      <c r="EF110" s="429"/>
      <c r="EG110" s="429"/>
      <c r="EH110" s="429"/>
      <c r="EI110" s="429"/>
      <c r="EJ110" s="429"/>
      <c r="EK110" s="429"/>
      <c r="EL110" s="429"/>
      <c r="EM110" s="429"/>
      <c r="EN110" s="429"/>
      <c r="EO110" s="429"/>
      <c r="EP110" s="429"/>
      <c r="EQ110" s="429"/>
      <c r="ER110" s="429"/>
      <c r="ES110" s="429"/>
      <c r="ET110" s="429"/>
      <c r="EU110" s="429"/>
      <c r="EV110" s="429"/>
      <c r="EW110" s="429"/>
      <c r="EX110" s="429"/>
      <c r="EY110" s="429"/>
      <c r="EZ110" s="429"/>
      <c r="FA110" s="429"/>
      <c r="FB110" s="429"/>
      <c r="FC110" s="429"/>
      <c r="FD110" s="429"/>
      <c r="FE110" s="429"/>
      <c r="FF110" s="429"/>
      <c r="FG110" s="429"/>
      <c r="FH110" s="429"/>
      <c r="FI110" s="429"/>
      <c r="FJ110" s="429"/>
      <c r="FK110" s="429"/>
      <c r="FL110" s="429"/>
      <c r="FM110" s="429"/>
      <c r="FN110" s="429"/>
      <c r="FO110" s="429"/>
      <c r="FP110" s="429"/>
      <c r="FQ110" s="429"/>
      <c r="FR110" s="429"/>
      <c r="FS110" s="429"/>
      <c r="FT110" s="429"/>
      <c r="FU110" s="429"/>
      <c r="FV110" s="429"/>
      <c r="FW110" s="429"/>
      <c r="FX110" s="429"/>
      <c r="FY110" s="429"/>
      <c r="FZ110" s="429"/>
      <c r="GA110" s="429"/>
      <c r="GB110" s="429"/>
      <c r="GC110" s="429"/>
      <c r="GD110" s="429"/>
      <c r="GE110" s="429"/>
      <c r="GF110" s="429"/>
      <c r="GG110" s="429"/>
      <c r="GH110" s="429"/>
      <c r="GI110" s="429"/>
      <c r="GJ110" s="429"/>
      <c r="GK110" s="429"/>
      <c r="GL110" s="429"/>
      <c r="GM110" s="429"/>
      <c r="GN110" s="429"/>
      <c r="GO110" s="429"/>
      <c r="GP110" s="429"/>
      <c r="GQ110" s="429"/>
      <c r="GR110" s="429"/>
      <c r="GS110" s="429"/>
      <c r="GT110" s="429"/>
      <c r="GU110" s="429"/>
      <c r="GV110" s="429"/>
      <c r="GW110" s="429"/>
      <c r="GX110" s="429"/>
      <c r="GY110" s="429"/>
      <c r="GZ110" s="429"/>
      <c r="HA110" s="429"/>
      <c r="HB110" s="429"/>
      <c r="HC110" s="429"/>
      <c r="HD110" s="429"/>
      <c r="HE110" s="429"/>
      <c r="HF110" s="429"/>
      <c r="HG110" s="429"/>
      <c r="HH110" s="429"/>
      <c r="HI110" s="429"/>
      <c r="HJ110" s="429"/>
      <c r="HK110" s="429"/>
      <c r="HL110" s="429"/>
      <c r="HM110" s="429"/>
      <c r="HN110" s="429"/>
      <c r="HO110" s="429"/>
      <c r="HP110" s="429"/>
      <c r="HQ110" s="429"/>
      <c r="HR110" s="429"/>
      <c r="HS110" s="429"/>
      <c r="HT110" s="429"/>
      <c r="HU110" s="429"/>
      <c r="HV110" s="429"/>
      <c r="HW110" s="429"/>
      <c r="HX110" s="429"/>
      <c r="HY110" s="429"/>
      <c r="HZ110" s="429"/>
      <c r="IA110" s="429"/>
      <c r="IB110" s="429"/>
      <c r="IC110" s="429"/>
      <c r="ID110" s="429"/>
      <c r="IE110" s="429"/>
      <c r="IF110" s="429"/>
      <c r="IG110" s="429"/>
      <c r="IH110" s="429"/>
      <c r="II110" s="429"/>
      <c r="IJ110" s="429"/>
      <c r="IK110" s="429"/>
      <c r="IL110" s="429"/>
      <c r="IM110" s="429"/>
      <c r="IN110" s="429"/>
      <c r="IO110" s="429"/>
      <c r="IP110" s="429"/>
      <c r="IQ110" s="429"/>
      <c r="IR110" s="429"/>
      <c r="IS110" s="429"/>
      <c r="IT110" s="429"/>
      <c r="IU110" s="429"/>
      <c r="IV110" s="429"/>
      <c r="IW110" s="429"/>
      <c r="IX110" s="429"/>
      <c r="IY110" s="429"/>
      <c r="IZ110" s="429"/>
      <c r="JA110" s="429"/>
      <c r="JB110" s="429"/>
      <c r="JC110" s="429"/>
      <c r="JD110" s="429"/>
      <c r="JE110" s="429"/>
      <c r="JF110" s="429"/>
      <c r="JG110" s="429"/>
      <c r="JH110" s="429"/>
      <c r="JI110" s="429"/>
      <c r="JJ110" s="429"/>
      <c r="JK110" s="429"/>
      <c r="JL110" s="429"/>
      <c r="JM110" s="429"/>
      <c r="JN110" s="429"/>
      <c r="JO110" s="429"/>
      <c r="JP110" s="429"/>
      <c r="JQ110" s="429"/>
      <c r="JR110" s="429"/>
      <c r="JS110" s="429"/>
      <c r="JT110" s="429"/>
      <c r="JU110" s="429"/>
      <c r="JV110" s="429"/>
      <c r="JW110" s="429"/>
      <c r="JX110" s="429"/>
      <c r="JY110" s="429"/>
      <c r="JZ110" s="429"/>
      <c r="KA110" s="429"/>
      <c r="KB110" s="429"/>
      <c r="KC110" s="429"/>
      <c r="KD110" s="429"/>
      <c r="KE110" s="429"/>
      <c r="KF110" s="429"/>
      <c r="KG110" s="429"/>
      <c r="KH110" s="429"/>
      <c r="KI110" s="429"/>
      <c r="KJ110" s="429"/>
      <c r="KK110" s="429"/>
      <c r="KL110" s="429"/>
      <c r="KM110" s="429"/>
      <c r="KN110" s="429"/>
      <c r="KO110" s="429"/>
      <c r="KP110" s="429"/>
      <c r="KQ110" s="429"/>
      <c r="KR110" s="429"/>
      <c r="KS110" s="429"/>
      <c r="KT110" s="429"/>
      <c r="KU110" s="429"/>
      <c r="KV110" s="429"/>
      <c r="KW110" s="429"/>
      <c r="KX110" s="429"/>
      <c r="KY110" s="429"/>
      <c r="KZ110" s="429"/>
      <c r="LA110" s="429"/>
      <c r="LB110" s="429"/>
      <c r="LC110" s="429"/>
      <c r="LD110" s="429"/>
      <c r="LE110" s="429"/>
      <c r="LF110" s="429"/>
      <c r="LG110" s="429"/>
      <c r="LH110" s="429"/>
      <c r="LI110" s="429"/>
      <c r="LJ110" s="429"/>
      <c r="LK110" s="429"/>
      <c r="LL110" s="429"/>
      <c r="LM110" s="429"/>
      <c r="LN110" s="429"/>
      <c r="LO110" s="429"/>
      <c r="LP110" s="429"/>
      <c r="LQ110" s="429"/>
      <c r="LR110" s="429"/>
      <c r="LS110" s="429"/>
      <c r="LT110" s="429"/>
      <c r="LU110" s="429"/>
      <c r="LV110" s="429"/>
      <c r="LW110" s="429"/>
      <c r="LX110" s="429"/>
      <c r="LY110" s="429"/>
      <c r="LZ110" s="429"/>
    </row>
    <row r="111" spans="1:338">
      <c r="A111" s="429"/>
      <c r="B111" s="429"/>
      <c r="C111" s="429"/>
      <c r="D111" s="429"/>
      <c r="E111" s="429"/>
      <c r="F111" s="429"/>
      <c r="G111" s="429"/>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29"/>
      <c r="AZ111" s="429"/>
      <c r="BA111" s="429"/>
      <c r="BB111" s="429"/>
      <c r="BC111" s="429"/>
      <c r="BD111" s="429"/>
      <c r="BE111" s="429"/>
      <c r="BF111" s="429"/>
      <c r="BG111" s="429"/>
      <c r="BH111" s="429"/>
      <c r="BI111" s="429"/>
      <c r="BJ111" s="429"/>
      <c r="BK111" s="429"/>
      <c r="BL111" s="429"/>
      <c r="BM111" s="429"/>
      <c r="BN111" s="429"/>
      <c r="BO111" s="429"/>
      <c r="BP111" s="429"/>
      <c r="BQ111" s="429"/>
      <c r="BR111" s="429"/>
      <c r="BS111" s="429"/>
      <c r="BT111" s="429"/>
      <c r="BU111" s="429"/>
      <c r="BV111" s="429"/>
      <c r="BW111" s="429"/>
      <c r="BX111" s="429"/>
      <c r="BY111" s="429"/>
      <c r="BZ111" s="429"/>
      <c r="CA111" s="429"/>
      <c r="CB111" s="429"/>
      <c r="CC111" s="429"/>
      <c r="CD111" s="429"/>
      <c r="CE111" s="429"/>
      <c r="CF111" s="429"/>
      <c r="CG111" s="429"/>
      <c r="CH111" s="429"/>
      <c r="CI111" s="429"/>
      <c r="CJ111" s="429"/>
      <c r="CK111" s="429"/>
      <c r="CL111" s="429"/>
      <c r="CM111" s="429"/>
      <c r="CN111" s="429"/>
      <c r="CO111" s="429"/>
      <c r="CP111" s="429"/>
      <c r="CQ111" s="429"/>
      <c r="CR111" s="429"/>
      <c r="CS111" s="429"/>
      <c r="CT111" s="429"/>
      <c r="CU111" s="429"/>
      <c r="CV111" s="429"/>
      <c r="CW111" s="429"/>
      <c r="CX111" s="429"/>
      <c r="CY111" s="429"/>
      <c r="CZ111" s="429"/>
      <c r="DA111" s="429"/>
      <c r="DB111" s="429"/>
      <c r="DC111" s="429"/>
      <c r="DD111" s="429"/>
      <c r="DE111" s="429"/>
      <c r="DF111" s="429"/>
      <c r="DG111" s="429"/>
      <c r="DH111" s="429"/>
      <c r="DI111" s="429"/>
      <c r="DJ111" s="429"/>
      <c r="DK111" s="429"/>
      <c r="DL111" s="429"/>
      <c r="DM111" s="429"/>
      <c r="DN111" s="429"/>
      <c r="DO111" s="429"/>
      <c r="DP111" s="429"/>
      <c r="DQ111" s="429"/>
      <c r="DR111" s="429"/>
      <c r="DS111" s="429"/>
      <c r="DT111" s="429"/>
      <c r="DU111" s="429"/>
      <c r="DV111" s="429"/>
      <c r="DW111" s="429"/>
      <c r="DX111" s="429"/>
      <c r="DY111" s="429"/>
      <c r="DZ111" s="429"/>
      <c r="EA111" s="429"/>
      <c r="EB111" s="429"/>
      <c r="EC111" s="429"/>
      <c r="ED111" s="429"/>
      <c r="EE111" s="429"/>
      <c r="EF111" s="429"/>
      <c r="EG111" s="429"/>
      <c r="EH111" s="429"/>
      <c r="EI111" s="429"/>
      <c r="EJ111" s="429"/>
      <c r="EK111" s="429"/>
      <c r="EL111" s="429"/>
      <c r="EM111" s="429"/>
      <c r="EN111" s="429"/>
      <c r="EO111" s="429"/>
      <c r="EP111" s="429"/>
      <c r="EQ111" s="429"/>
      <c r="ER111" s="429"/>
      <c r="ES111" s="429"/>
      <c r="ET111" s="429"/>
      <c r="EU111" s="429"/>
      <c r="EV111" s="429"/>
      <c r="EW111" s="429"/>
      <c r="EX111" s="429"/>
      <c r="EY111" s="429"/>
      <c r="EZ111" s="429"/>
      <c r="FA111" s="429"/>
      <c r="FB111" s="429"/>
      <c r="FC111" s="429"/>
      <c r="FD111" s="429"/>
      <c r="FE111" s="429"/>
      <c r="FF111" s="429"/>
      <c r="FG111" s="429"/>
      <c r="FH111" s="429"/>
      <c r="FI111" s="429"/>
      <c r="FJ111" s="429"/>
      <c r="FK111" s="429"/>
      <c r="FL111" s="429"/>
      <c r="FM111" s="429"/>
      <c r="FN111" s="429"/>
      <c r="FO111" s="429"/>
      <c r="FP111" s="429"/>
      <c r="FQ111" s="429"/>
      <c r="FR111" s="429"/>
      <c r="FS111" s="429"/>
      <c r="FT111" s="429"/>
      <c r="FU111" s="429"/>
      <c r="FV111" s="429"/>
      <c r="FW111" s="429"/>
      <c r="FX111" s="429"/>
      <c r="FY111" s="429"/>
      <c r="FZ111" s="429"/>
      <c r="GA111" s="429"/>
      <c r="GB111" s="429"/>
      <c r="GC111" s="429"/>
      <c r="GD111" s="429"/>
      <c r="GE111" s="429"/>
      <c r="GF111" s="429"/>
      <c r="GG111" s="429"/>
      <c r="GH111" s="429"/>
      <c r="GI111" s="429"/>
      <c r="GJ111" s="429"/>
      <c r="GK111" s="429"/>
      <c r="GL111" s="429"/>
      <c r="GM111" s="429"/>
      <c r="GN111" s="429"/>
      <c r="GO111" s="429"/>
      <c r="GP111" s="429"/>
      <c r="GQ111" s="429"/>
      <c r="GR111" s="429"/>
      <c r="GS111" s="429"/>
      <c r="GT111" s="429"/>
      <c r="GU111" s="429"/>
      <c r="GV111" s="429"/>
      <c r="GW111" s="429"/>
      <c r="GX111" s="429"/>
      <c r="GY111" s="429"/>
      <c r="GZ111" s="429"/>
      <c r="HA111" s="429"/>
      <c r="HB111" s="429"/>
      <c r="HC111" s="429"/>
      <c r="HD111" s="429"/>
      <c r="HE111" s="429"/>
      <c r="HF111" s="429"/>
      <c r="HG111" s="429"/>
      <c r="HH111" s="429"/>
      <c r="HI111" s="429"/>
      <c r="HJ111" s="429"/>
      <c r="HK111" s="429"/>
      <c r="HL111" s="429"/>
      <c r="HM111" s="429"/>
      <c r="HN111" s="429"/>
      <c r="HO111" s="429"/>
      <c r="HP111" s="429"/>
      <c r="HQ111" s="429"/>
      <c r="HR111" s="429"/>
      <c r="HS111" s="429"/>
      <c r="HT111" s="429"/>
      <c r="HU111" s="429"/>
      <c r="HV111" s="429"/>
      <c r="HW111" s="429"/>
      <c r="HX111" s="429"/>
      <c r="HY111" s="429"/>
      <c r="HZ111" s="429"/>
      <c r="IA111" s="429"/>
      <c r="IB111" s="429"/>
      <c r="IC111" s="429"/>
      <c r="ID111" s="429"/>
      <c r="IE111" s="429"/>
      <c r="IF111" s="429"/>
      <c r="IG111" s="429"/>
      <c r="IH111" s="429"/>
      <c r="II111" s="429"/>
      <c r="IJ111" s="429"/>
      <c r="IK111" s="429"/>
      <c r="IL111" s="429"/>
      <c r="IM111" s="429"/>
      <c r="IN111" s="429"/>
      <c r="IO111" s="429"/>
      <c r="IP111" s="429"/>
      <c r="IQ111" s="429"/>
      <c r="IR111" s="429"/>
      <c r="IS111" s="429"/>
      <c r="IT111" s="429"/>
      <c r="IU111" s="429"/>
      <c r="IV111" s="429"/>
      <c r="IW111" s="429"/>
      <c r="IX111" s="429"/>
      <c r="IY111" s="429"/>
      <c r="IZ111" s="429"/>
      <c r="JA111" s="429"/>
      <c r="JB111" s="429"/>
      <c r="JC111" s="429"/>
      <c r="JD111" s="429"/>
      <c r="JE111" s="429"/>
      <c r="JF111" s="429"/>
      <c r="JG111" s="429"/>
      <c r="JH111" s="429"/>
      <c r="JI111" s="429"/>
      <c r="JJ111" s="429"/>
      <c r="JK111" s="429"/>
      <c r="JL111" s="429"/>
      <c r="JM111" s="429"/>
      <c r="JN111" s="429"/>
      <c r="JO111" s="429"/>
      <c r="JP111" s="429"/>
      <c r="JQ111" s="429"/>
      <c r="JR111" s="429"/>
      <c r="JS111" s="429"/>
      <c r="JT111" s="429"/>
      <c r="JU111" s="429"/>
      <c r="JV111" s="429"/>
      <c r="JW111" s="429"/>
      <c r="JX111" s="429"/>
      <c r="JY111" s="429"/>
      <c r="JZ111" s="429"/>
      <c r="KA111" s="429"/>
      <c r="KB111" s="429"/>
      <c r="KC111" s="429"/>
      <c r="KD111" s="429"/>
      <c r="KE111" s="429"/>
      <c r="KF111" s="429"/>
      <c r="KG111" s="429"/>
      <c r="KH111" s="429"/>
      <c r="KI111" s="429"/>
      <c r="KJ111" s="429"/>
      <c r="KK111" s="429"/>
      <c r="KL111" s="429"/>
      <c r="KM111" s="429"/>
      <c r="KN111" s="429"/>
      <c r="KO111" s="429"/>
      <c r="KP111" s="429"/>
      <c r="KQ111" s="429"/>
      <c r="KR111" s="429"/>
      <c r="KS111" s="429"/>
      <c r="KT111" s="429"/>
      <c r="KU111" s="429"/>
      <c r="KV111" s="429"/>
      <c r="KW111" s="429"/>
      <c r="KX111" s="429"/>
      <c r="KY111" s="429"/>
      <c r="KZ111" s="429"/>
      <c r="LA111" s="429"/>
      <c r="LB111" s="429"/>
      <c r="LC111" s="429"/>
      <c r="LD111" s="429"/>
      <c r="LE111" s="429"/>
      <c r="LF111" s="429"/>
      <c r="LG111" s="429"/>
      <c r="LH111" s="429"/>
      <c r="LI111" s="429"/>
      <c r="LJ111" s="429"/>
      <c r="LK111" s="429"/>
      <c r="LL111" s="429"/>
      <c r="LM111" s="429"/>
      <c r="LN111" s="429"/>
      <c r="LO111" s="429"/>
      <c r="LP111" s="429"/>
      <c r="LQ111" s="429"/>
      <c r="LR111" s="429"/>
      <c r="LS111" s="429"/>
      <c r="LT111" s="429"/>
      <c r="LU111" s="429"/>
      <c r="LV111" s="429"/>
      <c r="LW111" s="429"/>
      <c r="LX111" s="429"/>
      <c r="LY111" s="429"/>
      <c r="LZ111" s="429"/>
    </row>
    <row r="112" spans="1:338">
      <c r="A112" s="429"/>
      <c r="B112" s="429"/>
      <c r="C112" s="429"/>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29"/>
      <c r="AZ112" s="429"/>
      <c r="BA112" s="429"/>
      <c r="BB112" s="429"/>
      <c r="BC112" s="429"/>
      <c r="BD112" s="429"/>
      <c r="BE112" s="429"/>
      <c r="BF112" s="429"/>
      <c r="BG112" s="429"/>
      <c r="BH112" s="429"/>
      <c r="BI112" s="429"/>
      <c r="BJ112" s="429"/>
      <c r="BK112" s="429"/>
      <c r="BL112" s="429"/>
      <c r="BM112" s="429"/>
      <c r="BN112" s="429"/>
      <c r="BO112" s="429"/>
      <c r="BP112" s="429"/>
      <c r="BQ112" s="429"/>
      <c r="BR112" s="429"/>
      <c r="BS112" s="429"/>
      <c r="BT112" s="429"/>
      <c r="BU112" s="429"/>
      <c r="BV112" s="429"/>
      <c r="BW112" s="429"/>
      <c r="BX112" s="429"/>
      <c r="BY112" s="429"/>
      <c r="BZ112" s="429"/>
      <c r="CA112" s="429"/>
      <c r="CB112" s="429"/>
      <c r="CC112" s="429"/>
      <c r="CD112" s="429"/>
      <c r="CE112" s="429"/>
      <c r="CF112" s="429"/>
      <c r="CG112" s="429"/>
      <c r="CH112" s="429"/>
      <c r="CI112" s="429"/>
      <c r="CJ112" s="429"/>
      <c r="CK112" s="429"/>
      <c r="CL112" s="429"/>
      <c r="CM112" s="429"/>
      <c r="CN112" s="429"/>
      <c r="CO112" s="429"/>
      <c r="CP112" s="429"/>
      <c r="CQ112" s="429"/>
      <c r="CR112" s="429"/>
      <c r="CS112" s="429"/>
      <c r="CT112" s="429"/>
      <c r="CU112" s="429"/>
      <c r="CV112" s="429"/>
      <c r="CW112" s="429"/>
      <c r="CX112" s="429"/>
      <c r="CY112" s="429"/>
      <c r="CZ112" s="429"/>
      <c r="DA112" s="429"/>
      <c r="DB112" s="429"/>
      <c r="DC112" s="429"/>
      <c r="DD112" s="429"/>
      <c r="DE112" s="429"/>
      <c r="DF112" s="429"/>
      <c r="DG112" s="429"/>
      <c r="DH112" s="429"/>
      <c r="DI112" s="429"/>
      <c r="DJ112" s="429"/>
      <c r="DK112" s="429"/>
      <c r="DL112" s="429"/>
      <c r="DM112" s="429"/>
      <c r="DN112" s="429"/>
      <c r="DO112" s="429"/>
      <c r="DP112" s="429"/>
      <c r="DQ112" s="429"/>
      <c r="DR112" s="429"/>
      <c r="DS112" s="429"/>
      <c r="DT112" s="429"/>
      <c r="DU112" s="429"/>
      <c r="DV112" s="429"/>
      <c r="DW112" s="429"/>
      <c r="DX112" s="429"/>
      <c r="DY112" s="429"/>
      <c r="DZ112" s="429"/>
      <c r="EA112" s="429"/>
      <c r="EB112" s="429"/>
      <c r="EC112" s="429"/>
      <c r="ED112" s="429"/>
      <c r="EE112" s="429"/>
      <c r="EF112" s="429"/>
      <c r="EG112" s="429"/>
      <c r="EH112" s="429"/>
      <c r="EI112" s="429"/>
      <c r="EJ112" s="429"/>
      <c r="EK112" s="429"/>
      <c r="EL112" s="429"/>
      <c r="EM112" s="429"/>
      <c r="EN112" s="429"/>
      <c r="EO112" s="429"/>
      <c r="EP112" s="429"/>
      <c r="EQ112" s="429"/>
      <c r="ER112" s="429"/>
      <c r="ES112" s="429"/>
      <c r="ET112" s="429"/>
      <c r="EU112" s="429"/>
      <c r="EV112" s="429"/>
      <c r="EW112" s="429"/>
      <c r="EX112" s="429"/>
      <c r="EY112" s="429"/>
      <c r="EZ112" s="429"/>
      <c r="FA112" s="429"/>
      <c r="FB112" s="429"/>
      <c r="FC112" s="429"/>
      <c r="FD112" s="429"/>
      <c r="FE112" s="429"/>
      <c r="FF112" s="429"/>
      <c r="FG112" s="429"/>
      <c r="FH112" s="429"/>
      <c r="FI112" s="429"/>
      <c r="FJ112" s="429"/>
      <c r="FK112" s="429"/>
      <c r="FL112" s="429"/>
      <c r="FM112" s="429"/>
      <c r="FN112" s="429"/>
      <c r="FO112" s="429"/>
      <c r="FP112" s="429"/>
      <c r="FQ112" s="429"/>
      <c r="FR112" s="429"/>
      <c r="FS112" s="429"/>
      <c r="FT112" s="429"/>
      <c r="FU112" s="429"/>
      <c r="FV112" s="429"/>
      <c r="FW112" s="429"/>
      <c r="FX112" s="429"/>
      <c r="FY112" s="429"/>
      <c r="FZ112" s="429"/>
      <c r="GA112" s="429"/>
      <c r="GB112" s="429"/>
      <c r="GC112" s="429"/>
      <c r="GD112" s="429"/>
      <c r="GE112" s="429"/>
      <c r="GF112" s="429"/>
      <c r="GG112" s="429"/>
      <c r="GH112" s="429"/>
      <c r="GI112" s="429"/>
      <c r="GJ112" s="429"/>
      <c r="GK112" s="429"/>
      <c r="GL112" s="429"/>
      <c r="GM112" s="429"/>
      <c r="GN112" s="429"/>
      <c r="GO112" s="429"/>
      <c r="GP112" s="429"/>
      <c r="GQ112" s="429"/>
      <c r="GR112" s="429"/>
      <c r="GS112" s="429"/>
      <c r="GT112" s="429"/>
      <c r="GU112" s="429"/>
      <c r="GV112" s="429"/>
      <c r="GW112" s="429"/>
      <c r="GX112" s="429"/>
      <c r="GY112" s="429"/>
      <c r="GZ112" s="429"/>
      <c r="HA112" s="429"/>
      <c r="HB112" s="429"/>
      <c r="HC112" s="429"/>
      <c r="HD112" s="429"/>
      <c r="HE112" s="429"/>
      <c r="HF112" s="429"/>
      <c r="HG112" s="429"/>
      <c r="HH112" s="429"/>
      <c r="HI112" s="429"/>
      <c r="HJ112" s="429"/>
      <c r="HK112" s="429"/>
      <c r="HL112" s="429"/>
      <c r="HM112" s="429"/>
      <c r="HN112" s="429"/>
      <c r="HO112" s="429"/>
      <c r="HP112" s="429"/>
      <c r="HQ112" s="429"/>
      <c r="HR112" s="429"/>
      <c r="HS112" s="429"/>
      <c r="HT112" s="429"/>
      <c r="HU112" s="429"/>
      <c r="HV112" s="429"/>
      <c r="HW112" s="429"/>
      <c r="HX112" s="429"/>
      <c r="HY112" s="429"/>
      <c r="HZ112" s="429"/>
      <c r="IA112" s="429"/>
      <c r="IB112" s="429"/>
      <c r="IC112" s="429"/>
      <c r="ID112" s="429"/>
      <c r="IE112" s="429"/>
      <c r="IF112" s="429"/>
      <c r="IG112" s="429"/>
      <c r="IH112" s="429"/>
      <c r="II112" s="429"/>
      <c r="IJ112" s="429"/>
      <c r="IK112" s="429"/>
      <c r="IL112" s="429"/>
      <c r="IM112" s="429"/>
      <c r="IN112" s="429"/>
      <c r="IO112" s="429"/>
      <c r="IP112" s="429"/>
      <c r="IQ112" s="429"/>
      <c r="IR112" s="429"/>
      <c r="IS112" s="429"/>
      <c r="IT112" s="429"/>
      <c r="IU112" s="429"/>
      <c r="IV112" s="429"/>
      <c r="IW112" s="429"/>
      <c r="IX112" s="429"/>
      <c r="IY112" s="429"/>
      <c r="IZ112" s="429"/>
      <c r="JA112" s="429"/>
      <c r="JB112" s="429"/>
      <c r="JC112" s="429"/>
      <c r="JD112" s="429"/>
      <c r="JE112" s="429"/>
      <c r="JF112" s="429"/>
      <c r="JG112" s="429"/>
      <c r="JH112" s="429"/>
      <c r="JI112" s="429"/>
      <c r="JJ112" s="429"/>
      <c r="JK112" s="429"/>
      <c r="JL112" s="429"/>
      <c r="JM112" s="429"/>
      <c r="JN112" s="429"/>
      <c r="JO112" s="429"/>
      <c r="JP112" s="429"/>
      <c r="JQ112" s="429"/>
      <c r="JR112" s="429"/>
      <c r="JS112" s="429"/>
      <c r="JT112" s="429"/>
      <c r="JU112" s="429"/>
      <c r="JV112" s="429"/>
      <c r="JW112" s="429"/>
      <c r="JX112" s="429"/>
      <c r="JY112" s="429"/>
      <c r="JZ112" s="429"/>
      <c r="KA112" s="429"/>
      <c r="KB112" s="429"/>
      <c r="KC112" s="429"/>
      <c r="KD112" s="429"/>
      <c r="KE112" s="429"/>
      <c r="KF112" s="429"/>
      <c r="KG112" s="429"/>
      <c r="KH112" s="429"/>
      <c r="KI112" s="429"/>
      <c r="KJ112" s="429"/>
      <c r="KK112" s="429"/>
      <c r="KL112" s="429"/>
      <c r="KM112" s="429"/>
      <c r="KN112" s="429"/>
      <c r="KO112" s="429"/>
      <c r="KP112" s="429"/>
      <c r="KQ112" s="429"/>
      <c r="KR112" s="429"/>
      <c r="KS112" s="429"/>
      <c r="KT112" s="429"/>
      <c r="KU112" s="429"/>
      <c r="KV112" s="429"/>
      <c r="KW112" s="429"/>
      <c r="KX112" s="429"/>
      <c r="KY112" s="429"/>
      <c r="KZ112" s="429"/>
      <c r="LA112" s="429"/>
      <c r="LB112" s="429"/>
      <c r="LC112" s="429"/>
      <c r="LD112" s="429"/>
      <c r="LE112" s="429"/>
      <c r="LF112" s="429"/>
      <c r="LG112" s="429"/>
      <c r="LH112" s="429"/>
      <c r="LI112" s="429"/>
      <c r="LJ112" s="429"/>
      <c r="LK112" s="429"/>
      <c r="LL112" s="429"/>
      <c r="LM112" s="429"/>
      <c r="LN112" s="429"/>
      <c r="LO112" s="429"/>
      <c r="LP112" s="429"/>
      <c r="LQ112" s="429"/>
      <c r="LR112" s="429"/>
      <c r="LS112" s="429"/>
      <c r="LT112" s="429"/>
      <c r="LU112" s="429"/>
      <c r="LV112" s="429"/>
      <c r="LW112" s="429"/>
      <c r="LX112" s="429"/>
      <c r="LY112" s="429"/>
      <c r="LZ112" s="429"/>
    </row>
    <row r="113" spans="1:338">
      <c r="A113" s="429"/>
      <c r="B113" s="429"/>
      <c r="C113" s="429"/>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29"/>
      <c r="AE113" s="429"/>
      <c r="AF113" s="429"/>
      <c r="AG113" s="429"/>
      <c r="AH113" s="429"/>
      <c r="AI113" s="429"/>
      <c r="AJ113" s="429"/>
      <c r="AK113" s="429"/>
      <c r="AL113" s="429"/>
      <c r="AM113" s="429"/>
      <c r="AN113" s="429"/>
      <c r="AO113" s="429"/>
      <c r="AP113" s="429"/>
      <c r="AQ113" s="429"/>
      <c r="AR113" s="429"/>
      <c r="AS113" s="429"/>
      <c r="AT113" s="429"/>
      <c r="AU113" s="429"/>
      <c r="AV113" s="429"/>
      <c r="AW113" s="429"/>
      <c r="AX113" s="429"/>
      <c r="AY113" s="429"/>
      <c r="AZ113" s="429"/>
      <c r="BA113" s="429"/>
      <c r="BB113" s="429"/>
      <c r="BC113" s="429"/>
      <c r="BD113" s="429"/>
      <c r="BE113" s="429"/>
      <c r="BF113" s="429"/>
      <c r="BG113" s="429"/>
      <c r="BH113" s="429"/>
      <c r="BI113" s="429"/>
      <c r="BJ113" s="429"/>
      <c r="BK113" s="429"/>
      <c r="BL113" s="429"/>
      <c r="BM113" s="429"/>
      <c r="BN113" s="429"/>
      <c r="BO113" s="429"/>
      <c r="BP113" s="429"/>
      <c r="BQ113" s="429"/>
      <c r="BR113" s="429"/>
      <c r="BS113" s="429"/>
      <c r="BT113" s="429"/>
      <c r="BU113" s="429"/>
      <c r="BV113" s="429"/>
      <c r="BW113" s="429"/>
      <c r="BX113" s="429"/>
      <c r="BY113" s="429"/>
      <c r="BZ113" s="429"/>
      <c r="CA113" s="429"/>
      <c r="CB113" s="429"/>
      <c r="CC113" s="429"/>
      <c r="CD113" s="429"/>
      <c r="CE113" s="429"/>
      <c r="CF113" s="429"/>
      <c r="CG113" s="429"/>
      <c r="CH113" s="429"/>
      <c r="CI113" s="429"/>
      <c r="CJ113" s="429"/>
      <c r="CK113" s="429"/>
      <c r="CL113" s="429"/>
      <c r="CM113" s="429"/>
      <c r="CN113" s="429"/>
      <c r="CO113" s="429"/>
      <c r="CP113" s="429"/>
      <c r="CQ113" s="429"/>
      <c r="CR113" s="429"/>
      <c r="CS113" s="429"/>
      <c r="CT113" s="429"/>
      <c r="CU113" s="429"/>
      <c r="CV113" s="429"/>
      <c r="CW113" s="429"/>
      <c r="CX113" s="429"/>
      <c r="CY113" s="429"/>
      <c r="CZ113" s="429"/>
      <c r="DA113" s="429"/>
      <c r="DB113" s="429"/>
      <c r="DC113" s="429"/>
      <c r="DD113" s="429"/>
      <c r="DE113" s="429"/>
      <c r="DF113" s="429"/>
      <c r="DG113" s="429"/>
      <c r="DH113" s="429"/>
      <c r="DI113" s="429"/>
      <c r="DJ113" s="429"/>
      <c r="DK113" s="429"/>
      <c r="DL113" s="429"/>
      <c r="DM113" s="429"/>
      <c r="DN113" s="429"/>
      <c r="DO113" s="429"/>
      <c r="DP113" s="429"/>
      <c r="DQ113" s="429"/>
      <c r="DR113" s="429"/>
      <c r="DS113" s="429"/>
      <c r="DT113" s="429"/>
      <c r="DU113" s="429"/>
      <c r="DV113" s="429"/>
      <c r="DW113" s="429"/>
      <c r="DX113" s="429"/>
      <c r="DY113" s="429"/>
      <c r="DZ113" s="429"/>
      <c r="EA113" s="429"/>
      <c r="EB113" s="429"/>
      <c r="EC113" s="429"/>
      <c r="ED113" s="429"/>
      <c r="EE113" s="429"/>
      <c r="EF113" s="429"/>
      <c r="EG113" s="429"/>
      <c r="EH113" s="429"/>
      <c r="EI113" s="429"/>
      <c r="EJ113" s="429"/>
      <c r="EK113" s="429"/>
      <c r="EL113" s="429"/>
      <c r="EM113" s="429"/>
      <c r="EN113" s="429"/>
      <c r="EO113" s="429"/>
      <c r="EP113" s="429"/>
      <c r="EQ113" s="429"/>
      <c r="ER113" s="429"/>
      <c r="ES113" s="429"/>
      <c r="ET113" s="429"/>
      <c r="EU113" s="429"/>
      <c r="EV113" s="429"/>
      <c r="EW113" s="429"/>
      <c r="EX113" s="429"/>
      <c r="EY113" s="429"/>
      <c r="EZ113" s="429"/>
      <c r="FA113" s="429"/>
      <c r="FB113" s="429"/>
      <c r="FC113" s="429"/>
      <c r="FD113" s="429"/>
      <c r="FE113" s="429"/>
      <c r="FF113" s="429"/>
      <c r="FG113" s="429"/>
      <c r="FH113" s="429"/>
      <c r="FI113" s="429"/>
      <c r="FJ113" s="429"/>
      <c r="FK113" s="429"/>
      <c r="FL113" s="429"/>
      <c r="FM113" s="429"/>
      <c r="FN113" s="429"/>
      <c r="FO113" s="429"/>
      <c r="FP113" s="429"/>
      <c r="FQ113" s="429"/>
      <c r="FR113" s="429"/>
      <c r="FS113" s="429"/>
      <c r="FT113" s="429"/>
      <c r="FU113" s="429"/>
      <c r="FV113" s="429"/>
      <c r="FW113" s="429"/>
      <c r="FX113" s="429"/>
      <c r="FY113" s="429"/>
      <c r="FZ113" s="429"/>
      <c r="GA113" s="429"/>
      <c r="GB113" s="429"/>
      <c r="GC113" s="429"/>
      <c r="GD113" s="429"/>
      <c r="GE113" s="429"/>
      <c r="GF113" s="429"/>
      <c r="GG113" s="429"/>
      <c r="GH113" s="429"/>
      <c r="GI113" s="429"/>
      <c r="GJ113" s="429"/>
      <c r="GK113" s="429"/>
      <c r="GL113" s="429"/>
      <c r="GM113" s="429"/>
      <c r="GN113" s="429"/>
      <c r="GO113" s="429"/>
      <c r="GP113" s="429"/>
      <c r="GQ113" s="429"/>
      <c r="GR113" s="429"/>
      <c r="GS113" s="429"/>
      <c r="GT113" s="429"/>
      <c r="GU113" s="429"/>
      <c r="GV113" s="429"/>
      <c r="GW113" s="429"/>
      <c r="GX113" s="429"/>
      <c r="GY113" s="429"/>
      <c r="GZ113" s="429"/>
      <c r="HA113" s="429"/>
      <c r="HB113" s="429"/>
      <c r="HC113" s="429"/>
      <c r="HD113" s="429"/>
      <c r="HE113" s="429"/>
      <c r="HF113" s="429"/>
      <c r="HG113" s="429"/>
      <c r="HH113" s="429"/>
      <c r="HI113" s="429"/>
      <c r="HJ113" s="429"/>
      <c r="HK113" s="429"/>
      <c r="HL113" s="429"/>
      <c r="HM113" s="429"/>
      <c r="HN113" s="429"/>
      <c r="HO113" s="429"/>
      <c r="HP113" s="429"/>
      <c r="HQ113" s="429"/>
      <c r="HR113" s="429"/>
      <c r="HS113" s="429"/>
      <c r="HT113" s="429"/>
      <c r="HU113" s="429"/>
      <c r="HV113" s="429"/>
      <c r="HW113" s="429"/>
      <c r="HX113" s="429"/>
      <c r="HY113" s="429"/>
      <c r="HZ113" s="429"/>
      <c r="IA113" s="429"/>
      <c r="IB113" s="429"/>
      <c r="IC113" s="429"/>
      <c r="ID113" s="429"/>
      <c r="IE113" s="429"/>
      <c r="IF113" s="429"/>
      <c r="IG113" s="429"/>
      <c r="IH113" s="429"/>
      <c r="II113" s="429"/>
      <c r="IJ113" s="429"/>
      <c r="IK113" s="429"/>
      <c r="IL113" s="429"/>
      <c r="IM113" s="429"/>
      <c r="IN113" s="429"/>
      <c r="IO113" s="429"/>
      <c r="IP113" s="429"/>
      <c r="IQ113" s="429"/>
      <c r="IR113" s="429"/>
      <c r="IS113" s="429"/>
      <c r="IT113" s="429"/>
      <c r="IU113" s="429"/>
      <c r="IV113" s="429"/>
      <c r="IW113" s="429"/>
      <c r="IX113" s="429"/>
      <c r="IY113" s="429"/>
      <c r="IZ113" s="429"/>
      <c r="JA113" s="429"/>
      <c r="JB113" s="429"/>
      <c r="JC113" s="429"/>
      <c r="JD113" s="429"/>
      <c r="JE113" s="429"/>
      <c r="JF113" s="429"/>
      <c r="JG113" s="429"/>
      <c r="JH113" s="429"/>
      <c r="JI113" s="429"/>
      <c r="JJ113" s="429"/>
      <c r="JK113" s="429"/>
      <c r="JL113" s="429"/>
      <c r="JM113" s="429"/>
      <c r="JN113" s="429"/>
      <c r="JO113" s="429"/>
      <c r="JP113" s="429"/>
      <c r="JQ113" s="429"/>
      <c r="JR113" s="429"/>
      <c r="JS113" s="429"/>
      <c r="JT113" s="429"/>
      <c r="JU113" s="429"/>
      <c r="JV113" s="429"/>
      <c r="JW113" s="429"/>
      <c r="JX113" s="429"/>
      <c r="JY113" s="429"/>
      <c r="JZ113" s="429"/>
      <c r="KA113" s="429"/>
      <c r="KB113" s="429"/>
      <c r="KC113" s="429"/>
      <c r="KD113" s="429"/>
      <c r="KE113" s="429"/>
      <c r="KF113" s="429"/>
      <c r="KG113" s="429"/>
      <c r="KH113" s="429"/>
      <c r="KI113" s="429"/>
      <c r="KJ113" s="429"/>
      <c r="KK113" s="429"/>
      <c r="KL113" s="429"/>
      <c r="KM113" s="429"/>
      <c r="KN113" s="429"/>
      <c r="KO113" s="429"/>
      <c r="KP113" s="429"/>
      <c r="KQ113" s="429"/>
      <c r="KR113" s="429"/>
      <c r="KS113" s="429"/>
      <c r="KT113" s="429"/>
      <c r="KU113" s="429"/>
      <c r="KV113" s="429"/>
      <c r="KW113" s="429"/>
      <c r="KX113" s="429"/>
      <c r="KY113" s="429"/>
      <c r="KZ113" s="429"/>
      <c r="LA113" s="429"/>
      <c r="LB113" s="429"/>
      <c r="LC113" s="429"/>
      <c r="LD113" s="429"/>
      <c r="LE113" s="429"/>
      <c r="LF113" s="429"/>
      <c r="LG113" s="429"/>
      <c r="LH113" s="429"/>
      <c r="LI113" s="429"/>
      <c r="LJ113" s="429"/>
      <c r="LK113" s="429"/>
      <c r="LL113" s="429"/>
      <c r="LM113" s="429"/>
      <c r="LN113" s="429"/>
      <c r="LO113" s="429"/>
      <c r="LP113" s="429"/>
      <c r="LQ113" s="429"/>
      <c r="LR113" s="429"/>
      <c r="LS113" s="429"/>
      <c r="LT113" s="429"/>
      <c r="LU113" s="429"/>
      <c r="LV113" s="429"/>
      <c r="LW113" s="429"/>
      <c r="LX113" s="429"/>
      <c r="LY113" s="429"/>
      <c r="LZ113" s="429"/>
    </row>
    <row r="114" spans="1:338">
      <c r="A114" s="429"/>
      <c r="B114" s="429"/>
      <c r="C114" s="429"/>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29"/>
      <c r="AZ114" s="429"/>
      <c r="BA114" s="429"/>
      <c r="BB114" s="429"/>
      <c r="BC114" s="429"/>
      <c r="BD114" s="429"/>
      <c r="BE114" s="429"/>
      <c r="BF114" s="429"/>
      <c r="BG114" s="429"/>
      <c r="BH114" s="429"/>
      <c r="BI114" s="429"/>
      <c r="BJ114" s="429"/>
      <c r="BK114" s="429"/>
      <c r="BL114" s="429"/>
      <c r="BM114" s="429"/>
      <c r="BN114" s="429"/>
      <c r="BO114" s="429"/>
      <c r="BP114" s="429"/>
      <c r="BQ114" s="429"/>
      <c r="BR114" s="429"/>
      <c r="BS114" s="429"/>
      <c r="BT114" s="429"/>
      <c r="BU114" s="429"/>
      <c r="BV114" s="429"/>
      <c r="BW114" s="429"/>
      <c r="BX114" s="429"/>
      <c r="BY114" s="429"/>
      <c r="BZ114" s="429"/>
      <c r="CA114" s="429"/>
      <c r="CB114" s="429"/>
      <c r="CC114" s="429"/>
      <c r="CD114" s="429"/>
      <c r="CE114" s="429"/>
      <c r="CF114" s="429"/>
      <c r="CG114" s="429"/>
      <c r="CH114" s="429"/>
      <c r="CI114" s="429"/>
      <c r="CJ114" s="429"/>
      <c r="CK114" s="429"/>
      <c r="CL114" s="429"/>
      <c r="CM114" s="429"/>
      <c r="CN114" s="429"/>
      <c r="CO114" s="429"/>
      <c r="CP114" s="429"/>
      <c r="CQ114" s="429"/>
      <c r="CR114" s="429"/>
      <c r="CS114" s="429"/>
      <c r="CT114" s="429"/>
      <c r="CU114" s="429"/>
      <c r="CV114" s="429"/>
      <c r="CW114" s="429"/>
      <c r="CX114" s="429"/>
      <c r="CY114" s="429"/>
      <c r="CZ114" s="429"/>
      <c r="DA114" s="429"/>
      <c r="DB114" s="429"/>
      <c r="DC114" s="429"/>
      <c r="DD114" s="429"/>
      <c r="DE114" s="429"/>
      <c r="DF114" s="429"/>
      <c r="DG114" s="429"/>
      <c r="DH114" s="429"/>
      <c r="DI114" s="429"/>
      <c r="DJ114" s="429"/>
      <c r="DK114" s="429"/>
      <c r="DL114" s="429"/>
      <c r="DM114" s="429"/>
      <c r="DN114" s="429"/>
      <c r="DO114" s="429"/>
      <c r="DP114" s="429"/>
      <c r="DQ114" s="429"/>
      <c r="DR114" s="429"/>
      <c r="DS114" s="429"/>
      <c r="DT114" s="429"/>
      <c r="DU114" s="429"/>
      <c r="DV114" s="429"/>
      <c r="DW114" s="429"/>
      <c r="DX114" s="429"/>
      <c r="DY114" s="429"/>
      <c r="DZ114" s="429"/>
      <c r="EA114" s="429"/>
      <c r="EB114" s="429"/>
      <c r="EC114" s="429"/>
      <c r="ED114" s="429"/>
      <c r="EE114" s="429"/>
      <c r="EF114" s="429"/>
      <c r="EG114" s="429"/>
      <c r="EH114" s="429"/>
      <c r="EI114" s="429"/>
      <c r="EJ114" s="429"/>
      <c r="EK114" s="429"/>
      <c r="EL114" s="429"/>
      <c r="EM114" s="429"/>
      <c r="EN114" s="429"/>
      <c r="EO114" s="429"/>
      <c r="EP114" s="429"/>
      <c r="EQ114" s="429"/>
      <c r="ER114" s="429"/>
      <c r="ES114" s="429"/>
      <c r="ET114" s="429"/>
      <c r="EU114" s="429"/>
      <c r="EV114" s="429"/>
      <c r="EW114" s="429"/>
      <c r="EX114" s="429"/>
      <c r="EY114" s="429"/>
      <c r="EZ114" s="429"/>
      <c r="FA114" s="429"/>
      <c r="FB114" s="429"/>
      <c r="FC114" s="429"/>
      <c r="FD114" s="429"/>
      <c r="FE114" s="429"/>
      <c r="FF114" s="429"/>
      <c r="FG114" s="429"/>
      <c r="FH114" s="429"/>
      <c r="FI114" s="429"/>
      <c r="FJ114" s="429"/>
      <c r="FK114" s="429"/>
      <c r="FL114" s="429"/>
      <c r="FM114" s="429"/>
      <c r="FN114" s="429"/>
      <c r="FO114" s="429"/>
      <c r="FP114" s="429"/>
      <c r="FQ114" s="429"/>
      <c r="FR114" s="429"/>
      <c r="FS114" s="429"/>
      <c r="FT114" s="429"/>
      <c r="FU114" s="429"/>
      <c r="FV114" s="429"/>
      <c r="FW114" s="429"/>
      <c r="FX114" s="429"/>
      <c r="FY114" s="429"/>
      <c r="FZ114" s="429"/>
      <c r="GA114" s="429"/>
      <c r="GB114" s="429"/>
      <c r="GC114" s="429"/>
      <c r="GD114" s="429"/>
      <c r="GE114" s="429"/>
      <c r="GF114" s="429"/>
      <c r="GG114" s="429"/>
      <c r="GH114" s="429"/>
      <c r="GI114" s="429"/>
      <c r="GJ114" s="429"/>
      <c r="GK114" s="429"/>
      <c r="GL114" s="429"/>
      <c r="GM114" s="429"/>
      <c r="GN114" s="429"/>
      <c r="GO114" s="429"/>
      <c r="GP114" s="429"/>
      <c r="GQ114" s="429"/>
      <c r="GR114" s="429"/>
      <c r="GS114" s="429"/>
      <c r="GT114" s="429"/>
      <c r="GU114" s="429"/>
      <c r="GV114" s="429"/>
      <c r="GW114" s="429"/>
      <c r="GX114" s="429"/>
      <c r="GY114" s="429"/>
      <c r="GZ114" s="429"/>
      <c r="HA114" s="429"/>
      <c r="HB114" s="429"/>
      <c r="HC114" s="429"/>
      <c r="HD114" s="429"/>
      <c r="HE114" s="429"/>
      <c r="HF114" s="429"/>
      <c r="HG114" s="429"/>
      <c r="HH114" s="429"/>
      <c r="HI114" s="429"/>
      <c r="HJ114" s="429"/>
      <c r="HK114" s="429"/>
      <c r="HL114" s="429"/>
      <c r="HM114" s="429"/>
      <c r="HN114" s="429"/>
      <c r="HO114" s="429"/>
      <c r="HP114" s="429"/>
      <c r="HQ114" s="429"/>
      <c r="HR114" s="429"/>
      <c r="HS114" s="429"/>
      <c r="HT114" s="429"/>
      <c r="HU114" s="429"/>
      <c r="HV114" s="429"/>
      <c r="HW114" s="429"/>
      <c r="HX114" s="429"/>
      <c r="HY114" s="429"/>
      <c r="HZ114" s="429"/>
      <c r="IA114" s="429"/>
      <c r="IB114" s="429"/>
      <c r="IC114" s="429"/>
      <c r="ID114" s="429"/>
      <c r="IE114" s="429"/>
      <c r="IF114" s="429"/>
      <c r="IG114" s="429"/>
      <c r="IH114" s="429"/>
      <c r="II114" s="429"/>
      <c r="IJ114" s="429"/>
      <c r="IK114" s="429"/>
      <c r="IL114" s="429"/>
      <c r="IM114" s="429"/>
      <c r="IN114" s="429"/>
      <c r="IO114" s="429"/>
      <c r="IP114" s="429"/>
      <c r="IQ114" s="429"/>
      <c r="IR114" s="429"/>
      <c r="IS114" s="429"/>
      <c r="IT114" s="429"/>
      <c r="IU114" s="429"/>
      <c r="IV114" s="429"/>
      <c r="IW114" s="429"/>
      <c r="IX114" s="429"/>
      <c r="IY114" s="429"/>
      <c r="IZ114" s="429"/>
      <c r="JA114" s="429"/>
      <c r="JB114" s="429"/>
      <c r="JC114" s="429"/>
      <c r="JD114" s="429"/>
      <c r="JE114" s="429"/>
      <c r="JF114" s="429"/>
      <c r="JG114" s="429"/>
      <c r="JH114" s="429"/>
      <c r="JI114" s="429"/>
      <c r="JJ114" s="429"/>
      <c r="JK114" s="429"/>
      <c r="JL114" s="429"/>
      <c r="JM114" s="429"/>
      <c r="JN114" s="429"/>
      <c r="JO114" s="429"/>
      <c r="JP114" s="429"/>
      <c r="JQ114" s="429"/>
      <c r="JR114" s="429"/>
      <c r="JS114" s="429"/>
      <c r="JT114" s="429"/>
      <c r="JU114" s="429"/>
      <c r="JV114" s="429"/>
      <c r="JW114" s="429"/>
      <c r="JX114" s="429"/>
      <c r="JY114" s="429"/>
      <c r="JZ114" s="429"/>
      <c r="KA114" s="429"/>
      <c r="KB114" s="429"/>
      <c r="KC114" s="429"/>
      <c r="KD114" s="429"/>
      <c r="KE114" s="429"/>
      <c r="KF114" s="429"/>
      <c r="KG114" s="429"/>
      <c r="KH114" s="429"/>
      <c r="KI114" s="429"/>
      <c r="KJ114" s="429"/>
      <c r="KK114" s="429"/>
      <c r="KL114" s="429"/>
      <c r="KM114" s="429"/>
      <c r="KN114" s="429"/>
      <c r="KO114" s="429"/>
      <c r="KP114" s="429"/>
      <c r="KQ114" s="429"/>
      <c r="KR114" s="429"/>
      <c r="KS114" s="429"/>
      <c r="KT114" s="429"/>
      <c r="KU114" s="429"/>
      <c r="KV114" s="429"/>
      <c r="KW114" s="429"/>
      <c r="KX114" s="429"/>
      <c r="KY114" s="429"/>
      <c r="KZ114" s="429"/>
      <c r="LA114" s="429"/>
      <c r="LB114" s="429"/>
      <c r="LC114" s="429"/>
      <c r="LD114" s="429"/>
      <c r="LE114" s="429"/>
      <c r="LF114" s="429"/>
      <c r="LG114" s="429"/>
      <c r="LH114" s="429"/>
      <c r="LI114" s="429"/>
      <c r="LJ114" s="429"/>
      <c r="LK114" s="429"/>
      <c r="LL114" s="429"/>
      <c r="LM114" s="429"/>
      <c r="LN114" s="429"/>
      <c r="LO114" s="429"/>
      <c r="LP114" s="429"/>
      <c r="LQ114" s="429"/>
      <c r="LR114" s="429"/>
      <c r="LS114" s="429"/>
      <c r="LT114" s="429"/>
      <c r="LU114" s="429"/>
      <c r="LV114" s="429"/>
      <c r="LW114" s="429"/>
      <c r="LX114" s="429"/>
      <c r="LY114" s="429"/>
      <c r="LZ114" s="429"/>
    </row>
    <row r="115" spans="1:338">
      <c r="A115" s="429"/>
      <c r="B115" s="429"/>
      <c r="C115" s="429"/>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29"/>
      <c r="AZ115" s="429"/>
      <c r="BA115" s="429"/>
      <c r="BB115" s="429"/>
      <c r="BC115" s="429"/>
      <c r="BD115" s="429"/>
      <c r="BE115" s="429"/>
      <c r="BF115" s="429"/>
      <c r="BG115" s="429"/>
      <c r="BH115" s="429"/>
      <c r="BI115" s="429"/>
      <c r="BJ115" s="429"/>
      <c r="BK115" s="429"/>
      <c r="BL115" s="429"/>
      <c r="BM115" s="429"/>
      <c r="BN115" s="429"/>
      <c r="BO115" s="429"/>
      <c r="BP115" s="429"/>
      <c r="BQ115" s="429"/>
      <c r="BR115" s="429"/>
      <c r="BS115" s="429"/>
      <c r="BT115" s="429"/>
      <c r="BU115" s="429"/>
      <c r="BV115" s="429"/>
      <c r="BW115" s="429"/>
      <c r="BX115" s="429"/>
      <c r="BY115" s="429"/>
      <c r="BZ115" s="429"/>
      <c r="CA115" s="429"/>
      <c r="CB115" s="429"/>
      <c r="CC115" s="429"/>
      <c r="CD115" s="429"/>
      <c r="CE115" s="429"/>
      <c r="CF115" s="429"/>
      <c r="CG115" s="429"/>
      <c r="CH115" s="429"/>
      <c r="CI115" s="429"/>
      <c r="CJ115" s="429"/>
      <c r="CK115" s="429"/>
      <c r="CL115" s="429"/>
      <c r="CM115" s="429"/>
      <c r="CN115" s="429"/>
      <c r="CO115" s="429"/>
      <c r="CP115" s="429"/>
      <c r="CQ115" s="429"/>
      <c r="CR115" s="429"/>
      <c r="CS115" s="429"/>
      <c r="CT115" s="429"/>
      <c r="CU115" s="429"/>
      <c r="CV115" s="429"/>
      <c r="CW115" s="429"/>
      <c r="CX115" s="429"/>
      <c r="CY115" s="429"/>
      <c r="CZ115" s="429"/>
      <c r="DA115" s="429"/>
      <c r="DB115" s="429"/>
      <c r="DC115" s="429"/>
      <c r="DD115" s="429"/>
      <c r="DE115" s="429"/>
      <c r="DF115" s="429"/>
      <c r="DG115" s="429"/>
      <c r="DH115" s="429"/>
      <c r="DI115" s="429"/>
      <c r="DJ115" s="429"/>
      <c r="DK115" s="429"/>
      <c r="DL115" s="429"/>
      <c r="DM115" s="429"/>
      <c r="DN115" s="429"/>
      <c r="DO115" s="429"/>
      <c r="DP115" s="429"/>
      <c r="DQ115" s="429"/>
      <c r="DR115" s="429"/>
      <c r="DS115" s="429"/>
      <c r="DT115" s="429"/>
      <c r="DU115" s="429"/>
      <c r="DV115" s="429"/>
      <c r="DW115" s="429"/>
      <c r="DX115" s="429"/>
      <c r="DY115" s="429"/>
      <c r="DZ115" s="429"/>
      <c r="EA115" s="429"/>
      <c r="EB115" s="429"/>
      <c r="EC115" s="429"/>
      <c r="ED115" s="429"/>
      <c r="EE115" s="429"/>
      <c r="EF115" s="429"/>
      <c r="EG115" s="429"/>
      <c r="EH115" s="429"/>
      <c r="EI115" s="429"/>
      <c r="EJ115" s="429"/>
      <c r="EK115" s="429"/>
      <c r="EL115" s="429"/>
      <c r="EM115" s="429"/>
      <c r="EN115" s="429"/>
      <c r="EO115" s="429"/>
      <c r="EP115" s="429"/>
      <c r="EQ115" s="429"/>
      <c r="ER115" s="429"/>
      <c r="ES115" s="429"/>
      <c r="ET115" s="429"/>
      <c r="EU115" s="429"/>
      <c r="EV115" s="429"/>
      <c r="EW115" s="429"/>
      <c r="EX115" s="429"/>
      <c r="EY115" s="429"/>
      <c r="EZ115" s="429"/>
      <c r="FA115" s="429"/>
      <c r="FB115" s="429"/>
      <c r="FC115" s="429"/>
      <c r="FD115" s="429"/>
      <c r="FE115" s="429"/>
      <c r="FF115" s="429"/>
      <c r="FG115" s="429"/>
      <c r="FH115" s="429"/>
      <c r="FI115" s="429"/>
      <c r="FJ115" s="429"/>
      <c r="FK115" s="429"/>
      <c r="FL115" s="429"/>
      <c r="FM115" s="429"/>
      <c r="FN115" s="429"/>
      <c r="FO115" s="429"/>
      <c r="FP115" s="429"/>
      <c r="FQ115" s="429"/>
      <c r="FR115" s="429"/>
      <c r="FS115" s="429"/>
      <c r="FT115" s="429"/>
      <c r="FU115" s="429"/>
      <c r="FV115" s="429"/>
      <c r="FW115" s="429"/>
      <c r="FX115" s="429"/>
      <c r="FY115" s="429"/>
      <c r="FZ115" s="429"/>
      <c r="GA115" s="429"/>
      <c r="GB115" s="429"/>
      <c r="GC115" s="429"/>
      <c r="GD115" s="429"/>
      <c r="GE115" s="429"/>
      <c r="GF115" s="429"/>
      <c r="GG115" s="429"/>
      <c r="GH115" s="429"/>
      <c r="GI115" s="429"/>
      <c r="GJ115" s="429"/>
      <c r="GK115" s="429"/>
      <c r="GL115" s="429"/>
      <c r="GM115" s="429"/>
      <c r="GN115" s="429"/>
      <c r="GO115" s="429"/>
      <c r="GP115" s="429"/>
      <c r="GQ115" s="429"/>
      <c r="GR115" s="429"/>
      <c r="GS115" s="429"/>
      <c r="GT115" s="429"/>
      <c r="GU115" s="429"/>
      <c r="GV115" s="429"/>
      <c r="GW115" s="429"/>
      <c r="GX115" s="429"/>
      <c r="GY115" s="429"/>
      <c r="GZ115" s="429"/>
      <c r="HA115" s="429"/>
      <c r="HB115" s="429"/>
      <c r="HC115" s="429"/>
      <c r="HD115" s="429"/>
      <c r="HE115" s="429"/>
      <c r="HF115" s="429"/>
      <c r="HG115" s="429"/>
      <c r="HH115" s="429"/>
      <c r="HI115" s="429"/>
      <c r="HJ115" s="429"/>
      <c r="HK115" s="429"/>
      <c r="HL115" s="429"/>
      <c r="HM115" s="429"/>
      <c r="HN115" s="429"/>
      <c r="HO115" s="429"/>
      <c r="HP115" s="429"/>
      <c r="HQ115" s="429"/>
      <c r="HR115" s="429"/>
      <c r="HS115" s="429"/>
      <c r="HT115" s="429"/>
      <c r="HU115" s="429"/>
      <c r="HV115" s="429"/>
      <c r="HW115" s="429"/>
      <c r="HX115" s="429"/>
      <c r="HY115" s="429"/>
      <c r="HZ115" s="429"/>
      <c r="IA115" s="429"/>
      <c r="IB115" s="429"/>
      <c r="IC115" s="429"/>
      <c r="ID115" s="429"/>
      <c r="IE115" s="429"/>
      <c r="IF115" s="429"/>
      <c r="IG115" s="429"/>
      <c r="IH115" s="429"/>
      <c r="II115" s="429"/>
      <c r="IJ115" s="429"/>
      <c r="IK115" s="429"/>
      <c r="IL115" s="429"/>
      <c r="IM115" s="429"/>
      <c r="IN115" s="429"/>
      <c r="IO115" s="429"/>
      <c r="IP115" s="429"/>
      <c r="IQ115" s="429"/>
      <c r="IR115" s="429"/>
      <c r="IS115" s="429"/>
      <c r="IT115" s="429"/>
      <c r="IU115" s="429"/>
      <c r="IV115" s="429"/>
      <c r="IW115" s="429"/>
      <c r="IX115" s="429"/>
      <c r="IY115" s="429"/>
      <c r="IZ115" s="429"/>
      <c r="JA115" s="429"/>
      <c r="JB115" s="429"/>
      <c r="JC115" s="429"/>
      <c r="JD115" s="429"/>
      <c r="JE115" s="429"/>
      <c r="JF115" s="429"/>
      <c r="JG115" s="429"/>
      <c r="JH115" s="429"/>
      <c r="JI115" s="429"/>
      <c r="JJ115" s="429"/>
      <c r="JK115" s="429"/>
      <c r="JL115" s="429"/>
      <c r="JM115" s="429"/>
      <c r="JN115" s="429"/>
      <c r="JO115" s="429"/>
      <c r="JP115" s="429"/>
      <c r="JQ115" s="429"/>
      <c r="JR115" s="429"/>
      <c r="JS115" s="429"/>
      <c r="JT115" s="429"/>
      <c r="JU115" s="429"/>
      <c r="JV115" s="429"/>
      <c r="JW115" s="429"/>
      <c r="JX115" s="429"/>
      <c r="JY115" s="429"/>
      <c r="JZ115" s="429"/>
      <c r="KA115" s="429"/>
      <c r="KB115" s="429"/>
      <c r="KC115" s="429"/>
      <c r="KD115" s="429"/>
      <c r="KE115" s="429"/>
      <c r="KF115" s="429"/>
      <c r="KG115" s="429"/>
      <c r="KH115" s="429"/>
      <c r="KI115" s="429"/>
      <c r="KJ115" s="429"/>
      <c r="KK115" s="429"/>
      <c r="KL115" s="429"/>
      <c r="KM115" s="429"/>
      <c r="KN115" s="429"/>
      <c r="KO115" s="429"/>
      <c r="KP115" s="429"/>
      <c r="KQ115" s="429"/>
      <c r="KR115" s="429"/>
      <c r="KS115" s="429"/>
      <c r="KT115" s="429"/>
      <c r="KU115" s="429"/>
      <c r="KV115" s="429"/>
      <c r="KW115" s="429"/>
      <c r="KX115" s="429"/>
      <c r="KY115" s="429"/>
      <c r="KZ115" s="429"/>
      <c r="LA115" s="429"/>
      <c r="LB115" s="429"/>
      <c r="LC115" s="429"/>
      <c r="LD115" s="429"/>
      <c r="LE115" s="429"/>
      <c r="LF115" s="429"/>
      <c r="LG115" s="429"/>
      <c r="LH115" s="429"/>
      <c r="LI115" s="429"/>
      <c r="LJ115" s="429"/>
      <c r="LK115" s="429"/>
      <c r="LL115" s="429"/>
      <c r="LM115" s="429"/>
      <c r="LN115" s="429"/>
      <c r="LO115" s="429"/>
      <c r="LP115" s="429"/>
      <c r="LQ115" s="429"/>
      <c r="LR115" s="429"/>
      <c r="LS115" s="429"/>
      <c r="LT115" s="429"/>
      <c r="LU115" s="429"/>
      <c r="LV115" s="429"/>
      <c r="LW115" s="429"/>
      <c r="LX115" s="429"/>
      <c r="LY115" s="429"/>
      <c r="LZ115" s="429"/>
    </row>
    <row r="116" spans="1:338">
      <c r="A116" s="429"/>
      <c r="B116" s="429"/>
      <c r="C116" s="429"/>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29"/>
      <c r="AZ116" s="429"/>
      <c r="BA116" s="429"/>
      <c r="BB116" s="429"/>
      <c r="BC116" s="429"/>
      <c r="BD116" s="429"/>
      <c r="BE116" s="429"/>
      <c r="BF116" s="429"/>
      <c r="BG116" s="429"/>
      <c r="BH116" s="429"/>
      <c r="BI116" s="429"/>
      <c r="BJ116" s="429"/>
      <c r="BK116" s="429"/>
      <c r="BL116" s="429"/>
      <c r="BM116" s="429"/>
      <c r="BN116" s="429"/>
      <c r="BO116" s="429"/>
      <c r="BP116" s="429"/>
      <c r="BQ116" s="429"/>
      <c r="BR116" s="429"/>
      <c r="BS116" s="429"/>
      <c r="BT116" s="429"/>
      <c r="BU116" s="429"/>
      <c r="BV116" s="429"/>
      <c r="BW116" s="429"/>
      <c r="BX116" s="429"/>
      <c r="BY116" s="429"/>
      <c r="BZ116" s="429"/>
      <c r="CA116" s="429"/>
      <c r="CB116" s="429"/>
      <c r="CC116" s="429"/>
      <c r="CD116" s="429"/>
      <c r="CE116" s="429"/>
      <c r="CF116" s="429"/>
      <c r="CG116" s="429"/>
      <c r="CH116" s="429"/>
      <c r="CI116" s="429"/>
      <c r="CJ116" s="429"/>
      <c r="CK116" s="429"/>
      <c r="CL116" s="429"/>
      <c r="CM116" s="429"/>
      <c r="CN116" s="429"/>
      <c r="CO116" s="429"/>
      <c r="CP116" s="429"/>
      <c r="CQ116" s="429"/>
      <c r="CR116" s="429"/>
      <c r="CS116" s="429"/>
      <c r="CT116" s="429"/>
      <c r="CU116" s="429"/>
      <c r="CV116" s="429"/>
      <c r="CW116" s="429"/>
      <c r="CX116" s="429"/>
      <c r="CY116" s="429"/>
      <c r="CZ116" s="429"/>
      <c r="DA116" s="429"/>
      <c r="DB116" s="429"/>
      <c r="DC116" s="429"/>
      <c r="DD116" s="429"/>
      <c r="DE116" s="429"/>
      <c r="DF116" s="429"/>
      <c r="DG116" s="429"/>
      <c r="DH116" s="429"/>
      <c r="DI116" s="429"/>
      <c r="DJ116" s="429"/>
      <c r="DK116" s="429"/>
      <c r="DL116" s="429"/>
      <c r="DM116" s="429"/>
      <c r="DN116" s="429"/>
      <c r="DO116" s="429"/>
      <c r="DP116" s="429"/>
      <c r="DQ116" s="429"/>
      <c r="DR116" s="429"/>
      <c r="DS116" s="429"/>
      <c r="DT116" s="429"/>
      <c r="DU116" s="429"/>
      <c r="DV116" s="429"/>
      <c r="DW116" s="429"/>
      <c r="DX116" s="429"/>
      <c r="DY116" s="429"/>
      <c r="DZ116" s="429"/>
      <c r="EA116" s="429"/>
      <c r="EB116" s="429"/>
      <c r="EC116" s="429"/>
      <c r="ED116" s="429"/>
      <c r="EE116" s="429"/>
      <c r="EF116" s="429"/>
      <c r="EG116" s="429"/>
      <c r="EH116" s="429"/>
      <c r="EI116" s="429"/>
      <c r="EJ116" s="429"/>
      <c r="EK116" s="429"/>
      <c r="EL116" s="429"/>
      <c r="EM116" s="429"/>
      <c r="EN116" s="429"/>
      <c r="EO116" s="429"/>
      <c r="EP116" s="429"/>
      <c r="EQ116" s="429"/>
      <c r="ER116" s="429"/>
      <c r="ES116" s="429"/>
      <c r="ET116" s="429"/>
      <c r="EU116" s="429"/>
      <c r="EV116" s="429"/>
      <c r="EW116" s="429"/>
      <c r="EX116" s="429"/>
      <c r="EY116" s="429"/>
      <c r="EZ116" s="429"/>
      <c r="FA116" s="429"/>
      <c r="FB116" s="429"/>
      <c r="FC116" s="429"/>
      <c r="FD116" s="429"/>
      <c r="FE116" s="429"/>
      <c r="FF116" s="429"/>
      <c r="FG116" s="429"/>
      <c r="FH116" s="429"/>
      <c r="FI116" s="429"/>
      <c r="FJ116" s="429"/>
      <c r="FK116" s="429"/>
      <c r="FL116" s="429"/>
      <c r="FM116" s="429"/>
      <c r="FN116" s="429"/>
      <c r="FO116" s="429"/>
      <c r="FP116" s="429"/>
      <c r="FQ116" s="429"/>
      <c r="FR116" s="429"/>
      <c r="FS116" s="429"/>
      <c r="FT116" s="429"/>
      <c r="FU116" s="429"/>
      <c r="FV116" s="429"/>
      <c r="FW116" s="429"/>
      <c r="FX116" s="429"/>
      <c r="FY116" s="429"/>
      <c r="FZ116" s="429"/>
      <c r="GA116" s="429"/>
      <c r="GB116" s="429"/>
      <c r="GC116" s="429"/>
      <c r="GD116" s="429"/>
      <c r="GE116" s="429"/>
      <c r="GF116" s="429"/>
      <c r="GG116" s="429"/>
      <c r="GH116" s="429"/>
      <c r="GI116" s="429"/>
      <c r="GJ116" s="429"/>
      <c r="GK116" s="429"/>
      <c r="GL116" s="429"/>
      <c r="GM116" s="429"/>
      <c r="GN116" s="429"/>
      <c r="GO116" s="429"/>
      <c r="GP116" s="429"/>
      <c r="GQ116" s="429"/>
      <c r="GR116" s="429"/>
      <c r="GS116" s="429"/>
      <c r="GT116" s="429"/>
      <c r="GU116" s="429"/>
      <c r="GV116" s="429"/>
      <c r="GW116" s="429"/>
      <c r="GX116" s="429"/>
      <c r="GY116" s="429"/>
      <c r="GZ116" s="429"/>
      <c r="HA116" s="429"/>
      <c r="HB116" s="429"/>
      <c r="HC116" s="429"/>
      <c r="HD116" s="429"/>
      <c r="HE116" s="429"/>
      <c r="HF116" s="429"/>
      <c r="HG116" s="429"/>
      <c r="HH116" s="429"/>
      <c r="HI116" s="429"/>
      <c r="HJ116" s="429"/>
      <c r="HK116" s="429"/>
      <c r="HL116" s="429"/>
      <c r="HM116" s="429"/>
      <c r="HN116" s="429"/>
      <c r="HO116" s="429"/>
      <c r="HP116" s="429"/>
      <c r="HQ116" s="429"/>
      <c r="HR116" s="429"/>
      <c r="HS116" s="429"/>
      <c r="HT116" s="429"/>
      <c r="HU116" s="429"/>
      <c r="HV116" s="429"/>
      <c r="HW116" s="429"/>
      <c r="HX116" s="429"/>
      <c r="HY116" s="429"/>
      <c r="HZ116" s="429"/>
      <c r="IA116" s="429"/>
      <c r="IB116" s="429"/>
      <c r="IC116" s="429"/>
      <c r="ID116" s="429"/>
      <c r="IE116" s="429"/>
      <c r="IF116" s="429"/>
      <c r="IG116" s="429"/>
      <c r="IH116" s="429"/>
      <c r="II116" s="429"/>
      <c r="IJ116" s="429"/>
      <c r="IK116" s="429"/>
      <c r="IL116" s="429"/>
      <c r="IM116" s="429"/>
      <c r="IN116" s="429"/>
      <c r="IO116" s="429"/>
      <c r="IP116" s="429"/>
      <c r="IQ116" s="429"/>
      <c r="IR116" s="429"/>
      <c r="IS116" s="429"/>
      <c r="IT116" s="429"/>
      <c r="IU116" s="429"/>
      <c r="IV116" s="429"/>
      <c r="IW116" s="429"/>
      <c r="IX116" s="429"/>
      <c r="IY116" s="429"/>
      <c r="IZ116" s="429"/>
      <c r="JA116" s="429"/>
      <c r="JB116" s="429"/>
      <c r="JC116" s="429"/>
      <c r="JD116" s="429"/>
      <c r="JE116" s="429"/>
      <c r="JF116" s="429"/>
      <c r="JG116" s="429"/>
      <c r="JH116" s="429"/>
      <c r="JI116" s="429"/>
      <c r="JJ116" s="429"/>
      <c r="JK116" s="429"/>
      <c r="JL116" s="429"/>
      <c r="JM116" s="429"/>
      <c r="JN116" s="429"/>
      <c r="JO116" s="429"/>
      <c r="JP116" s="429"/>
      <c r="JQ116" s="429"/>
      <c r="JR116" s="429"/>
      <c r="JS116" s="429"/>
      <c r="JT116" s="429"/>
      <c r="JU116" s="429"/>
      <c r="JV116" s="429"/>
      <c r="JW116" s="429"/>
      <c r="JX116" s="429"/>
      <c r="JY116" s="429"/>
      <c r="JZ116" s="429"/>
      <c r="KA116" s="429"/>
      <c r="KB116" s="429"/>
      <c r="KC116" s="429"/>
      <c r="KD116" s="429"/>
      <c r="KE116" s="429"/>
      <c r="KF116" s="429"/>
      <c r="KG116" s="429"/>
      <c r="KH116" s="429"/>
      <c r="KI116" s="429"/>
      <c r="KJ116" s="429"/>
      <c r="KK116" s="429"/>
      <c r="KL116" s="429"/>
      <c r="KM116" s="429"/>
      <c r="KN116" s="429"/>
      <c r="KO116" s="429"/>
      <c r="KP116" s="429"/>
      <c r="KQ116" s="429"/>
      <c r="KR116" s="429"/>
      <c r="KS116" s="429"/>
      <c r="KT116" s="429"/>
      <c r="KU116" s="429"/>
      <c r="KV116" s="429"/>
      <c r="KW116" s="429"/>
      <c r="KX116" s="429"/>
      <c r="KY116" s="429"/>
      <c r="KZ116" s="429"/>
      <c r="LA116" s="429"/>
      <c r="LB116" s="429"/>
      <c r="LC116" s="429"/>
      <c r="LD116" s="429"/>
      <c r="LE116" s="429"/>
      <c r="LF116" s="429"/>
      <c r="LG116" s="429"/>
      <c r="LH116" s="429"/>
      <c r="LI116" s="429"/>
      <c r="LJ116" s="429"/>
      <c r="LK116" s="429"/>
      <c r="LL116" s="429"/>
      <c r="LM116" s="429"/>
      <c r="LN116" s="429"/>
      <c r="LO116" s="429"/>
      <c r="LP116" s="429"/>
      <c r="LQ116" s="429"/>
      <c r="LR116" s="429"/>
      <c r="LS116" s="429"/>
      <c r="LT116" s="429"/>
      <c r="LU116" s="429"/>
      <c r="LV116" s="429"/>
      <c r="LW116" s="429"/>
      <c r="LX116" s="429"/>
      <c r="LY116" s="429"/>
      <c r="LZ116" s="429"/>
    </row>
    <row r="117" spans="1:338">
      <c r="A117" s="429"/>
      <c r="B117" s="429"/>
      <c r="C117" s="429"/>
      <c r="D117" s="429"/>
      <c r="E117" s="429"/>
      <c r="F117" s="429"/>
      <c r="G117" s="429"/>
      <c r="H117" s="429"/>
      <c r="I117" s="429"/>
      <c r="J117" s="429"/>
      <c r="K117" s="429"/>
      <c r="L117" s="429"/>
      <c r="M117" s="429"/>
      <c r="N117" s="429"/>
      <c r="O117" s="429"/>
      <c r="P117" s="429"/>
      <c r="Q117" s="429"/>
      <c r="R117" s="429"/>
      <c r="S117" s="429"/>
      <c r="T117" s="429"/>
      <c r="U117" s="429"/>
      <c r="V117" s="429"/>
      <c r="W117" s="429"/>
      <c r="X117" s="429"/>
      <c r="Y117" s="429"/>
      <c r="Z117" s="429"/>
      <c r="AA117" s="429"/>
      <c r="AB117" s="429"/>
      <c r="AC117" s="429"/>
      <c r="AD117" s="429"/>
      <c r="AE117" s="429"/>
      <c r="AF117" s="429"/>
      <c r="AG117" s="429"/>
      <c r="AH117" s="429"/>
      <c r="AI117" s="429"/>
      <c r="AJ117" s="429"/>
      <c r="AK117" s="429"/>
      <c r="AL117" s="429"/>
      <c r="AM117" s="429"/>
      <c r="AN117" s="429"/>
      <c r="AO117" s="429"/>
      <c r="AP117" s="429"/>
      <c r="AQ117" s="429"/>
      <c r="AR117" s="429"/>
      <c r="AS117" s="429"/>
      <c r="AT117" s="429"/>
      <c r="AU117" s="429"/>
      <c r="AV117" s="429"/>
      <c r="AW117" s="429"/>
      <c r="AX117" s="429"/>
      <c r="AY117" s="429"/>
      <c r="AZ117" s="429"/>
      <c r="BA117" s="429"/>
      <c r="BB117" s="429"/>
      <c r="BC117" s="429"/>
      <c r="BD117" s="429"/>
      <c r="BE117" s="429"/>
      <c r="BF117" s="429"/>
      <c r="BG117" s="429"/>
      <c r="BH117" s="429"/>
      <c r="BI117" s="429"/>
      <c r="BJ117" s="429"/>
      <c r="BK117" s="429"/>
      <c r="BL117" s="429"/>
      <c r="BM117" s="429"/>
      <c r="BN117" s="429"/>
      <c r="BO117" s="429"/>
      <c r="BP117" s="429"/>
      <c r="BQ117" s="429"/>
      <c r="BR117" s="429"/>
      <c r="BS117" s="429"/>
      <c r="BT117" s="429"/>
      <c r="BU117" s="429"/>
      <c r="BV117" s="429"/>
      <c r="BW117" s="429"/>
      <c r="BX117" s="429"/>
      <c r="BY117" s="429"/>
      <c r="BZ117" s="429"/>
      <c r="CA117" s="429"/>
      <c r="CB117" s="429"/>
      <c r="CC117" s="429"/>
      <c r="CD117" s="429"/>
      <c r="CE117" s="429"/>
      <c r="CF117" s="429"/>
      <c r="CG117" s="429"/>
      <c r="CH117" s="429"/>
      <c r="CI117" s="429"/>
      <c r="CJ117" s="429"/>
      <c r="CK117" s="429"/>
      <c r="CL117" s="429"/>
      <c r="CM117" s="429"/>
      <c r="CN117" s="429"/>
      <c r="CO117" s="429"/>
      <c r="CP117" s="429"/>
      <c r="CQ117" s="429"/>
      <c r="CR117" s="429"/>
      <c r="CS117" s="429"/>
      <c r="CT117" s="429"/>
      <c r="CU117" s="429"/>
      <c r="CV117" s="429"/>
      <c r="CW117" s="429"/>
      <c r="CX117" s="429"/>
      <c r="CY117" s="429"/>
      <c r="CZ117" s="429"/>
      <c r="DA117" s="429"/>
      <c r="DB117" s="429"/>
      <c r="DC117" s="429"/>
      <c r="DD117" s="429"/>
      <c r="DE117" s="429"/>
      <c r="DF117" s="429"/>
      <c r="DG117" s="429"/>
      <c r="DH117" s="429"/>
      <c r="DI117" s="429"/>
      <c r="DJ117" s="429"/>
      <c r="DK117" s="429"/>
      <c r="DL117" s="429"/>
      <c r="DM117" s="429"/>
      <c r="DN117" s="429"/>
      <c r="DO117" s="429"/>
      <c r="DP117" s="429"/>
      <c r="DQ117" s="429"/>
      <c r="DR117" s="429"/>
      <c r="DS117" s="429"/>
      <c r="DT117" s="429"/>
      <c r="DU117" s="429"/>
      <c r="DV117" s="429"/>
      <c r="DW117" s="429"/>
      <c r="DX117" s="429"/>
      <c r="DY117" s="429"/>
      <c r="DZ117" s="429"/>
      <c r="EA117" s="429"/>
      <c r="EB117" s="429"/>
      <c r="EC117" s="429"/>
      <c r="ED117" s="429"/>
      <c r="EE117" s="429"/>
      <c r="EF117" s="429"/>
      <c r="EG117" s="429"/>
      <c r="EH117" s="429"/>
      <c r="EI117" s="429"/>
      <c r="EJ117" s="429"/>
      <c r="EK117" s="429"/>
      <c r="EL117" s="429"/>
      <c r="EM117" s="429"/>
      <c r="EN117" s="429"/>
      <c r="EO117" s="429"/>
      <c r="EP117" s="429"/>
      <c r="EQ117" s="429"/>
      <c r="ER117" s="429"/>
      <c r="ES117" s="429"/>
      <c r="ET117" s="429"/>
      <c r="EU117" s="429"/>
      <c r="EV117" s="429"/>
      <c r="EW117" s="429"/>
      <c r="EX117" s="429"/>
      <c r="EY117" s="429"/>
      <c r="EZ117" s="429"/>
      <c r="FA117" s="429"/>
      <c r="FB117" s="429"/>
      <c r="FC117" s="429"/>
      <c r="FD117" s="429"/>
      <c r="FE117" s="429"/>
      <c r="FF117" s="429"/>
      <c r="FG117" s="429"/>
      <c r="FH117" s="429"/>
      <c r="FI117" s="429"/>
      <c r="FJ117" s="429"/>
      <c r="FK117" s="429"/>
      <c r="FL117" s="429"/>
      <c r="FM117" s="429"/>
      <c r="FN117" s="429"/>
      <c r="FO117" s="429"/>
      <c r="FP117" s="429"/>
      <c r="FQ117" s="429"/>
      <c r="FR117" s="429"/>
      <c r="FS117" s="429"/>
      <c r="FT117" s="429"/>
      <c r="FU117" s="429"/>
      <c r="FV117" s="429"/>
      <c r="FW117" s="429"/>
      <c r="FX117" s="429"/>
      <c r="FY117" s="429"/>
      <c r="FZ117" s="429"/>
      <c r="GA117" s="429"/>
      <c r="GB117" s="429"/>
      <c r="GC117" s="429"/>
      <c r="GD117" s="429"/>
      <c r="GE117" s="429"/>
      <c r="GF117" s="429"/>
      <c r="GG117" s="429"/>
      <c r="GH117" s="429"/>
      <c r="GI117" s="429"/>
      <c r="GJ117" s="429"/>
      <c r="GK117" s="429"/>
      <c r="GL117" s="429"/>
      <c r="GM117" s="429"/>
      <c r="GN117" s="429"/>
      <c r="GO117" s="429"/>
      <c r="GP117" s="429"/>
      <c r="GQ117" s="429"/>
      <c r="GR117" s="429"/>
      <c r="GS117" s="429"/>
      <c r="GT117" s="429"/>
      <c r="GU117" s="429"/>
      <c r="GV117" s="429"/>
      <c r="GW117" s="429"/>
      <c r="GX117" s="429"/>
      <c r="GY117" s="429"/>
      <c r="GZ117" s="429"/>
      <c r="HA117" s="429"/>
      <c r="HB117" s="429"/>
      <c r="HC117" s="429"/>
      <c r="HD117" s="429"/>
      <c r="HE117" s="429"/>
      <c r="HF117" s="429"/>
      <c r="HG117" s="429"/>
      <c r="HH117" s="429"/>
      <c r="HI117" s="429"/>
      <c r="HJ117" s="429"/>
      <c r="HK117" s="429"/>
      <c r="HL117" s="429"/>
      <c r="HM117" s="429"/>
      <c r="HN117" s="429"/>
      <c r="HO117" s="429"/>
      <c r="HP117" s="429"/>
      <c r="HQ117" s="429"/>
      <c r="HR117" s="429"/>
      <c r="HS117" s="429"/>
      <c r="HT117" s="429"/>
      <c r="HU117" s="429"/>
      <c r="HV117" s="429"/>
      <c r="HW117" s="429"/>
      <c r="HX117" s="429"/>
      <c r="HY117" s="429"/>
      <c r="HZ117" s="429"/>
      <c r="IA117" s="429"/>
      <c r="IB117" s="429"/>
      <c r="IC117" s="429"/>
      <c r="ID117" s="429"/>
      <c r="IE117" s="429"/>
      <c r="IF117" s="429"/>
      <c r="IG117" s="429"/>
      <c r="IH117" s="429"/>
      <c r="II117" s="429"/>
      <c r="IJ117" s="429"/>
      <c r="IK117" s="429"/>
      <c r="IL117" s="429"/>
      <c r="IM117" s="429"/>
      <c r="IN117" s="429"/>
      <c r="IO117" s="429"/>
      <c r="IP117" s="429"/>
      <c r="IQ117" s="429"/>
      <c r="IR117" s="429"/>
      <c r="IS117" s="429"/>
      <c r="IT117" s="429"/>
      <c r="IU117" s="429"/>
      <c r="IV117" s="429"/>
      <c r="IW117" s="429"/>
      <c r="IX117" s="429"/>
      <c r="IY117" s="429"/>
      <c r="IZ117" s="429"/>
      <c r="JA117" s="429"/>
      <c r="JB117" s="429"/>
      <c r="JC117" s="429"/>
      <c r="JD117" s="429"/>
      <c r="JE117" s="429"/>
      <c r="JF117" s="429"/>
      <c r="JG117" s="429"/>
      <c r="JH117" s="429"/>
      <c r="JI117" s="429"/>
      <c r="JJ117" s="429"/>
      <c r="JK117" s="429"/>
      <c r="JL117" s="429"/>
      <c r="JM117" s="429"/>
      <c r="JN117" s="429"/>
      <c r="JO117" s="429"/>
      <c r="JP117" s="429"/>
      <c r="JQ117" s="429"/>
      <c r="JR117" s="429"/>
      <c r="JS117" s="429"/>
      <c r="JT117" s="429"/>
      <c r="JU117" s="429"/>
      <c r="JV117" s="429"/>
      <c r="JW117" s="429"/>
      <c r="JX117" s="429"/>
      <c r="JY117" s="429"/>
      <c r="JZ117" s="429"/>
      <c r="KA117" s="429"/>
      <c r="KB117" s="429"/>
      <c r="KC117" s="429"/>
      <c r="KD117" s="429"/>
      <c r="KE117" s="429"/>
      <c r="KF117" s="429"/>
      <c r="KG117" s="429"/>
      <c r="KH117" s="429"/>
      <c r="KI117" s="429"/>
      <c r="KJ117" s="429"/>
      <c r="KK117" s="429"/>
      <c r="KL117" s="429"/>
      <c r="KM117" s="429"/>
      <c r="KN117" s="429"/>
      <c r="KO117" s="429"/>
      <c r="KP117" s="429"/>
      <c r="KQ117" s="429"/>
      <c r="KR117" s="429"/>
      <c r="KS117" s="429"/>
      <c r="KT117" s="429"/>
      <c r="KU117" s="429"/>
      <c r="KV117" s="429"/>
      <c r="KW117" s="429"/>
      <c r="KX117" s="429"/>
      <c r="KY117" s="429"/>
      <c r="KZ117" s="429"/>
      <c r="LA117" s="429"/>
      <c r="LB117" s="429"/>
      <c r="LC117" s="429"/>
      <c r="LD117" s="429"/>
      <c r="LE117" s="429"/>
      <c r="LF117" s="429"/>
      <c r="LG117" s="429"/>
      <c r="LH117" s="429"/>
      <c r="LI117" s="429"/>
      <c r="LJ117" s="429"/>
      <c r="LK117" s="429"/>
      <c r="LL117" s="429"/>
      <c r="LM117" s="429"/>
      <c r="LN117" s="429"/>
      <c r="LO117" s="429"/>
      <c r="LP117" s="429"/>
      <c r="LQ117" s="429"/>
      <c r="LR117" s="429"/>
      <c r="LS117" s="429"/>
      <c r="LT117" s="429"/>
      <c r="LU117" s="429"/>
      <c r="LV117" s="429"/>
      <c r="LW117" s="429"/>
      <c r="LX117" s="429"/>
      <c r="LY117" s="429"/>
      <c r="LZ117" s="429"/>
    </row>
    <row r="118" spans="1:338">
      <c r="A118" s="429"/>
      <c r="B118" s="429"/>
      <c r="C118" s="429"/>
      <c r="D118" s="429"/>
      <c r="E118" s="429"/>
      <c r="F118" s="429"/>
      <c r="G118" s="429"/>
      <c r="H118" s="429"/>
      <c r="I118" s="429"/>
      <c r="J118" s="429"/>
      <c r="K118" s="429"/>
      <c r="L118" s="429"/>
      <c r="M118" s="429"/>
      <c r="N118" s="429"/>
      <c r="O118" s="429"/>
      <c r="P118" s="429"/>
      <c r="Q118" s="429"/>
      <c r="R118" s="429"/>
      <c r="S118" s="429"/>
      <c r="T118" s="429"/>
      <c r="U118" s="429"/>
      <c r="V118" s="429"/>
      <c r="W118" s="429"/>
      <c r="X118" s="429"/>
      <c r="Y118" s="429"/>
      <c r="Z118" s="429"/>
      <c r="AA118" s="429"/>
      <c r="AB118" s="429"/>
      <c r="AC118" s="429"/>
      <c r="AD118" s="429"/>
      <c r="AE118" s="429"/>
      <c r="AF118" s="429"/>
      <c r="AG118" s="429"/>
      <c r="AH118" s="429"/>
      <c r="AI118" s="429"/>
      <c r="AJ118" s="429"/>
      <c r="AK118" s="429"/>
      <c r="AL118" s="429"/>
      <c r="AM118" s="429"/>
      <c r="AN118" s="429"/>
      <c r="AO118" s="429"/>
      <c r="AP118" s="429"/>
      <c r="AQ118" s="429"/>
      <c r="AR118" s="429"/>
      <c r="AS118" s="429"/>
      <c r="AT118" s="429"/>
      <c r="AU118" s="429"/>
      <c r="AV118" s="429"/>
      <c r="AW118" s="429"/>
      <c r="AX118" s="429"/>
      <c r="AY118" s="429"/>
      <c r="AZ118" s="429"/>
      <c r="BA118" s="429"/>
      <c r="BB118" s="429"/>
      <c r="BC118" s="429"/>
      <c r="BD118" s="429"/>
      <c r="BE118" s="429"/>
      <c r="BF118" s="429"/>
      <c r="BG118" s="429"/>
      <c r="BH118" s="429"/>
      <c r="BI118" s="429"/>
      <c r="BJ118" s="429"/>
      <c r="BK118" s="429"/>
      <c r="BL118" s="429"/>
      <c r="BM118" s="429"/>
      <c r="BN118" s="429"/>
      <c r="BO118" s="429"/>
      <c r="BP118" s="429"/>
      <c r="BQ118" s="429"/>
      <c r="BR118" s="429"/>
      <c r="BS118" s="429"/>
      <c r="BT118" s="429"/>
      <c r="BU118" s="429"/>
      <c r="BV118" s="429"/>
      <c r="BW118" s="429"/>
      <c r="BX118" s="429"/>
      <c r="BY118" s="429"/>
      <c r="BZ118" s="429"/>
      <c r="CA118" s="429"/>
      <c r="CB118" s="429"/>
      <c r="CC118" s="429"/>
      <c r="CD118" s="429"/>
      <c r="CE118" s="429"/>
      <c r="CF118" s="429"/>
      <c r="CG118" s="429"/>
      <c r="CH118" s="429"/>
      <c r="CI118" s="429"/>
      <c r="CJ118" s="429"/>
      <c r="CK118" s="429"/>
      <c r="CL118" s="429"/>
      <c r="CM118" s="429"/>
      <c r="CN118" s="429"/>
      <c r="CO118" s="429"/>
      <c r="CP118" s="429"/>
      <c r="CQ118" s="429"/>
      <c r="CR118" s="429"/>
      <c r="CS118" s="429"/>
      <c r="CT118" s="429"/>
      <c r="CU118" s="429"/>
      <c r="CV118" s="429"/>
      <c r="CW118" s="429"/>
      <c r="CX118" s="429"/>
      <c r="CY118" s="429"/>
      <c r="CZ118" s="429"/>
      <c r="DA118" s="429"/>
      <c r="DB118" s="429"/>
      <c r="DC118" s="429"/>
      <c r="DD118" s="429"/>
      <c r="DE118" s="429"/>
      <c r="DF118" s="429"/>
      <c r="DG118" s="429"/>
      <c r="DH118" s="429"/>
      <c r="DI118" s="429"/>
      <c r="DJ118" s="429"/>
      <c r="DK118" s="429"/>
      <c r="DL118" s="429"/>
      <c r="DM118" s="429"/>
      <c r="DN118" s="429"/>
      <c r="DO118" s="429"/>
      <c r="DP118" s="429"/>
      <c r="DQ118" s="429"/>
      <c r="DR118" s="429"/>
      <c r="DS118" s="429"/>
      <c r="DT118" s="429"/>
      <c r="DU118" s="429"/>
      <c r="DV118" s="429"/>
      <c r="DW118" s="429"/>
      <c r="DX118" s="429"/>
      <c r="DY118" s="429"/>
      <c r="DZ118" s="429"/>
      <c r="EA118" s="429"/>
      <c r="EB118" s="429"/>
      <c r="EC118" s="429"/>
      <c r="ED118" s="429"/>
      <c r="EE118" s="429"/>
      <c r="EF118" s="429"/>
      <c r="EG118" s="429"/>
      <c r="EH118" s="429"/>
      <c r="EI118" s="429"/>
      <c r="EJ118" s="429"/>
      <c r="EK118" s="429"/>
      <c r="EL118" s="429"/>
      <c r="EM118" s="429"/>
      <c r="EN118" s="429"/>
      <c r="EO118" s="429"/>
      <c r="EP118" s="429"/>
      <c r="EQ118" s="429"/>
      <c r="ER118" s="429"/>
      <c r="ES118" s="429"/>
      <c r="ET118" s="429"/>
      <c r="EU118" s="429"/>
      <c r="EV118" s="429"/>
      <c r="EW118" s="429"/>
      <c r="EX118" s="429"/>
      <c r="EY118" s="429"/>
      <c r="EZ118" s="429"/>
      <c r="FA118" s="429"/>
      <c r="FB118" s="429"/>
      <c r="FC118" s="429"/>
      <c r="FD118" s="429"/>
      <c r="FE118" s="429"/>
      <c r="FF118" s="429"/>
      <c r="FG118" s="429"/>
      <c r="FH118" s="429"/>
      <c r="FI118" s="429"/>
      <c r="FJ118" s="429"/>
      <c r="FK118" s="429"/>
      <c r="FL118" s="429"/>
      <c r="FM118" s="429"/>
      <c r="FN118" s="429"/>
      <c r="FO118" s="429"/>
      <c r="FP118" s="429"/>
      <c r="FQ118" s="429"/>
      <c r="FR118" s="429"/>
      <c r="FS118" s="429"/>
      <c r="FT118" s="429"/>
      <c r="FU118" s="429"/>
      <c r="FV118" s="429"/>
      <c r="FW118" s="429"/>
      <c r="FX118" s="429"/>
      <c r="FY118" s="429"/>
      <c r="FZ118" s="429"/>
      <c r="GA118" s="429"/>
      <c r="GB118" s="429"/>
      <c r="GC118" s="429"/>
      <c r="GD118" s="429"/>
      <c r="GE118" s="429"/>
      <c r="GF118" s="429"/>
      <c r="GG118" s="429"/>
      <c r="GH118" s="429"/>
      <c r="GI118" s="429"/>
      <c r="GJ118" s="429"/>
      <c r="GK118" s="429"/>
      <c r="GL118" s="429"/>
      <c r="GM118" s="429"/>
      <c r="GN118" s="429"/>
      <c r="GO118" s="429"/>
      <c r="GP118" s="429"/>
      <c r="GQ118" s="429"/>
      <c r="GR118" s="429"/>
      <c r="GS118" s="429"/>
      <c r="GT118" s="429"/>
      <c r="GU118" s="429"/>
      <c r="GV118" s="429"/>
      <c r="GW118" s="429"/>
      <c r="GX118" s="429"/>
      <c r="GY118" s="429"/>
      <c r="GZ118" s="429"/>
      <c r="HA118" s="429"/>
      <c r="HB118" s="429"/>
      <c r="HC118" s="429"/>
      <c r="HD118" s="429"/>
      <c r="HE118" s="429"/>
      <c r="HF118" s="429"/>
      <c r="HG118" s="429"/>
      <c r="HH118" s="429"/>
      <c r="HI118" s="429"/>
      <c r="HJ118" s="429"/>
      <c r="HK118" s="429"/>
      <c r="HL118" s="429"/>
      <c r="HM118" s="429"/>
      <c r="HN118" s="429"/>
      <c r="HO118" s="429"/>
      <c r="HP118" s="429"/>
      <c r="HQ118" s="429"/>
      <c r="HR118" s="429"/>
      <c r="HS118" s="429"/>
      <c r="HT118" s="429"/>
      <c r="HU118" s="429"/>
      <c r="HV118" s="429"/>
      <c r="HW118" s="429"/>
      <c r="HX118" s="429"/>
      <c r="HY118" s="429"/>
      <c r="HZ118" s="429"/>
      <c r="IA118" s="429"/>
      <c r="IB118" s="429"/>
      <c r="IC118" s="429"/>
      <c r="ID118" s="429"/>
      <c r="IE118" s="429"/>
      <c r="IF118" s="429"/>
      <c r="IG118" s="429"/>
      <c r="IH118" s="429"/>
      <c r="II118" s="429"/>
      <c r="IJ118" s="429"/>
      <c r="IK118" s="429"/>
      <c r="IL118" s="429"/>
      <c r="IM118" s="429"/>
      <c r="IN118" s="429"/>
      <c r="IO118" s="429"/>
      <c r="IP118" s="429"/>
      <c r="IQ118" s="429"/>
      <c r="IR118" s="429"/>
      <c r="IS118" s="429"/>
      <c r="IT118" s="429"/>
      <c r="IU118" s="429"/>
      <c r="IV118" s="429"/>
      <c r="IW118" s="429"/>
      <c r="IX118" s="429"/>
      <c r="IY118" s="429"/>
      <c r="IZ118" s="429"/>
      <c r="JA118" s="429"/>
      <c r="JB118" s="429"/>
      <c r="JC118" s="429"/>
      <c r="JD118" s="429"/>
      <c r="JE118" s="429"/>
      <c r="JF118" s="429"/>
      <c r="JG118" s="429"/>
      <c r="JH118" s="429"/>
      <c r="JI118" s="429"/>
      <c r="JJ118" s="429"/>
      <c r="JK118" s="429"/>
      <c r="JL118" s="429"/>
      <c r="JM118" s="429"/>
      <c r="JN118" s="429"/>
      <c r="JO118" s="429"/>
      <c r="JP118" s="429"/>
      <c r="JQ118" s="429"/>
      <c r="JR118" s="429"/>
      <c r="JS118" s="429"/>
      <c r="JT118" s="429"/>
      <c r="JU118" s="429"/>
      <c r="JV118" s="429"/>
      <c r="JW118" s="429"/>
      <c r="JX118" s="429"/>
      <c r="JY118" s="429"/>
      <c r="JZ118" s="429"/>
      <c r="KA118" s="429"/>
      <c r="KB118" s="429"/>
      <c r="KC118" s="429"/>
      <c r="KD118" s="429"/>
      <c r="KE118" s="429"/>
      <c r="KF118" s="429"/>
      <c r="KG118" s="429"/>
      <c r="KH118" s="429"/>
      <c r="KI118" s="429"/>
      <c r="KJ118" s="429"/>
      <c r="KK118" s="429"/>
      <c r="KL118" s="429"/>
      <c r="KM118" s="429"/>
      <c r="KN118" s="429"/>
      <c r="KO118" s="429"/>
      <c r="KP118" s="429"/>
      <c r="KQ118" s="429"/>
      <c r="KR118" s="429"/>
      <c r="KS118" s="429"/>
      <c r="KT118" s="429"/>
      <c r="KU118" s="429"/>
      <c r="KV118" s="429"/>
      <c r="KW118" s="429"/>
      <c r="KX118" s="429"/>
      <c r="KY118" s="429"/>
      <c r="KZ118" s="429"/>
      <c r="LA118" s="429"/>
      <c r="LB118" s="429"/>
      <c r="LC118" s="429"/>
      <c r="LD118" s="429"/>
      <c r="LE118" s="429"/>
      <c r="LF118" s="429"/>
      <c r="LG118" s="429"/>
      <c r="LH118" s="429"/>
      <c r="LI118" s="429"/>
      <c r="LJ118" s="429"/>
      <c r="LK118" s="429"/>
      <c r="LL118" s="429"/>
      <c r="LM118" s="429"/>
      <c r="LN118" s="429"/>
      <c r="LO118" s="429"/>
      <c r="LP118" s="429"/>
      <c r="LQ118" s="429"/>
      <c r="LR118" s="429"/>
      <c r="LS118" s="429"/>
      <c r="LT118" s="429"/>
      <c r="LU118" s="429"/>
      <c r="LV118" s="429"/>
      <c r="LW118" s="429"/>
      <c r="LX118" s="429"/>
      <c r="LY118" s="429"/>
      <c r="LZ118" s="429"/>
    </row>
    <row r="119" spans="1:338">
      <c r="A119" s="429"/>
      <c r="B119" s="429"/>
      <c r="C119" s="429"/>
      <c r="D119" s="429"/>
      <c r="E119" s="429"/>
      <c r="F119" s="429"/>
      <c r="G119" s="429"/>
      <c r="H119" s="429"/>
      <c r="I119" s="429"/>
      <c r="J119" s="429"/>
      <c r="K119" s="429"/>
      <c r="L119" s="429"/>
      <c r="M119" s="429"/>
      <c r="N119" s="429"/>
      <c r="O119" s="429"/>
      <c r="P119" s="429"/>
      <c r="Q119" s="429"/>
      <c r="R119" s="429"/>
      <c r="S119" s="429"/>
      <c r="T119" s="429"/>
      <c r="U119" s="429"/>
      <c r="V119" s="429"/>
      <c r="W119" s="429"/>
      <c r="X119" s="429"/>
      <c r="Y119" s="429"/>
      <c r="Z119" s="429"/>
      <c r="AA119" s="429"/>
      <c r="AB119" s="429"/>
      <c r="AC119" s="429"/>
      <c r="AD119" s="429"/>
      <c r="AE119" s="429"/>
      <c r="AF119" s="429"/>
      <c r="AG119" s="429"/>
      <c r="AH119" s="429"/>
      <c r="AI119" s="429"/>
      <c r="AJ119" s="429"/>
      <c r="AK119" s="429"/>
      <c r="AL119" s="429"/>
      <c r="AM119" s="429"/>
      <c r="AN119" s="429"/>
      <c r="AO119" s="429"/>
      <c r="AP119" s="429"/>
      <c r="AQ119" s="429"/>
      <c r="AR119" s="429"/>
      <c r="AS119" s="429"/>
      <c r="AT119" s="429"/>
      <c r="AU119" s="429"/>
      <c r="AV119" s="429"/>
      <c r="AW119" s="429"/>
      <c r="AX119" s="429"/>
      <c r="AY119" s="429"/>
      <c r="AZ119" s="429"/>
      <c r="BA119" s="429"/>
      <c r="BB119" s="429"/>
      <c r="BC119" s="429"/>
      <c r="BD119" s="429"/>
      <c r="BE119" s="429"/>
      <c r="BF119" s="429"/>
      <c r="BG119" s="429"/>
      <c r="BH119" s="429"/>
      <c r="BI119" s="429"/>
      <c r="BJ119" s="429"/>
      <c r="BK119" s="429"/>
      <c r="BL119" s="429"/>
      <c r="BM119" s="429"/>
      <c r="BN119" s="429"/>
      <c r="BO119" s="429"/>
      <c r="BP119" s="429"/>
      <c r="BQ119" s="429"/>
      <c r="BR119" s="429"/>
      <c r="BS119" s="429"/>
      <c r="BT119" s="429"/>
      <c r="BU119" s="429"/>
      <c r="BV119" s="429"/>
      <c r="BW119" s="429"/>
      <c r="BX119" s="429"/>
      <c r="BY119" s="429"/>
      <c r="BZ119" s="429"/>
      <c r="CA119" s="429"/>
      <c r="CB119" s="429"/>
      <c r="CC119" s="429"/>
      <c r="CD119" s="429"/>
      <c r="CE119" s="429"/>
      <c r="CF119" s="429"/>
      <c r="CG119" s="429"/>
      <c r="CH119" s="429"/>
      <c r="CI119" s="429"/>
      <c r="CJ119" s="429"/>
      <c r="CK119" s="429"/>
      <c r="CL119" s="429"/>
      <c r="CM119" s="429"/>
      <c r="CN119" s="429"/>
      <c r="CO119" s="429"/>
      <c r="CP119" s="429"/>
      <c r="CQ119" s="429"/>
      <c r="CR119" s="429"/>
      <c r="CS119" s="429"/>
      <c r="CT119" s="429"/>
      <c r="CU119" s="429"/>
      <c r="CV119" s="429"/>
      <c r="CW119" s="429"/>
      <c r="CX119" s="429"/>
      <c r="CY119" s="429"/>
      <c r="CZ119" s="429"/>
      <c r="DA119" s="429"/>
      <c r="DB119" s="429"/>
      <c r="DC119" s="429"/>
      <c r="DD119" s="429"/>
      <c r="DE119" s="429"/>
      <c r="DF119" s="429"/>
      <c r="DG119" s="429"/>
      <c r="DH119" s="429"/>
      <c r="DI119" s="429"/>
      <c r="DJ119" s="429"/>
      <c r="DK119" s="429"/>
      <c r="DL119" s="429"/>
      <c r="DM119" s="429"/>
      <c r="DN119" s="429"/>
      <c r="DO119" s="429"/>
      <c r="DP119" s="429"/>
      <c r="DQ119" s="429"/>
      <c r="DR119" s="429"/>
      <c r="DS119" s="429"/>
      <c r="DT119" s="429"/>
      <c r="DU119" s="429"/>
      <c r="DV119" s="429"/>
      <c r="DW119" s="429"/>
      <c r="DX119" s="429"/>
      <c r="DY119" s="429"/>
      <c r="DZ119" s="429"/>
      <c r="EA119" s="429"/>
      <c r="EB119" s="429"/>
      <c r="EC119" s="429"/>
      <c r="ED119" s="429"/>
      <c r="EE119" s="429"/>
      <c r="EF119" s="429"/>
      <c r="EG119" s="429"/>
      <c r="EH119" s="429"/>
      <c r="EI119" s="429"/>
      <c r="EJ119" s="429"/>
      <c r="EK119" s="429"/>
      <c r="EL119" s="429"/>
      <c r="EM119" s="429"/>
      <c r="EN119" s="429"/>
      <c r="EO119" s="429"/>
      <c r="EP119" s="429"/>
      <c r="EQ119" s="429"/>
      <c r="ER119" s="429"/>
      <c r="ES119" s="429"/>
      <c r="ET119" s="429"/>
      <c r="EU119" s="429"/>
      <c r="EV119" s="429"/>
      <c r="EW119" s="429"/>
      <c r="EX119" s="429"/>
      <c r="EY119" s="429"/>
      <c r="EZ119" s="429"/>
      <c r="FA119" s="429"/>
      <c r="FB119" s="429"/>
      <c r="FC119" s="429"/>
      <c r="FD119" s="429"/>
      <c r="FE119" s="429"/>
      <c r="FF119" s="429"/>
      <c r="FG119" s="429"/>
      <c r="FH119" s="429"/>
      <c r="FI119" s="429"/>
      <c r="FJ119" s="429"/>
      <c r="FK119" s="429"/>
      <c r="FL119" s="429"/>
      <c r="FM119" s="429"/>
      <c r="FN119" s="429"/>
      <c r="FO119" s="429"/>
      <c r="FP119" s="429"/>
      <c r="FQ119" s="429"/>
      <c r="FR119" s="429"/>
      <c r="FS119" s="429"/>
      <c r="FT119" s="429"/>
      <c r="FU119" s="429"/>
      <c r="FV119" s="429"/>
      <c r="FW119" s="429"/>
      <c r="FX119" s="429"/>
      <c r="FY119" s="429"/>
      <c r="FZ119" s="429"/>
      <c r="GA119" s="429"/>
      <c r="GB119" s="429"/>
      <c r="GC119" s="429"/>
      <c r="GD119" s="429"/>
      <c r="GE119" s="429"/>
      <c r="GF119" s="429"/>
      <c r="GG119" s="429"/>
      <c r="GH119" s="429"/>
      <c r="GI119" s="429"/>
      <c r="GJ119" s="429"/>
      <c r="GK119" s="429"/>
      <c r="GL119" s="429"/>
      <c r="GM119" s="429"/>
      <c r="GN119" s="429"/>
      <c r="GO119" s="429"/>
      <c r="GP119" s="429"/>
      <c r="GQ119" s="429"/>
      <c r="GR119" s="429"/>
      <c r="GS119" s="429"/>
      <c r="GT119" s="429"/>
      <c r="GU119" s="429"/>
      <c r="GV119" s="429"/>
      <c r="GW119" s="429"/>
      <c r="GX119" s="429"/>
      <c r="GY119" s="429"/>
      <c r="GZ119" s="429"/>
      <c r="HA119" s="429"/>
      <c r="HB119" s="429"/>
      <c r="HC119" s="429"/>
      <c r="HD119" s="429"/>
      <c r="HE119" s="429"/>
      <c r="HF119" s="429"/>
      <c r="HG119" s="429"/>
      <c r="HH119" s="429"/>
      <c r="HI119" s="429"/>
      <c r="HJ119" s="429"/>
      <c r="HK119" s="429"/>
      <c r="HL119" s="429"/>
      <c r="HM119" s="429"/>
      <c r="HN119" s="429"/>
      <c r="HO119" s="429"/>
      <c r="HP119" s="429"/>
      <c r="HQ119" s="429"/>
      <c r="HR119" s="429"/>
      <c r="HS119" s="429"/>
      <c r="HT119" s="429"/>
      <c r="HU119" s="429"/>
      <c r="HV119" s="429"/>
      <c r="HW119" s="429"/>
      <c r="HX119" s="429"/>
      <c r="HY119" s="429"/>
      <c r="HZ119" s="429"/>
      <c r="IA119" s="429"/>
      <c r="IB119" s="429"/>
      <c r="IC119" s="429"/>
      <c r="ID119" s="429"/>
      <c r="IE119" s="429"/>
      <c r="IF119" s="429"/>
      <c r="IG119" s="429"/>
      <c r="IH119" s="429"/>
      <c r="II119" s="429"/>
      <c r="IJ119" s="429"/>
      <c r="IK119" s="429"/>
      <c r="IL119" s="429"/>
      <c r="IM119" s="429"/>
      <c r="IN119" s="429"/>
      <c r="IO119" s="429"/>
      <c r="IP119" s="429"/>
      <c r="IQ119" s="429"/>
      <c r="IR119" s="429"/>
      <c r="IS119" s="429"/>
      <c r="IT119" s="429"/>
      <c r="IU119" s="429"/>
      <c r="IV119" s="429"/>
      <c r="IW119" s="429"/>
      <c r="IX119" s="429"/>
      <c r="IY119" s="429"/>
      <c r="IZ119" s="429"/>
      <c r="JA119" s="429"/>
      <c r="JB119" s="429"/>
      <c r="JC119" s="429"/>
      <c r="JD119" s="429"/>
      <c r="JE119" s="429"/>
      <c r="JF119" s="429"/>
      <c r="JG119" s="429"/>
      <c r="JH119" s="429"/>
      <c r="JI119" s="429"/>
      <c r="JJ119" s="429"/>
      <c r="JK119" s="429"/>
      <c r="JL119" s="429"/>
      <c r="JM119" s="429"/>
      <c r="JN119" s="429"/>
      <c r="JO119" s="429"/>
      <c r="JP119" s="429"/>
      <c r="JQ119" s="429"/>
      <c r="JR119" s="429"/>
      <c r="JS119" s="429"/>
      <c r="JT119" s="429"/>
      <c r="JU119" s="429"/>
      <c r="JV119" s="429"/>
      <c r="JW119" s="429"/>
      <c r="JX119" s="429"/>
      <c r="JY119" s="429"/>
      <c r="JZ119" s="429"/>
      <c r="KA119" s="429"/>
      <c r="KB119" s="429"/>
      <c r="KC119" s="429"/>
      <c r="KD119" s="429"/>
      <c r="KE119" s="429"/>
      <c r="KF119" s="429"/>
      <c r="KG119" s="429"/>
      <c r="KH119" s="429"/>
      <c r="KI119" s="429"/>
      <c r="KJ119" s="429"/>
      <c r="KK119" s="429"/>
      <c r="KL119" s="429"/>
      <c r="KM119" s="429"/>
      <c r="KN119" s="429"/>
      <c r="KO119" s="429"/>
      <c r="KP119" s="429"/>
      <c r="KQ119" s="429"/>
      <c r="KR119" s="429"/>
      <c r="KS119" s="429"/>
      <c r="KT119" s="429"/>
      <c r="KU119" s="429"/>
      <c r="KV119" s="429"/>
      <c r="KW119" s="429"/>
      <c r="KX119" s="429"/>
      <c r="KY119" s="429"/>
      <c r="KZ119" s="429"/>
      <c r="LA119" s="429"/>
      <c r="LB119" s="429"/>
      <c r="LC119" s="429"/>
      <c r="LD119" s="429"/>
      <c r="LE119" s="429"/>
      <c r="LF119" s="429"/>
      <c r="LG119" s="429"/>
      <c r="LH119" s="429"/>
      <c r="LI119" s="429"/>
      <c r="LJ119" s="429"/>
      <c r="LK119" s="429"/>
      <c r="LL119" s="429"/>
      <c r="LM119" s="429"/>
      <c r="LN119" s="429"/>
      <c r="LO119" s="429"/>
      <c r="LP119" s="429"/>
      <c r="LQ119" s="429"/>
      <c r="LR119" s="429"/>
      <c r="LS119" s="429"/>
      <c r="LT119" s="429"/>
      <c r="LU119" s="429"/>
      <c r="LV119" s="429"/>
      <c r="LW119" s="429"/>
      <c r="LX119" s="429"/>
      <c r="LY119" s="429"/>
      <c r="LZ119" s="429"/>
    </row>
    <row r="120" spans="1:338">
      <c r="A120" s="429"/>
      <c r="B120" s="429"/>
      <c r="C120" s="429"/>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29"/>
      <c r="AE120" s="429"/>
      <c r="AF120" s="429"/>
      <c r="AG120" s="429"/>
      <c r="AH120" s="429"/>
      <c r="AI120" s="429"/>
      <c r="AJ120" s="429"/>
      <c r="AK120" s="429"/>
      <c r="AL120" s="429"/>
      <c r="AM120" s="429"/>
      <c r="AN120" s="429"/>
      <c r="AO120" s="429"/>
      <c r="AP120" s="429"/>
      <c r="AQ120" s="429"/>
      <c r="AR120" s="429"/>
      <c r="AS120" s="429"/>
      <c r="AT120" s="429"/>
      <c r="AU120" s="429"/>
      <c r="AV120" s="429"/>
      <c r="AW120" s="429"/>
      <c r="AX120" s="429"/>
      <c r="AY120" s="429"/>
      <c r="AZ120" s="429"/>
      <c r="BA120" s="429"/>
      <c r="BB120" s="429"/>
      <c r="BC120" s="429"/>
      <c r="BD120" s="429"/>
      <c r="BE120" s="429"/>
      <c r="BF120" s="429"/>
      <c r="BG120" s="429"/>
      <c r="BH120" s="429"/>
      <c r="BI120" s="429"/>
      <c r="BJ120" s="429"/>
      <c r="BK120" s="429"/>
      <c r="BL120" s="429"/>
      <c r="BM120" s="429"/>
      <c r="BN120" s="429"/>
      <c r="BO120" s="429"/>
      <c r="BP120" s="429"/>
      <c r="BQ120" s="429"/>
      <c r="BR120" s="429"/>
      <c r="BS120" s="429"/>
      <c r="BT120" s="429"/>
      <c r="BU120" s="429"/>
      <c r="BV120" s="429"/>
      <c r="BW120" s="429"/>
      <c r="BX120" s="429"/>
      <c r="BY120" s="429"/>
      <c r="BZ120" s="429"/>
      <c r="CA120" s="429"/>
      <c r="CB120" s="429"/>
      <c r="CC120" s="429"/>
      <c r="CD120" s="429"/>
      <c r="CE120" s="429"/>
      <c r="CF120" s="429"/>
      <c r="CG120" s="429"/>
      <c r="CH120" s="429"/>
      <c r="CI120" s="429"/>
      <c r="CJ120" s="429"/>
      <c r="CK120" s="429"/>
      <c r="CL120" s="429"/>
      <c r="CM120" s="429"/>
      <c r="CN120" s="429"/>
      <c r="CO120" s="429"/>
      <c r="CP120" s="429"/>
      <c r="CQ120" s="429"/>
      <c r="CR120" s="429"/>
      <c r="CS120" s="429"/>
      <c r="CT120" s="429"/>
      <c r="CU120" s="429"/>
      <c r="CV120" s="429"/>
      <c r="CW120" s="429"/>
      <c r="CX120" s="429"/>
      <c r="CY120" s="429"/>
      <c r="CZ120" s="429"/>
      <c r="DA120" s="429"/>
      <c r="DB120" s="429"/>
      <c r="DC120" s="429"/>
      <c r="DD120" s="429"/>
      <c r="DE120" s="429"/>
      <c r="DF120" s="429"/>
      <c r="DG120" s="429"/>
      <c r="DH120" s="429"/>
      <c r="DI120" s="429"/>
      <c r="DJ120" s="429"/>
      <c r="DK120" s="429"/>
      <c r="DL120" s="429"/>
      <c r="DM120" s="429"/>
      <c r="DN120" s="429"/>
      <c r="DO120" s="429"/>
      <c r="DP120" s="429"/>
      <c r="DQ120" s="429"/>
      <c r="DR120" s="429"/>
      <c r="DS120" s="429"/>
      <c r="DT120" s="429"/>
      <c r="DU120" s="429"/>
      <c r="DV120" s="429"/>
      <c r="DW120" s="429"/>
      <c r="DX120" s="429"/>
      <c r="DY120" s="429"/>
      <c r="DZ120" s="429"/>
      <c r="EA120" s="429"/>
      <c r="EB120" s="429"/>
      <c r="EC120" s="429"/>
      <c r="ED120" s="429"/>
      <c r="EE120" s="429"/>
      <c r="EF120" s="429"/>
      <c r="EG120" s="429"/>
      <c r="EH120" s="429"/>
      <c r="EI120" s="429"/>
      <c r="EJ120" s="429"/>
      <c r="EK120" s="429"/>
      <c r="EL120" s="429"/>
      <c r="EM120" s="429"/>
      <c r="EN120" s="429"/>
      <c r="EO120" s="429"/>
      <c r="EP120" s="429"/>
      <c r="EQ120" s="429"/>
      <c r="ER120" s="429"/>
      <c r="ES120" s="429"/>
      <c r="ET120" s="429"/>
      <c r="EU120" s="429"/>
      <c r="EV120" s="429"/>
      <c r="EW120" s="429"/>
      <c r="EX120" s="429"/>
      <c r="EY120" s="429"/>
      <c r="EZ120" s="429"/>
      <c r="FA120" s="429"/>
      <c r="FB120" s="429"/>
      <c r="FC120" s="429"/>
      <c r="FD120" s="429"/>
      <c r="FE120" s="429"/>
      <c r="FF120" s="429"/>
      <c r="FG120" s="429"/>
      <c r="FH120" s="429"/>
      <c r="FI120" s="429"/>
      <c r="FJ120" s="429"/>
      <c r="FK120" s="429"/>
      <c r="FL120" s="429"/>
      <c r="FM120" s="429"/>
      <c r="FN120" s="429"/>
      <c r="FO120" s="429"/>
      <c r="FP120" s="429"/>
      <c r="FQ120" s="429"/>
      <c r="FR120" s="429"/>
      <c r="FS120" s="429"/>
      <c r="FT120" s="429"/>
      <c r="FU120" s="429"/>
      <c r="FV120" s="429"/>
      <c r="FW120" s="429"/>
      <c r="FX120" s="429"/>
      <c r="FY120" s="429"/>
      <c r="FZ120" s="429"/>
      <c r="GA120" s="429"/>
      <c r="GB120" s="429"/>
      <c r="GC120" s="429"/>
      <c r="GD120" s="429"/>
      <c r="GE120" s="429"/>
      <c r="GF120" s="429"/>
      <c r="GG120" s="429"/>
      <c r="GH120" s="429"/>
      <c r="GI120" s="429"/>
      <c r="GJ120" s="429"/>
      <c r="GK120" s="429"/>
      <c r="GL120" s="429"/>
      <c r="GM120" s="429"/>
      <c r="GN120" s="429"/>
      <c r="GO120" s="429"/>
      <c r="GP120" s="429"/>
      <c r="GQ120" s="429"/>
      <c r="GR120" s="429"/>
      <c r="GS120" s="429"/>
      <c r="GT120" s="429"/>
      <c r="GU120" s="429"/>
      <c r="GV120" s="429"/>
      <c r="GW120" s="429"/>
      <c r="GX120" s="429"/>
      <c r="GY120" s="429"/>
      <c r="GZ120" s="429"/>
      <c r="HA120" s="429"/>
      <c r="HB120" s="429"/>
      <c r="HC120" s="429"/>
      <c r="HD120" s="429"/>
      <c r="HE120" s="429"/>
      <c r="HF120" s="429"/>
      <c r="HG120" s="429"/>
      <c r="HH120" s="429"/>
      <c r="HI120" s="429"/>
      <c r="HJ120" s="429"/>
      <c r="HK120" s="429"/>
      <c r="HL120" s="429"/>
      <c r="HM120" s="429"/>
      <c r="HN120" s="429"/>
      <c r="HO120" s="429"/>
      <c r="HP120" s="429"/>
      <c r="HQ120" s="429"/>
      <c r="HR120" s="429"/>
      <c r="HS120" s="429"/>
      <c r="HT120" s="429"/>
      <c r="HU120" s="429"/>
      <c r="HV120" s="429"/>
      <c r="HW120" s="429"/>
      <c r="HX120" s="429"/>
      <c r="HY120" s="429"/>
      <c r="HZ120" s="429"/>
      <c r="IA120" s="429"/>
      <c r="IB120" s="429"/>
      <c r="IC120" s="429"/>
      <c r="ID120" s="429"/>
      <c r="IE120" s="429"/>
      <c r="IF120" s="429"/>
      <c r="IG120" s="429"/>
      <c r="IH120" s="429"/>
      <c r="II120" s="429"/>
      <c r="IJ120" s="429"/>
      <c r="IK120" s="429"/>
      <c r="IL120" s="429"/>
      <c r="IM120" s="429"/>
      <c r="IN120" s="429"/>
      <c r="IO120" s="429"/>
      <c r="IP120" s="429"/>
      <c r="IQ120" s="429"/>
      <c r="IR120" s="429"/>
      <c r="IS120" s="429"/>
      <c r="IT120" s="429"/>
      <c r="IU120" s="429"/>
      <c r="IV120" s="429"/>
      <c r="IW120" s="429"/>
      <c r="IX120" s="429"/>
      <c r="IY120" s="429"/>
      <c r="IZ120" s="429"/>
      <c r="JA120" s="429"/>
      <c r="JB120" s="429"/>
      <c r="JC120" s="429"/>
      <c r="JD120" s="429"/>
      <c r="JE120" s="429"/>
      <c r="JF120" s="429"/>
      <c r="JG120" s="429"/>
      <c r="JH120" s="429"/>
      <c r="JI120" s="429"/>
      <c r="JJ120" s="429"/>
      <c r="JK120" s="429"/>
      <c r="JL120" s="429"/>
      <c r="JM120" s="429"/>
      <c r="JN120" s="429"/>
      <c r="JO120" s="429"/>
      <c r="JP120" s="429"/>
      <c r="JQ120" s="429"/>
      <c r="JR120" s="429"/>
      <c r="JS120" s="429"/>
      <c r="JT120" s="429"/>
      <c r="JU120" s="429"/>
      <c r="JV120" s="429"/>
      <c r="JW120" s="429"/>
      <c r="JX120" s="429"/>
      <c r="JY120" s="429"/>
      <c r="JZ120" s="429"/>
      <c r="KA120" s="429"/>
      <c r="KB120" s="429"/>
      <c r="KC120" s="429"/>
      <c r="KD120" s="429"/>
      <c r="KE120" s="429"/>
      <c r="KF120" s="429"/>
      <c r="KG120" s="429"/>
      <c r="KH120" s="429"/>
      <c r="KI120" s="429"/>
      <c r="KJ120" s="429"/>
      <c r="KK120" s="429"/>
      <c r="KL120" s="429"/>
      <c r="KM120" s="429"/>
      <c r="KN120" s="429"/>
      <c r="KO120" s="429"/>
      <c r="KP120" s="429"/>
      <c r="KQ120" s="429"/>
      <c r="KR120" s="429"/>
      <c r="KS120" s="429"/>
      <c r="KT120" s="429"/>
      <c r="KU120" s="429"/>
      <c r="KV120" s="429"/>
      <c r="KW120" s="429"/>
      <c r="KX120" s="429"/>
      <c r="KY120" s="429"/>
      <c r="KZ120" s="429"/>
      <c r="LA120" s="429"/>
      <c r="LB120" s="429"/>
      <c r="LC120" s="429"/>
      <c r="LD120" s="429"/>
      <c r="LE120" s="429"/>
      <c r="LF120" s="429"/>
      <c r="LG120" s="429"/>
      <c r="LH120" s="429"/>
      <c r="LI120" s="429"/>
      <c r="LJ120" s="429"/>
      <c r="LK120" s="429"/>
      <c r="LL120" s="429"/>
      <c r="LM120" s="429"/>
      <c r="LN120" s="429"/>
      <c r="LO120" s="429"/>
      <c r="LP120" s="429"/>
      <c r="LQ120" s="429"/>
      <c r="LR120" s="429"/>
      <c r="LS120" s="429"/>
      <c r="LT120" s="429"/>
      <c r="LU120" s="429"/>
      <c r="LV120" s="429"/>
      <c r="LW120" s="429"/>
      <c r="LX120" s="429"/>
      <c r="LY120" s="429"/>
      <c r="LZ120" s="429"/>
    </row>
  </sheetData>
  <sheetProtection algorithmName="SHA-512" hashValue="lcQh6e0lrjplhuUjX17wDX/GWfcQEj3afW/CDtDYvWK9XIG2RWlPWHBdR1svUihcWTwDub46Wi9a6d+xFi6P3A==" saltValue="j4NRax92ZO+D2Txc0MnEDA==" spinCount="100000" sheet="1" objects="1" scenarios="1" selectLockedCells="1"/>
  <mergeCells count="510">
    <mergeCell ref="KL74:KO77"/>
    <mergeCell ref="KL39:KO45"/>
    <mergeCell ref="JJ36:KO38"/>
    <mergeCell ref="KL46:KO49"/>
    <mergeCell ref="KL50:KO53"/>
    <mergeCell ref="KL54:KO57"/>
    <mergeCell ref="KL58:KO61"/>
    <mergeCell ref="KL62:KO65"/>
    <mergeCell ref="KL66:KO69"/>
    <mergeCell ref="KL70:KO73"/>
    <mergeCell ref="KD74:KG77"/>
    <mergeCell ref="KH74:KK77"/>
    <mergeCell ref="JJ74:JS77"/>
    <mergeCell ref="JT74:KC77"/>
    <mergeCell ref="JT70:KC73"/>
    <mergeCell ref="JT66:KC69"/>
    <mergeCell ref="JT62:KC65"/>
    <mergeCell ref="JT58:KC61"/>
    <mergeCell ref="JT54:KC57"/>
    <mergeCell ref="JT50:KC53"/>
    <mergeCell ref="JT46:KC49"/>
    <mergeCell ref="JT39:KC45"/>
    <mergeCell ref="KD39:KG45"/>
    <mergeCell ref="KH39:KK45"/>
    <mergeCell ref="A1:DU4"/>
    <mergeCell ref="B9:BJ11"/>
    <mergeCell ref="B12:BJ14"/>
    <mergeCell ref="A15:BJ17"/>
    <mergeCell ref="DG86:DT90"/>
    <mergeCell ref="CU86:DF90"/>
    <mergeCell ref="CG86:CT90"/>
    <mergeCell ref="BU86:CF90"/>
    <mergeCell ref="B35:Q37"/>
    <mergeCell ref="R35:BI37"/>
    <mergeCell ref="BP35:CT37"/>
    <mergeCell ref="AR74:AY77"/>
    <mergeCell ref="AZ74:BI77"/>
    <mergeCell ref="B70:E73"/>
    <mergeCell ref="F70:M73"/>
    <mergeCell ref="N70:Q73"/>
    <mergeCell ref="R70:AA73"/>
    <mergeCell ref="AB70:AI73"/>
    <mergeCell ref="AJ70:AQ73"/>
    <mergeCell ref="AZ62:BI65"/>
    <mergeCell ref="F66:M69"/>
    <mergeCell ref="N66:Q69"/>
    <mergeCell ref="R66:AA69"/>
    <mergeCell ref="AB66:AI69"/>
    <mergeCell ref="DZ74:EC77"/>
    <mergeCell ref="ED46:EG49"/>
    <mergeCell ref="ED50:EG53"/>
    <mergeCell ref="ED54:EG57"/>
    <mergeCell ref="ED58:EG61"/>
    <mergeCell ref="ED62:EG65"/>
    <mergeCell ref="ED66:EG69"/>
    <mergeCell ref="ED70:EG73"/>
    <mergeCell ref="ED74:EG77"/>
    <mergeCell ref="DZ46:EC49"/>
    <mergeCell ref="DZ50:EC53"/>
    <mergeCell ref="DZ54:EC57"/>
    <mergeCell ref="DZ58:EC61"/>
    <mergeCell ref="DZ62:EC65"/>
    <mergeCell ref="BW60:CK62"/>
    <mergeCell ref="CL60:CV62"/>
    <mergeCell ref="CW60:CX62"/>
    <mergeCell ref="CY60:DG62"/>
    <mergeCell ref="DH60:DI62"/>
    <mergeCell ref="DJ60:DR62"/>
    <mergeCell ref="DS60:DT62"/>
    <mergeCell ref="BM63:CK65"/>
    <mergeCell ref="CL63:DI65"/>
    <mergeCell ref="DJ63:DR65"/>
    <mergeCell ref="DS63:DT65"/>
    <mergeCell ref="BM54:BO62"/>
    <mergeCell ref="BP54:BV56"/>
    <mergeCell ref="BW54:CK56"/>
    <mergeCell ref="CL54:CT56"/>
    <mergeCell ref="CU54:CV56"/>
    <mergeCell ref="CW54:CX56"/>
    <mergeCell ref="CY54:DG56"/>
    <mergeCell ref="DH54:DI56"/>
    <mergeCell ref="DJ54:DR56"/>
    <mergeCell ref="DS54:DT56"/>
    <mergeCell ref="BP57:BV59"/>
    <mergeCell ref="BW57:CK59"/>
    <mergeCell ref="CL57:CT59"/>
    <mergeCell ref="EH46:EQ49"/>
    <mergeCell ref="EH50:EQ53"/>
    <mergeCell ref="EH54:EQ57"/>
    <mergeCell ref="EH58:EQ61"/>
    <mergeCell ref="EH62:EQ65"/>
    <mergeCell ref="EH66:EQ69"/>
    <mergeCell ref="DZ66:EC69"/>
    <mergeCell ref="DZ70:EC73"/>
    <mergeCell ref="EH70:EQ73"/>
    <mergeCell ref="EH74:EQ77"/>
    <mergeCell ref="N39:Q45"/>
    <mergeCell ref="R39:AA41"/>
    <mergeCell ref="AZ39:BI45"/>
    <mergeCell ref="B39:E45"/>
    <mergeCell ref="AB39:AY41"/>
    <mergeCell ref="R42:AA45"/>
    <mergeCell ref="AB42:AI45"/>
    <mergeCell ref="AJ42:AQ45"/>
    <mergeCell ref="AR42:AY45"/>
    <mergeCell ref="B74:E77"/>
    <mergeCell ref="F39:M45"/>
    <mergeCell ref="B46:E49"/>
    <mergeCell ref="B50:E53"/>
    <mergeCell ref="B54:E57"/>
    <mergeCell ref="B58:E61"/>
    <mergeCell ref="B62:E65"/>
    <mergeCell ref="AZ70:BI73"/>
    <mergeCell ref="F74:M77"/>
    <mergeCell ref="N74:Q77"/>
    <mergeCell ref="R74:AA77"/>
    <mergeCell ref="AB74:AI77"/>
    <mergeCell ref="AJ74:AQ77"/>
    <mergeCell ref="AR66:AY69"/>
    <mergeCell ref="B66:E69"/>
    <mergeCell ref="F62:M65"/>
    <mergeCell ref="N62:Q65"/>
    <mergeCell ref="R62:AA65"/>
    <mergeCell ref="AB62:AI65"/>
    <mergeCell ref="AJ62:AQ65"/>
    <mergeCell ref="AR46:AY49"/>
    <mergeCell ref="AZ46:BI49"/>
    <mergeCell ref="AZ54:BI57"/>
    <mergeCell ref="F58:M61"/>
    <mergeCell ref="N58:Q61"/>
    <mergeCell ref="R58:AA61"/>
    <mergeCell ref="AB58:AI61"/>
    <mergeCell ref="AJ58:AQ61"/>
    <mergeCell ref="AR58:AY61"/>
    <mergeCell ref="AZ58:BI61"/>
    <mergeCell ref="F54:M57"/>
    <mergeCell ref="N54:Q57"/>
    <mergeCell ref="R54:AA57"/>
    <mergeCell ref="AB54:AI57"/>
    <mergeCell ref="AJ54:AQ57"/>
    <mergeCell ref="F50:M53"/>
    <mergeCell ref="AJ66:AQ69"/>
    <mergeCell ref="AZ66:BI69"/>
    <mergeCell ref="B88:P90"/>
    <mergeCell ref="Q88:AE90"/>
    <mergeCell ref="AF88:AT90"/>
    <mergeCell ref="AU88:BI90"/>
    <mergeCell ref="F46:M49"/>
    <mergeCell ref="N46:Q49"/>
    <mergeCell ref="B82:AE84"/>
    <mergeCell ref="AF82:BI84"/>
    <mergeCell ref="B85:P87"/>
    <mergeCell ref="Q85:AE87"/>
    <mergeCell ref="AF85:AT87"/>
    <mergeCell ref="AU85:BI87"/>
    <mergeCell ref="AR54:AY57"/>
    <mergeCell ref="AR62:AY65"/>
    <mergeCell ref="AR70:AY73"/>
    <mergeCell ref="N50:Q53"/>
    <mergeCell ref="R50:AA53"/>
    <mergeCell ref="AB50:AI53"/>
    <mergeCell ref="AJ50:AQ53"/>
    <mergeCell ref="AR50:AY53"/>
    <mergeCell ref="AZ50:BI53"/>
    <mergeCell ref="R46:AA49"/>
    <mergeCell ref="AJ46:AQ49"/>
    <mergeCell ref="AB46:AI49"/>
    <mergeCell ref="EI26:EM28"/>
    <mergeCell ref="EN26:ER28"/>
    <mergeCell ref="ED29:EH31"/>
    <mergeCell ref="EI29:EM31"/>
    <mergeCell ref="EN29:ER31"/>
    <mergeCell ref="ED26:EH28"/>
    <mergeCell ref="BP31:DS32"/>
    <mergeCell ref="CU37:DK38"/>
    <mergeCell ref="DF27:DL28"/>
    <mergeCell ref="DM27:DS28"/>
    <mergeCell ref="BP29:BV30"/>
    <mergeCell ref="BW29:CC30"/>
    <mergeCell ref="CD29:CJ30"/>
    <mergeCell ref="CK29:CQ30"/>
    <mergeCell ref="CR29:CX30"/>
    <mergeCell ref="CY29:DE30"/>
    <mergeCell ref="DF29:DL30"/>
    <mergeCell ref="DM29:DS30"/>
    <mergeCell ref="ER36:JI38"/>
    <mergeCell ref="EH36:EQ38"/>
    <mergeCell ref="BN20:BO21"/>
    <mergeCell ref="BP20:DS21"/>
    <mergeCell ref="BP22:DS23"/>
    <mergeCell ref="BP25:DS26"/>
    <mergeCell ref="BP27:BV28"/>
    <mergeCell ref="BW27:CC28"/>
    <mergeCell ref="CD27:CJ28"/>
    <mergeCell ref="CK27:CQ28"/>
    <mergeCell ref="CR27:CX28"/>
    <mergeCell ref="CY27:DE28"/>
    <mergeCell ref="BP12:DS13"/>
    <mergeCell ref="BN14:BO15"/>
    <mergeCell ref="BP14:DS15"/>
    <mergeCell ref="BP16:DS17"/>
    <mergeCell ref="BN18:BO19"/>
    <mergeCell ref="BP18:DS19"/>
    <mergeCell ref="BM81:DT82"/>
    <mergeCell ref="DS69:DT71"/>
    <mergeCell ref="BP72:BV74"/>
    <mergeCell ref="BW72:CK74"/>
    <mergeCell ref="CL72:CT74"/>
    <mergeCell ref="CU72:CV74"/>
    <mergeCell ref="CW72:CX74"/>
    <mergeCell ref="CY72:DG74"/>
    <mergeCell ref="BM69:BO77"/>
    <mergeCell ref="BP69:BV71"/>
    <mergeCell ref="BW69:CK71"/>
    <mergeCell ref="CL69:CT71"/>
    <mergeCell ref="CU69:CV71"/>
    <mergeCell ref="CW69:CX71"/>
    <mergeCell ref="BM66:DT67"/>
    <mergeCell ref="DH57:DI59"/>
    <mergeCell ref="DJ57:DR59"/>
    <mergeCell ref="DS57:DT59"/>
    <mergeCell ref="BN8:BO9"/>
    <mergeCell ref="BP8:DS9"/>
    <mergeCell ref="BN10:BO11"/>
    <mergeCell ref="BP10:DS11"/>
    <mergeCell ref="BN12:BO13"/>
    <mergeCell ref="DS75:DT77"/>
    <mergeCell ref="BM78:CK80"/>
    <mergeCell ref="CL78:DI80"/>
    <mergeCell ref="DJ78:DR80"/>
    <mergeCell ref="DS78:DT80"/>
    <mergeCell ref="DH72:DI74"/>
    <mergeCell ref="DJ72:DR74"/>
    <mergeCell ref="DS72:DT74"/>
    <mergeCell ref="BP75:BV77"/>
    <mergeCell ref="BW75:CK77"/>
    <mergeCell ref="CL75:CV77"/>
    <mergeCell ref="CW75:CX77"/>
    <mergeCell ref="CY75:DG77"/>
    <mergeCell ref="DH75:DI77"/>
    <mergeCell ref="DJ75:DR77"/>
    <mergeCell ref="CY69:DG71"/>
    <mergeCell ref="DH69:DI71"/>
    <mergeCell ref="DJ69:DR71"/>
    <mergeCell ref="BP60:BV62"/>
    <mergeCell ref="CU57:CV59"/>
    <mergeCell ref="CW57:CX59"/>
    <mergeCell ref="CY57:DG59"/>
    <mergeCell ref="BP45:BV47"/>
    <mergeCell ref="BW45:CK47"/>
    <mergeCell ref="CL45:CV47"/>
    <mergeCell ref="CW45:CX47"/>
    <mergeCell ref="CY45:DG47"/>
    <mergeCell ref="BM51:DT52"/>
    <mergeCell ref="BM39:BO47"/>
    <mergeCell ref="BM48:CK50"/>
    <mergeCell ref="BP42:BV44"/>
    <mergeCell ref="BW42:CK44"/>
    <mergeCell ref="CL42:CT44"/>
    <mergeCell ref="BP39:BV41"/>
    <mergeCell ref="BW39:CK41"/>
    <mergeCell ref="CL39:CT41"/>
    <mergeCell ref="DH45:DI47"/>
    <mergeCell ref="DJ45:DR47"/>
    <mergeCell ref="DS45:DT47"/>
    <mergeCell ref="CL48:DI50"/>
    <mergeCell ref="DJ48:DR50"/>
    <mergeCell ref="DS48:DT50"/>
    <mergeCell ref="IJ46:IQ49"/>
    <mergeCell ref="IR46:IY49"/>
    <mergeCell ref="ER39:FW41"/>
    <mergeCell ref="FX39:IA41"/>
    <mergeCell ref="EH39:EQ45"/>
    <mergeCell ref="ER42:EY45"/>
    <mergeCell ref="ER46:EY49"/>
    <mergeCell ref="EZ42:FG43"/>
    <mergeCell ref="EZ44:FG45"/>
    <mergeCell ref="EZ46:FG47"/>
    <mergeCell ref="EZ48:FG49"/>
    <mergeCell ref="FH42:FO43"/>
    <mergeCell ref="FH44:FO45"/>
    <mergeCell ref="FH46:FO47"/>
    <mergeCell ref="FH48:FO49"/>
    <mergeCell ref="FP42:FW45"/>
    <mergeCell ref="FP46:FW49"/>
    <mergeCell ref="FX42:GE45"/>
    <mergeCell ref="IB46:II49"/>
    <mergeCell ref="FX46:GE49"/>
    <mergeCell ref="GF42:GM43"/>
    <mergeCell ref="GF44:GM45"/>
    <mergeCell ref="GN42:GU43"/>
    <mergeCell ref="GN44:GU45"/>
    <mergeCell ref="HD42:HK43"/>
    <mergeCell ref="CU39:CV41"/>
    <mergeCell ref="CW39:CX41"/>
    <mergeCell ref="CY39:DG41"/>
    <mergeCell ref="DJ42:DR44"/>
    <mergeCell ref="DS42:DT44"/>
    <mergeCell ref="DH39:DI41"/>
    <mergeCell ref="DJ39:DR41"/>
    <mergeCell ref="DS39:DT41"/>
    <mergeCell ref="CU42:CV44"/>
    <mergeCell ref="CW42:CX44"/>
    <mergeCell ref="CY42:DG44"/>
    <mergeCell ref="DH42:DI44"/>
    <mergeCell ref="IR54:IY57"/>
    <mergeCell ref="HT54:IA57"/>
    <mergeCell ref="EZ56:FG57"/>
    <mergeCell ref="FH56:FO57"/>
    <mergeCell ref="GF56:GM57"/>
    <mergeCell ref="GN56:GU57"/>
    <mergeCell ref="ER58:EY61"/>
    <mergeCell ref="FH58:FO59"/>
    <mergeCell ref="FH52:FO53"/>
    <mergeCell ref="GF52:GM53"/>
    <mergeCell ref="GN52:GU53"/>
    <mergeCell ref="GV52:HC53"/>
    <mergeCell ref="HD52:HK53"/>
    <mergeCell ref="HL52:HS53"/>
    <mergeCell ref="ER54:EY57"/>
    <mergeCell ref="EZ54:FG55"/>
    <mergeCell ref="FH54:FO55"/>
    <mergeCell ref="FP54:FW57"/>
    <mergeCell ref="FX54:GE57"/>
    <mergeCell ref="GF54:GM55"/>
    <mergeCell ref="GN54:GU55"/>
    <mergeCell ref="GV54:HC55"/>
    <mergeCell ref="HD54:HK55"/>
    <mergeCell ref="FP58:FW61"/>
    <mergeCell ref="JJ80:JS83"/>
    <mergeCell ref="JT80:KC83"/>
    <mergeCell ref="JJ78:KC79"/>
    <mergeCell ref="ER66:EY69"/>
    <mergeCell ref="EZ66:FG67"/>
    <mergeCell ref="FH66:FO67"/>
    <mergeCell ref="FP66:FW69"/>
    <mergeCell ref="FX66:GE69"/>
    <mergeCell ref="GF66:GM67"/>
    <mergeCell ref="GN66:GU67"/>
    <mergeCell ref="GV66:HC67"/>
    <mergeCell ref="HD66:HK67"/>
    <mergeCell ref="IB66:II69"/>
    <mergeCell ref="IJ66:IQ69"/>
    <mergeCell ref="IR66:IY69"/>
    <mergeCell ref="HL66:HS67"/>
    <mergeCell ref="ER74:EY77"/>
    <mergeCell ref="EZ74:FG75"/>
    <mergeCell ref="FH74:FO75"/>
    <mergeCell ref="FP74:FW77"/>
    <mergeCell ref="FX74:GE77"/>
    <mergeCell ref="GF74:GM75"/>
    <mergeCell ref="GN74:GU75"/>
    <mergeCell ref="GV74:HC75"/>
    <mergeCell ref="HD74:HK75"/>
    <mergeCell ref="EZ76:FG77"/>
    <mergeCell ref="FH76:FO77"/>
    <mergeCell ref="GF76:GM77"/>
    <mergeCell ref="GN76:GU77"/>
    <mergeCell ref="GV76:HC77"/>
    <mergeCell ref="HD76:HK77"/>
    <mergeCell ref="HD44:HK45"/>
    <mergeCell ref="HL42:HS43"/>
    <mergeCell ref="HL44:HS45"/>
    <mergeCell ref="GF46:GM47"/>
    <mergeCell ref="GF48:GM49"/>
    <mergeCell ref="GN48:GU49"/>
    <mergeCell ref="GV48:HC49"/>
    <mergeCell ref="HD48:HK49"/>
    <mergeCell ref="HL48:HS49"/>
    <mergeCell ref="GN46:GU47"/>
    <mergeCell ref="GV46:HC47"/>
    <mergeCell ref="HD46:HK47"/>
    <mergeCell ref="HL46:HS47"/>
    <mergeCell ref="GV56:HC57"/>
    <mergeCell ref="HD56:HK57"/>
    <mergeCell ref="HL56:HS57"/>
    <mergeCell ref="EZ58:FG59"/>
    <mergeCell ref="HT42:IA45"/>
    <mergeCell ref="HT46:IA49"/>
    <mergeCell ref="IB39:II45"/>
    <mergeCell ref="IJ39:IQ45"/>
    <mergeCell ref="IR39:IY45"/>
    <mergeCell ref="ED36:EG45"/>
    <mergeCell ref="DZ36:EC45"/>
    <mergeCell ref="ER50:EY53"/>
    <mergeCell ref="EZ50:FG51"/>
    <mergeCell ref="FH50:FO51"/>
    <mergeCell ref="FP50:FW53"/>
    <mergeCell ref="FX50:GE53"/>
    <mergeCell ref="GF50:GM51"/>
    <mergeCell ref="GN50:GU51"/>
    <mergeCell ref="GV50:HC51"/>
    <mergeCell ref="HD50:HK51"/>
    <mergeCell ref="HL50:HS51"/>
    <mergeCell ref="HT50:IA53"/>
    <mergeCell ref="IB50:II53"/>
    <mergeCell ref="IJ50:IQ53"/>
    <mergeCell ref="IR50:IY53"/>
    <mergeCell ref="EZ52:FG53"/>
    <mergeCell ref="GV42:HC43"/>
    <mergeCell ref="GV44:HC45"/>
    <mergeCell ref="FX58:GE61"/>
    <mergeCell ref="GF58:GM59"/>
    <mergeCell ref="GN58:GU59"/>
    <mergeCell ref="GV58:HC59"/>
    <mergeCell ref="HD58:HK59"/>
    <mergeCell ref="HL58:HS59"/>
    <mergeCell ref="EZ60:FG61"/>
    <mergeCell ref="FH60:FO61"/>
    <mergeCell ref="GF60:GM61"/>
    <mergeCell ref="GN60:GU61"/>
    <mergeCell ref="GV60:HC61"/>
    <mergeCell ref="HD60:HK61"/>
    <mergeCell ref="HL60:HS61"/>
    <mergeCell ref="EZ62:FG63"/>
    <mergeCell ref="FH62:FO63"/>
    <mergeCell ref="FP62:FW65"/>
    <mergeCell ref="FX62:GE65"/>
    <mergeCell ref="GF62:GM63"/>
    <mergeCell ref="GN62:GU63"/>
    <mergeCell ref="GV62:HC63"/>
    <mergeCell ref="HD62:HK63"/>
    <mergeCell ref="EZ64:FG65"/>
    <mergeCell ref="FH64:FO65"/>
    <mergeCell ref="GF64:GM65"/>
    <mergeCell ref="GN64:GU65"/>
    <mergeCell ref="GV64:HC65"/>
    <mergeCell ref="HD64:HK65"/>
    <mergeCell ref="HL54:HS55"/>
    <mergeCell ref="EZ68:FG69"/>
    <mergeCell ref="FH68:FO69"/>
    <mergeCell ref="GF68:GM69"/>
    <mergeCell ref="GN68:GU69"/>
    <mergeCell ref="GV68:HC69"/>
    <mergeCell ref="HD68:HK69"/>
    <mergeCell ref="HL68:HS69"/>
    <mergeCell ref="ER70:EY73"/>
    <mergeCell ref="EZ70:FG71"/>
    <mergeCell ref="FH70:FO71"/>
    <mergeCell ref="FP70:FW73"/>
    <mergeCell ref="FX70:GE73"/>
    <mergeCell ref="GF70:GM71"/>
    <mergeCell ref="GN70:GU71"/>
    <mergeCell ref="GV70:HC71"/>
    <mergeCell ref="HD70:HK71"/>
    <mergeCell ref="EZ72:FG73"/>
    <mergeCell ref="FH72:FO73"/>
    <mergeCell ref="GF72:GM73"/>
    <mergeCell ref="GN72:GU73"/>
    <mergeCell ref="GV72:HC73"/>
    <mergeCell ref="HD72:HK73"/>
    <mergeCell ref="ER62:EY65"/>
    <mergeCell ref="KD66:KG69"/>
    <mergeCell ref="KH66:KK69"/>
    <mergeCell ref="KD70:KG73"/>
    <mergeCell ref="KH70:KK73"/>
    <mergeCell ref="IR70:IY73"/>
    <mergeCell ref="HL72:HS73"/>
    <mergeCell ref="IB54:II57"/>
    <mergeCell ref="IJ54:IQ57"/>
    <mergeCell ref="HL76:HS77"/>
    <mergeCell ref="IZ54:JI57"/>
    <mergeCell ref="IZ58:JI61"/>
    <mergeCell ref="IZ62:JI65"/>
    <mergeCell ref="IZ66:JI69"/>
    <mergeCell ref="IZ70:JI73"/>
    <mergeCell ref="IZ74:JI77"/>
    <mergeCell ref="HT66:IA69"/>
    <mergeCell ref="HT70:IA73"/>
    <mergeCell ref="HT58:IA61"/>
    <mergeCell ref="HT62:IA65"/>
    <mergeCell ref="IB74:II77"/>
    <mergeCell ref="IJ74:IQ77"/>
    <mergeCell ref="IR74:IY77"/>
    <mergeCell ref="HL74:HS75"/>
    <mergeCell ref="HT74:IA77"/>
    <mergeCell ref="KD46:KG49"/>
    <mergeCell ref="KH46:KK49"/>
    <mergeCell ref="KD50:KG53"/>
    <mergeCell ref="KH50:KK53"/>
    <mergeCell ref="KD54:KG57"/>
    <mergeCell ref="KH54:KK57"/>
    <mergeCell ref="KD58:KG61"/>
    <mergeCell ref="KH58:KK61"/>
    <mergeCell ref="KD62:KG65"/>
    <mergeCell ref="KH62:KK65"/>
    <mergeCell ref="B78:BJ79"/>
    <mergeCell ref="B80:BJ81"/>
    <mergeCell ref="IZ39:JI45"/>
    <mergeCell ref="JJ39:JS45"/>
    <mergeCell ref="JJ46:JS49"/>
    <mergeCell ref="JJ50:JS53"/>
    <mergeCell ref="JJ54:JS57"/>
    <mergeCell ref="JJ58:JS61"/>
    <mergeCell ref="JJ62:JS65"/>
    <mergeCell ref="JJ66:JS69"/>
    <mergeCell ref="JJ70:JS73"/>
    <mergeCell ref="IB70:II73"/>
    <mergeCell ref="IJ70:IQ73"/>
    <mergeCell ref="HL70:HS71"/>
    <mergeCell ref="HL62:HS63"/>
    <mergeCell ref="IB62:II65"/>
    <mergeCell ref="IJ62:IQ65"/>
    <mergeCell ref="IZ46:JI49"/>
    <mergeCell ref="IZ50:JI53"/>
    <mergeCell ref="HL64:HS65"/>
    <mergeCell ref="IR62:IY65"/>
    <mergeCell ref="IB58:II61"/>
    <mergeCell ref="IJ58:IQ61"/>
    <mergeCell ref="IR58:IY61"/>
  </mergeCells>
  <phoneticPr fontId="2"/>
  <conditionalFormatting sqref="AZ46:BI77">
    <cfRule type="cellIs" dxfId="10" priority="4" operator="equal">
      <formula>"ー"</formula>
    </cfRule>
  </conditionalFormatting>
  <conditionalFormatting sqref="R46:AY77">
    <cfRule type="expression" dxfId="9" priority="3">
      <formula>AND($AZ46="ー",R46&lt;&gt;"")</formula>
    </cfRule>
  </conditionalFormatting>
  <conditionalFormatting sqref="F46:M77">
    <cfRule type="expression" dxfId="8" priority="2">
      <formula>$KL46=0</formula>
    </cfRule>
  </conditionalFormatting>
  <conditionalFormatting sqref="B78:BJ79">
    <cfRule type="containsText" dxfId="7" priority="1" operator="containsText" text="※旧ただし書所得＝総所得金額等－４３万円（合計所得金額が2,400万円を超える場合、金額が異なります）">
      <formula>NOT(ISERROR(SEARCH("※旧ただし書所得＝総所得金額等－４３万円（合計所得金額が2,400万円を超える場合、金額が異なります）",B78)))</formula>
    </cfRule>
  </conditionalFormatting>
  <pageMargins left="0.39370078740157483" right="0.39370078740157483" top="0.59055118110236227" bottom="0.39370078740157483" header="0" footer="0"/>
  <pageSetup paperSize="9" scale="7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N62"/>
  <sheetViews>
    <sheetView zoomScale="85" zoomScaleNormal="85" workbookViewId="0">
      <selection sqref="A1:B1"/>
    </sheetView>
  </sheetViews>
  <sheetFormatPr defaultColWidth="9" defaultRowHeight="13.2"/>
  <cols>
    <col min="1" max="1" width="15" style="1" customWidth="1"/>
    <col min="2" max="2" width="8.44140625" style="1" customWidth="1"/>
    <col min="3" max="3" width="4" style="1" customWidth="1"/>
    <col min="4" max="4" width="10.33203125" style="1" customWidth="1"/>
    <col min="5" max="5" width="8.44140625" style="1" customWidth="1"/>
    <col min="6" max="6" width="7.88671875" style="59" customWidth="1"/>
    <col min="7" max="7" width="8.33203125" style="59" customWidth="1"/>
    <col min="8" max="8" width="5.33203125" style="59" customWidth="1"/>
    <col min="9" max="9" width="3.6640625" style="1" customWidth="1"/>
    <col min="10" max="10" width="12.21875" style="1" customWidth="1"/>
    <col min="11" max="12" width="4.88671875" style="1" customWidth="1"/>
    <col min="13" max="13" width="2.6640625" style="1" customWidth="1"/>
    <col min="14" max="16384" width="9" style="1"/>
  </cols>
  <sheetData>
    <row r="1" spans="1:14" ht="24.75" customHeight="1">
      <c r="A1" s="57" t="s">
        <v>70</v>
      </c>
      <c r="H1" s="1185" t="s">
        <v>47</v>
      </c>
      <c r="I1" s="1185"/>
      <c r="J1" s="1185"/>
      <c r="K1" s="1185"/>
      <c r="L1" s="1185"/>
      <c r="M1" s="1186" t="s">
        <v>50</v>
      </c>
    </row>
    <row r="2" spans="1:14" ht="26.25" customHeight="1">
      <c r="A2" s="29" t="s">
        <v>26</v>
      </c>
      <c r="B2" s="60"/>
      <c r="C2" s="53"/>
      <c r="D2" s="53"/>
      <c r="E2" s="61"/>
      <c r="F2" s="56" t="s">
        <v>54</v>
      </c>
      <c r="G2" s="60"/>
      <c r="H2" s="62"/>
      <c r="I2" s="62"/>
      <c r="J2" s="62"/>
      <c r="K2" s="1187" t="s">
        <v>55</v>
      </c>
      <c r="L2" s="1187" t="s">
        <v>56</v>
      </c>
      <c r="M2" s="1186"/>
    </row>
    <row r="3" spans="1:14" ht="26.25" customHeight="1">
      <c r="A3" s="58" t="s">
        <v>57</v>
      </c>
      <c r="B3" s="60"/>
      <c r="C3" s="53"/>
      <c r="D3" s="53"/>
      <c r="E3" s="53"/>
      <c r="F3" s="63"/>
      <c r="G3" s="64"/>
      <c r="H3" s="64"/>
      <c r="I3" s="64"/>
      <c r="J3" s="64"/>
      <c r="K3" s="1188"/>
      <c r="L3" s="1188"/>
      <c r="M3" s="1186"/>
    </row>
    <row r="4" spans="1:14" ht="26.25" customHeight="1">
      <c r="A4" s="1178" t="s">
        <v>27</v>
      </c>
      <c r="B4" s="60"/>
      <c r="C4" s="53"/>
      <c r="D4" s="53"/>
      <c r="E4" s="53"/>
      <c r="F4" s="29" t="s">
        <v>31</v>
      </c>
      <c r="G4" s="27" t="s">
        <v>48</v>
      </c>
      <c r="H4" s="1179" t="s">
        <v>58</v>
      </c>
      <c r="I4" s="1179"/>
      <c r="J4" s="1179"/>
      <c r="K4" s="58" t="s">
        <v>59</v>
      </c>
      <c r="L4" s="58" t="s">
        <v>51</v>
      </c>
      <c r="M4" s="1186"/>
    </row>
    <row r="5" spans="1:14" ht="26.25" customHeight="1">
      <c r="A5" s="1178"/>
      <c r="B5" s="60"/>
      <c r="C5" s="53"/>
      <c r="D5" s="53"/>
      <c r="E5" s="53"/>
      <c r="F5" s="29" t="s">
        <v>31</v>
      </c>
      <c r="G5" s="27" t="s">
        <v>48</v>
      </c>
      <c r="H5" s="1179" t="s">
        <v>58</v>
      </c>
      <c r="I5" s="1179"/>
      <c r="J5" s="1179"/>
      <c r="K5" s="58" t="s">
        <v>59</v>
      </c>
      <c r="L5" s="58" t="s">
        <v>51</v>
      </c>
      <c r="M5" s="1186"/>
    </row>
    <row r="6" spans="1:14" ht="26.25" customHeight="1">
      <c r="A6" s="1178"/>
      <c r="B6" s="60"/>
      <c r="C6" s="53"/>
      <c r="D6" s="53"/>
      <c r="E6" s="53"/>
      <c r="F6" s="29" t="s">
        <v>31</v>
      </c>
      <c r="G6" s="27" t="s">
        <v>48</v>
      </c>
      <c r="H6" s="1179" t="s">
        <v>58</v>
      </c>
      <c r="I6" s="1179"/>
      <c r="J6" s="1179"/>
      <c r="K6" s="58" t="s">
        <v>59</v>
      </c>
      <c r="L6" s="58" t="s">
        <v>51</v>
      </c>
      <c r="M6" s="1186"/>
    </row>
    <row r="7" spans="1:14" ht="26.25" customHeight="1">
      <c r="A7" s="1178"/>
      <c r="B7" s="60"/>
      <c r="C7" s="53"/>
      <c r="D7" s="53"/>
      <c r="E7" s="53"/>
      <c r="F7" s="29" t="s">
        <v>31</v>
      </c>
      <c r="G7" s="27" t="s">
        <v>48</v>
      </c>
      <c r="H7" s="1179" t="s">
        <v>58</v>
      </c>
      <c r="I7" s="1179"/>
      <c r="J7" s="1179"/>
      <c r="K7" s="58" t="s">
        <v>59</v>
      </c>
      <c r="L7" s="58" t="s">
        <v>51</v>
      </c>
      <c r="M7" s="1186"/>
    </row>
    <row r="8" spans="1:14" ht="26.25" customHeight="1">
      <c r="A8" s="58" t="s">
        <v>11</v>
      </c>
      <c r="B8" s="65" t="s">
        <v>29</v>
      </c>
      <c r="C8" s="1180" t="s">
        <v>60</v>
      </c>
      <c r="D8" s="1181"/>
      <c r="E8" s="66" t="s">
        <v>29</v>
      </c>
      <c r="F8" s="67" t="s">
        <v>52</v>
      </c>
      <c r="G8" s="1182" t="s">
        <v>61</v>
      </c>
      <c r="H8" s="1183"/>
      <c r="I8" s="1183"/>
      <c r="J8" s="1183"/>
      <c r="K8" s="1183"/>
      <c r="L8" s="1184"/>
      <c r="M8" s="1186"/>
      <c r="N8" s="55"/>
    </row>
    <row r="9" spans="1:14" ht="15.75" customHeight="1">
      <c r="A9" s="1" t="s">
        <v>53</v>
      </c>
      <c r="L9" s="55"/>
    </row>
    <row r="10" spans="1:14" ht="24.75" customHeight="1">
      <c r="A10" s="54" t="s">
        <v>62</v>
      </c>
      <c r="B10" s="54"/>
      <c r="C10" s="54"/>
      <c r="D10" s="54"/>
      <c r="E10" s="54"/>
      <c r="F10" s="54"/>
      <c r="G10" s="54"/>
      <c r="H10" s="54"/>
      <c r="I10" s="54"/>
      <c r="J10" s="54"/>
      <c r="K10" s="54"/>
      <c r="L10" s="54"/>
    </row>
    <row r="11" spans="1:14" ht="26.25" customHeight="1">
      <c r="F11" s="1"/>
      <c r="G11" s="1"/>
      <c r="H11" s="1"/>
    </row>
    <row r="12" spans="1:14" ht="26.25" customHeight="1">
      <c r="F12" s="1"/>
      <c r="G12" s="1"/>
      <c r="H12" s="1"/>
    </row>
    <row r="13" spans="1:14" ht="26.25" customHeight="1">
      <c r="F13" s="1"/>
      <c r="G13" s="1"/>
      <c r="H13" s="1"/>
    </row>
    <row r="14" spans="1:14" ht="26.25" customHeight="1">
      <c r="F14" s="1"/>
      <c r="G14" s="1"/>
      <c r="H14" s="1"/>
    </row>
    <row r="15" spans="1:14" ht="26.25" customHeight="1">
      <c r="F15" s="1"/>
      <c r="G15" s="1"/>
      <c r="H15" s="1"/>
    </row>
    <row r="16" spans="1:14" ht="26.25" customHeight="1">
      <c r="F16" s="1"/>
      <c r="G16" s="1"/>
      <c r="H16" s="1"/>
    </row>
    <row r="17" spans="1:13" ht="26.25" customHeight="1" thickBot="1">
      <c r="A17" s="204"/>
      <c r="B17" s="204"/>
      <c r="C17" s="204"/>
      <c r="D17" s="204"/>
      <c r="E17" s="204"/>
      <c r="F17" s="204"/>
      <c r="G17" s="204"/>
      <c r="H17" s="204"/>
      <c r="I17" s="204"/>
      <c r="J17" s="204"/>
      <c r="K17" s="204"/>
      <c r="L17" s="204"/>
      <c r="M17" s="204"/>
    </row>
    <row r="18" spans="1:13" ht="15.75" customHeight="1">
      <c r="F18" s="1"/>
      <c r="G18" s="1"/>
      <c r="H18" s="1"/>
    </row>
    <row r="19" spans="1:13" ht="24.75" customHeight="1">
      <c r="F19" s="1"/>
      <c r="G19" s="1"/>
      <c r="H19" s="1"/>
    </row>
    <row r="20" spans="1:13" ht="26.25" customHeight="1">
      <c r="F20" s="1"/>
      <c r="G20" s="1"/>
      <c r="H20" s="1"/>
    </row>
    <row r="21" spans="1:13" ht="26.25" customHeight="1">
      <c r="F21" s="1"/>
      <c r="G21" s="1"/>
      <c r="H21" s="1"/>
    </row>
    <row r="22" spans="1:13" ht="26.25" customHeight="1">
      <c r="F22" s="1"/>
      <c r="G22" s="1"/>
      <c r="H22" s="1"/>
    </row>
    <row r="23" spans="1:13" ht="26.25" customHeight="1">
      <c r="F23" s="1"/>
      <c r="G23" s="1"/>
      <c r="H23" s="1"/>
    </row>
    <row r="24" spans="1:13" ht="26.25" customHeight="1">
      <c r="F24" s="1"/>
      <c r="G24" s="1"/>
      <c r="H24" s="1"/>
    </row>
    <row r="25" spans="1:13" ht="26.25" customHeight="1">
      <c r="F25" s="1"/>
      <c r="G25" s="1"/>
      <c r="H25" s="1"/>
    </row>
    <row r="26" spans="1:13" ht="26.25" customHeight="1">
      <c r="F26" s="1"/>
      <c r="G26" s="1"/>
      <c r="H26" s="1"/>
    </row>
    <row r="27" spans="1:13" ht="15.75" customHeight="1">
      <c r="F27" s="1"/>
      <c r="G27" s="1"/>
      <c r="H27" s="1"/>
    </row>
    <row r="28" spans="1:13" ht="24.75" customHeight="1">
      <c r="F28" s="1"/>
      <c r="G28" s="1"/>
      <c r="H28" s="1"/>
    </row>
    <row r="29" spans="1:13" ht="26.25" customHeight="1">
      <c r="F29" s="1"/>
      <c r="G29" s="1"/>
      <c r="H29" s="1"/>
    </row>
    <row r="30" spans="1:13" ht="26.25" customHeight="1">
      <c r="F30" s="1"/>
      <c r="G30" s="1"/>
      <c r="H30" s="1"/>
    </row>
    <row r="31" spans="1:13" ht="26.25" customHeight="1">
      <c r="F31" s="1"/>
      <c r="G31" s="1"/>
      <c r="H31" s="1"/>
    </row>
    <row r="32" spans="1:13" ht="26.25" customHeight="1">
      <c r="F32" s="1"/>
      <c r="G32" s="1"/>
      <c r="H32" s="1"/>
    </row>
    <row r="33" spans="6:8" ht="26.25" customHeight="1">
      <c r="F33" s="1"/>
      <c r="G33" s="1"/>
      <c r="H33" s="1"/>
    </row>
    <row r="34" spans="6:8" ht="26.25" customHeight="1">
      <c r="F34" s="1"/>
      <c r="G34" s="1"/>
      <c r="H34" s="1"/>
    </row>
    <row r="35" spans="6:8" ht="26.25" customHeight="1">
      <c r="F35" s="1"/>
      <c r="G35" s="1"/>
      <c r="H35" s="1"/>
    </row>
    <row r="36" spans="6:8">
      <c r="F36" s="1"/>
      <c r="G36" s="1"/>
      <c r="H36" s="1"/>
    </row>
    <row r="37" spans="6:8">
      <c r="F37" s="1"/>
      <c r="G37" s="1"/>
      <c r="H37" s="1"/>
    </row>
    <row r="38" spans="6:8">
      <c r="F38" s="1"/>
      <c r="G38" s="1"/>
      <c r="H38" s="1"/>
    </row>
    <row r="39" spans="6:8">
      <c r="F39" s="1"/>
      <c r="G39" s="1"/>
      <c r="H39" s="1"/>
    </row>
    <row r="40" spans="6:8">
      <c r="F40" s="1"/>
      <c r="G40" s="1"/>
      <c r="H40" s="1"/>
    </row>
    <row r="41" spans="6:8">
      <c r="F41" s="1"/>
      <c r="G41" s="1"/>
      <c r="H41" s="1"/>
    </row>
    <row r="42" spans="6:8">
      <c r="F42" s="1"/>
      <c r="G42" s="1"/>
      <c r="H42" s="1"/>
    </row>
    <row r="43" spans="6:8">
      <c r="F43" s="1"/>
      <c r="G43" s="1"/>
      <c r="H43" s="1"/>
    </row>
    <row r="44" spans="6:8">
      <c r="F44" s="1"/>
      <c r="G44" s="1"/>
      <c r="H44" s="1"/>
    </row>
    <row r="45" spans="6:8">
      <c r="F45" s="1"/>
      <c r="G45" s="1"/>
      <c r="H45" s="1"/>
    </row>
    <row r="46" spans="6:8">
      <c r="F46" s="1"/>
      <c r="G46" s="1"/>
      <c r="H46" s="1"/>
    </row>
    <row r="47" spans="6:8">
      <c r="F47" s="1"/>
      <c r="G47" s="1"/>
      <c r="H47" s="1"/>
    </row>
    <row r="48" spans="6:8">
      <c r="F48" s="1"/>
      <c r="G48" s="1"/>
      <c r="H48" s="1"/>
    </row>
    <row r="49" spans="6:8">
      <c r="F49" s="1"/>
      <c r="G49" s="1"/>
      <c r="H49" s="1"/>
    </row>
    <row r="50" spans="6:8">
      <c r="F50" s="1"/>
      <c r="G50" s="1"/>
      <c r="H50" s="1"/>
    </row>
    <row r="51" spans="6:8">
      <c r="F51" s="1"/>
      <c r="G51" s="1"/>
      <c r="H51" s="1"/>
    </row>
    <row r="52" spans="6:8">
      <c r="F52" s="1"/>
      <c r="G52" s="1"/>
      <c r="H52" s="1"/>
    </row>
    <row r="53" spans="6:8">
      <c r="F53" s="1"/>
      <c r="G53" s="1"/>
      <c r="H53" s="1"/>
    </row>
    <row r="54" spans="6:8">
      <c r="F54" s="1"/>
      <c r="G54" s="1"/>
      <c r="H54" s="1"/>
    </row>
    <row r="55" spans="6:8">
      <c r="F55" s="1"/>
      <c r="G55" s="1"/>
      <c r="H55" s="1"/>
    </row>
    <row r="56" spans="6:8">
      <c r="F56" s="1"/>
      <c r="G56" s="1"/>
      <c r="H56" s="1"/>
    </row>
    <row r="57" spans="6:8">
      <c r="F57" s="1"/>
      <c r="G57" s="1"/>
      <c r="H57" s="1"/>
    </row>
    <row r="58" spans="6:8">
      <c r="F58" s="1"/>
      <c r="G58" s="1"/>
      <c r="H58" s="1"/>
    </row>
    <row r="59" spans="6:8">
      <c r="F59" s="1"/>
      <c r="G59" s="1"/>
      <c r="H59" s="1"/>
    </row>
    <row r="60" spans="6:8">
      <c r="F60" s="1"/>
      <c r="G60" s="1"/>
      <c r="H60" s="1"/>
    </row>
    <row r="61" spans="6:8">
      <c r="F61" s="1"/>
      <c r="G61" s="1"/>
      <c r="H61" s="1"/>
    </row>
    <row r="62" spans="6:8">
      <c r="F62" s="1"/>
      <c r="G62" s="1"/>
      <c r="H62" s="1"/>
    </row>
  </sheetData>
  <sheetProtection selectLockedCells="1" selectUnlockedCells="1"/>
  <mergeCells count="11">
    <mergeCell ref="A4:A7"/>
    <mergeCell ref="H4:J4"/>
    <mergeCell ref="H5:J5"/>
    <mergeCell ref="H6:J6"/>
    <mergeCell ref="H7:J7"/>
    <mergeCell ref="H1:L1"/>
    <mergeCell ref="M1:M8"/>
    <mergeCell ref="K2:K3"/>
    <mergeCell ref="L2:L3"/>
    <mergeCell ref="C8:D8"/>
    <mergeCell ref="G8:L8"/>
  </mergeCells>
  <phoneticPr fontId="2"/>
  <printOptions horizontalCentered="1"/>
  <pageMargins left="0.47244094488188981" right="0.35433070866141736" top="0.6692913385826772" bottom="0.15748031496062992" header="0.15748031496062992" footer="0.1574803149606299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7535-4D80-49CD-A4C3-974F2025F2F5}">
  <sheetPr codeName="Sheet19">
    <pageSetUpPr fitToPage="1"/>
  </sheetPr>
  <dimension ref="A1:LZ152"/>
  <sheetViews>
    <sheetView topLeftCell="A19" zoomScale="80" zoomScaleNormal="80" zoomScaleSheetLayoutView="90" workbookViewId="0">
      <selection activeCell="F46" sqref="F46:M49"/>
    </sheetView>
  </sheetViews>
  <sheetFormatPr defaultColWidth="9" defaultRowHeight="16.2"/>
  <cols>
    <col min="1" max="286" width="1.6640625" style="411" customWidth="1"/>
    <col min="287" max="312" width="1.44140625" style="411" customWidth="1"/>
    <col min="313" max="16384" width="9" style="411"/>
  </cols>
  <sheetData>
    <row r="1" spans="1:338" ht="9" customHeight="1">
      <c r="A1" s="816" t="str">
        <f>"令和"&amp;DBCS(パラメーター!$D$1)&amp;"年度　国民健康保険料試算"</f>
        <v>令和７年度　国民健康保険料試算</v>
      </c>
      <c r="B1" s="816"/>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c r="AG1" s="816"/>
      <c r="AH1" s="816"/>
      <c r="AI1" s="816"/>
      <c r="AJ1" s="816"/>
      <c r="AK1" s="816"/>
      <c r="AL1" s="816"/>
      <c r="AM1" s="816"/>
      <c r="AN1" s="816"/>
      <c r="AO1" s="816"/>
      <c r="AP1" s="816"/>
      <c r="AQ1" s="816"/>
      <c r="AR1" s="816"/>
      <c r="AS1" s="816"/>
      <c r="AT1" s="816"/>
      <c r="AU1" s="816"/>
      <c r="AV1" s="816"/>
      <c r="AW1" s="816"/>
      <c r="AX1" s="816"/>
      <c r="AY1" s="816"/>
      <c r="AZ1" s="816"/>
      <c r="BA1" s="816"/>
      <c r="BB1" s="816"/>
      <c r="BC1" s="816"/>
      <c r="BD1" s="816"/>
      <c r="BE1" s="816"/>
      <c r="BF1" s="816"/>
      <c r="BG1" s="816"/>
      <c r="BH1" s="816"/>
      <c r="BI1" s="816"/>
      <c r="BJ1" s="816"/>
      <c r="BK1" s="816"/>
      <c r="BL1" s="816"/>
      <c r="BM1" s="816"/>
      <c r="BN1" s="816"/>
      <c r="BO1" s="816"/>
      <c r="BP1" s="816"/>
      <c r="BQ1" s="816"/>
      <c r="BR1" s="816"/>
      <c r="BS1" s="816"/>
      <c r="BT1" s="816"/>
      <c r="BU1" s="816"/>
      <c r="BV1" s="816"/>
      <c r="BW1" s="816"/>
      <c r="BX1" s="816"/>
      <c r="BY1" s="816"/>
      <c r="BZ1" s="816"/>
      <c r="CA1" s="816"/>
      <c r="CB1" s="816"/>
      <c r="CC1" s="816"/>
      <c r="CD1" s="816"/>
      <c r="CE1" s="816"/>
      <c r="CF1" s="816"/>
      <c r="CG1" s="816"/>
      <c r="CH1" s="816"/>
      <c r="CI1" s="816"/>
      <c r="CJ1" s="816"/>
      <c r="CK1" s="816"/>
      <c r="CL1" s="816"/>
      <c r="CM1" s="816"/>
      <c r="CN1" s="816"/>
      <c r="CO1" s="816"/>
      <c r="CP1" s="816"/>
      <c r="CQ1" s="816"/>
      <c r="CR1" s="816"/>
      <c r="CS1" s="816"/>
      <c r="CT1" s="816"/>
      <c r="CU1" s="816"/>
      <c r="CV1" s="816"/>
      <c r="CW1" s="816"/>
      <c r="CX1" s="816"/>
      <c r="CY1" s="816"/>
      <c r="CZ1" s="816"/>
      <c r="DA1" s="816"/>
      <c r="DB1" s="816"/>
      <c r="DC1" s="816"/>
      <c r="DD1" s="816"/>
      <c r="DE1" s="816"/>
      <c r="DF1" s="816"/>
      <c r="DG1" s="816"/>
      <c r="DH1" s="816"/>
      <c r="DI1" s="816"/>
      <c r="DJ1" s="816"/>
      <c r="DK1" s="816"/>
      <c r="DL1" s="816"/>
      <c r="DM1" s="816"/>
      <c r="DN1" s="816"/>
      <c r="DO1" s="816"/>
      <c r="DP1" s="816"/>
      <c r="DQ1" s="816"/>
      <c r="DR1" s="816"/>
      <c r="DS1" s="816"/>
      <c r="DT1" s="816"/>
      <c r="DU1" s="816"/>
      <c r="DV1" s="429"/>
      <c r="DW1" s="429"/>
      <c r="DX1" s="429"/>
      <c r="DY1" s="429"/>
      <c r="DZ1" s="429"/>
      <c r="EA1" s="429"/>
      <c r="EB1" s="429"/>
      <c r="EC1" s="429"/>
      <c r="ED1" s="429"/>
      <c r="EE1" s="429"/>
      <c r="EF1" s="429"/>
      <c r="EG1" s="429"/>
      <c r="EH1" s="429"/>
      <c r="EI1" s="429"/>
      <c r="EJ1" s="429"/>
      <c r="EK1" s="429"/>
      <c r="EL1" s="429"/>
      <c r="EM1" s="429"/>
      <c r="EN1" s="429"/>
      <c r="EO1" s="429"/>
      <c r="EP1" s="429"/>
      <c r="EQ1" s="429"/>
      <c r="ER1" s="429"/>
      <c r="ES1" s="429"/>
      <c r="ET1" s="429"/>
      <c r="EU1" s="429"/>
      <c r="EV1" s="429"/>
      <c r="EW1" s="429"/>
      <c r="EX1" s="429"/>
      <c r="EY1" s="429"/>
      <c r="EZ1" s="429"/>
      <c r="FA1" s="429"/>
      <c r="FB1" s="429"/>
      <c r="FC1" s="429"/>
      <c r="FD1" s="429"/>
      <c r="FE1" s="429"/>
      <c r="FF1" s="429"/>
      <c r="FG1" s="429"/>
      <c r="FH1" s="429"/>
      <c r="FI1" s="429"/>
      <c r="FJ1" s="429"/>
      <c r="FK1" s="429"/>
      <c r="FL1" s="429"/>
      <c r="FM1" s="429"/>
      <c r="FN1" s="429"/>
      <c r="FO1" s="429"/>
      <c r="FP1" s="429"/>
      <c r="FQ1" s="429"/>
      <c r="FR1" s="429"/>
      <c r="FS1" s="429"/>
      <c r="FT1" s="429"/>
      <c r="FU1" s="429"/>
      <c r="FV1" s="429"/>
      <c r="FW1" s="429"/>
      <c r="FX1" s="429"/>
      <c r="FY1" s="429"/>
      <c r="FZ1" s="429"/>
      <c r="GA1" s="429"/>
      <c r="GB1" s="429"/>
      <c r="GC1" s="429"/>
      <c r="GD1" s="429"/>
      <c r="GE1" s="429"/>
      <c r="GF1" s="429"/>
      <c r="GG1" s="429"/>
      <c r="GH1" s="429"/>
      <c r="GI1" s="429"/>
      <c r="GJ1" s="429"/>
      <c r="GK1" s="429"/>
      <c r="GL1" s="429"/>
      <c r="GM1" s="429"/>
      <c r="GN1" s="429"/>
      <c r="GO1" s="429"/>
      <c r="GP1" s="429"/>
      <c r="GQ1" s="429"/>
      <c r="GR1" s="429"/>
      <c r="GS1" s="429"/>
      <c r="GT1" s="429"/>
      <c r="GU1" s="429"/>
      <c r="GV1" s="429"/>
      <c r="GW1" s="429"/>
      <c r="GX1" s="429"/>
      <c r="GY1" s="429"/>
      <c r="GZ1" s="429"/>
      <c r="HA1" s="429"/>
      <c r="HB1" s="429"/>
      <c r="HC1" s="429"/>
      <c r="HD1" s="429"/>
      <c r="HE1" s="429"/>
      <c r="HF1" s="429"/>
      <c r="HG1" s="429"/>
      <c r="HH1" s="429"/>
      <c r="HI1" s="429"/>
      <c r="HJ1" s="429"/>
      <c r="HK1" s="429"/>
      <c r="HL1" s="429"/>
      <c r="HM1" s="429"/>
      <c r="HN1" s="429"/>
      <c r="HO1" s="429"/>
      <c r="HP1" s="429"/>
      <c r="HQ1" s="429"/>
      <c r="HR1" s="429"/>
      <c r="HS1" s="429"/>
      <c r="HT1" s="429"/>
      <c r="HU1" s="429"/>
      <c r="HV1" s="429"/>
      <c r="HW1" s="429"/>
      <c r="HX1" s="429"/>
      <c r="HY1" s="429"/>
      <c r="HZ1" s="429"/>
      <c r="IA1" s="429"/>
      <c r="IB1" s="429"/>
      <c r="IC1" s="429"/>
      <c r="ID1" s="429"/>
      <c r="IE1" s="429"/>
      <c r="IF1" s="429"/>
      <c r="IG1" s="429"/>
      <c r="IH1" s="429"/>
      <c r="II1" s="429"/>
      <c r="IJ1" s="429"/>
      <c r="IK1" s="429"/>
      <c r="IL1" s="429"/>
      <c r="IM1" s="429"/>
      <c r="IN1" s="429"/>
      <c r="IO1" s="429"/>
      <c r="IP1" s="429"/>
      <c r="IQ1" s="429"/>
      <c r="IR1" s="429"/>
      <c r="IS1" s="429"/>
      <c r="IT1" s="429"/>
      <c r="IU1" s="429"/>
      <c r="IV1" s="429"/>
      <c r="IW1" s="429"/>
      <c r="IX1" s="429"/>
      <c r="IY1" s="429"/>
      <c r="IZ1" s="429"/>
      <c r="JA1" s="429"/>
      <c r="JB1" s="429"/>
      <c r="JC1" s="429"/>
      <c r="JD1" s="429"/>
      <c r="JE1" s="429"/>
      <c r="JF1" s="429"/>
      <c r="JG1" s="429"/>
      <c r="JH1" s="429"/>
      <c r="JI1" s="429"/>
      <c r="JJ1" s="429"/>
      <c r="JK1" s="429"/>
      <c r="JL1" s="429"/>
      <c r="JM1" s="429"/>
      <c r="JN1" s="429"/>
      <c r="JO1" s="429"/>
      <c r="JP1" s="429"/>
      <c r="JQ1" s="429"/>
      <c r="JR1" s="429"/>
      <c r="JS1" s="429"/>
      <c r="JT1" s="429"/>
      <c r="JU1" s="429"/>
      <c r="JV1" s="429"/>
      <c r="JW1" s="429"/>
      <c r="JX1" s="429"/>
      <c r="JY1" s="429"/>
      <c r="JZ1" s="429"/>
      <c r="KA1" s="429"/>
      <c r="KB1" s="429"/>
      <c r="KC1" s="429"/>
      <c r="KD1" s="429"/>
      <c r="KE1" s="429"/>
      <c r="KF1" s="429"/>
      <c r="KG1" s="429"/>
      <c r="KH1" s="429"/>
      <c r="KI1" s="429"/>
      <c r="KJ1" s="429"/>
      <c r="KK1" s="429"/>
      <c r="KL1" s="429"/>
      <c r="KM1" s="429"/>
      <c r="KN1" s="429"/>
      <c r="KO1" s="429"/>
      <c r="KP1" s="429"/>
      <c r="KQ1" s="429"/>
      <c r="KR1" s="429"/>
      <c r="KS1" s="429"/>
      <c r="KT1" s="429"/>
      <c r="KU1" s="429"/>
      <c r="KV1" s="429"/>
      <c r="KW1" s="429"/>
      <c r="KX1" s="429"/>
      <c r="KY1" s="429"/>
      <c r="KZ1" s="429"/>
      <c r="LA1" s="429"/>
      <c r="LB1" s="429"/>
      <c r="LC1" s="429"/>
      <c r="LD1" s="429"/>
      <c r="LE1" s="429"/>
      <c r="LF1" s="429"/>
      <c r="LG1" s="429"/>
      <c r="LH1" s="429"/>
      <c r="LI1" s="429"/>
      <c r="LJ1" s="429"/>
      <c r="LK1" s="429"/>
      <c r="LL1" s="429"/>
      <c r="LM1" s="429"/>
      <c r="LN1" s="429"/>
      <c r="LO1" s="429"/>
      <c r="LP1" s="429"/>
      <c r="LQ1" s="429"/>
      <c r="LR1" s="429"/>
      <c r="LS1" s="429"/>
      <c r="LT1" s="429"/>
      <c r="LU1" s="429"/>
      <c r="LV1" s="429"/>
      <c r="LW1" s="429"/>
      <c r="LX1" s="429"/>
      <c r="LY1" s="429"/>
      <c r="LZ1" s="429"/>
    </row>
    <row r="2" spans="1:338" ht="9" customHeight="1">
      <c r="A2" s="816"/>
      <c r="B2" s="816"/>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E2" s="816"/>
      <c r="BF2" s="816"/>
      <c r="BG2" s="816"/>
      <c r="BH2" s="816"/>
      <c r="BI2" s="816"/>
      <c r="BJ2" s="816"/>
      <c r="BK2" s="816"/>
      <c r="BL2" s="816"/>
      <c r="BM2" s="816"/>
      <c r="BN2" s="816"/>
      <c r="BO2" s="816"/>
      <c r="BP2" s="816"/>
      <c r="BQ2" s="816"/>
      <c r="BR2" s="816"/>
      <c r="BS2" s="816"/>
      <c r="BT2" s="816"/>
      <c r="BU2" s="816"/>
      <c r="BV2" s="816"/>
      <c r="BW2" s="816"/>
      <c r="BX2" s="816"/>
      <c r="BY2" s="816"/>
      <c r="BZ2" s="816"/>
      <c r="CA2" s="816"/>
      <c r="CB2" s="816"/>
      <c r="CC2" s="816"/>
      <c r="CD2" s="816"/>
      <c r="CE2" s="816"/>
      <c r="CF2" s="816"/>
      <c r="CG2" s="816"/>
      <c r="CH2" s="816"/>
      <c r="CI2" s="816"/>
      <c r="CJ2" s="816"/>
      <c r="CK2" s="816"/>
      <c r="CL2" s="816"/>
      <c r="CM2" s="816"/>
      <c r="CN2" s="816"/>
      <c r="CO2" s="816"/>
      <c r="CP2" s="816"/>
      <c r="CQ2" s="816"/>
      <c r="CR2" s="816"/>
      <c r="CS2" s="816"/>
      <c r="CT2" s="816"/>
      <c r="CU2" s="816"/>
      <c r="CV2" s="816"/>
      <c r="CW2" s="816"/>
      <c r="CX2" s="816"/>
      <c r="CY2" s="816"/>
      <c r="CZ2" s="816"/>
      <c r="DA2" s="816"/>
      <c r="DB2" s="816"/>
      <c r="DC2" s="816"/>
      <c r="DD2" s="816"/>
      <c r="DE2" s="816"/>
      <c r="DF2" s="816"/>
      <c r="DG2" s="816"/>
      <c r="DH2" s="816"/>
      <c r="DI2" s="816"/>
      <c r="DJ2" s="816"/>
      <c r="DK2" s="816"/>
      <c r="DL2" s="816"/>
      <c r="DM2" s="816"/>
      <c r="DN2" s="816"/>
      <c r="DO2" s="816"/>
      <c r="DP2" s="816"/>
      <c r="DQ2" s="816"/>
      <c r="DR2" s="816"/>
      <c r="DS2" s="816"/>
      <c r="DT2" s="816"/>
      <c r="DU2" s="816"/>
      <c r="DV2" s="429"/>
      <c r="DW2" s="429"/>
      <c r="DX2" s="429"/>
      <c r="DY2" s="429"/>
      <c r="DZ2" s="429"/>
      <c r="EA2" s="429"/>
      <c r="EB2" s="429"/>
      <c r="EC2" s="429"/>
      <c r="ED2" s="429"/>
      <c r="EE2" s="429"/>
      <c r="EF2" s="429"/>
      <c r="EG2" s="429"/>
      <c r="EH2" s="429"/>
      <c r="EI2" s="429"/>
      <c r="EJ2" s="429"/>
      <c r="EK2" s="429"/>
      <c r="EL2" s="429"/>
      <c r="EM2" s="429"/>
      <c r="EN2" s="429"/>
      <c r="EO2" s="429"/>
      <c r="EP2" s="429"/>
      <c r="EQ2" s="429"/>
      <c r="ER2" s="429"/>
      <c r="ES2" s="429"/>
      <c r="ET2" s="429"/>
      <c r="EU2" s="429"/>
      <c r="EV2" s="429"/>
      <c r="EW2" s="429"/>
      <c r="EX2" s="429"/>
      <c r="EY2" s="429"/>
      <c r="EZ2" s="429"/>
      <c r="FA2" s="429"/>
      <c r="FB2" s="429"/>
      <c r="FC2" s="429"/>
      <c r="FD2" s="429"/>
      <c r="FE2" s="429"/>
      <c r="FF2" s="429"/>
      <c r="FG2" s="429"/>
      <c r="FH2" s="429"/>
      <c r="FI2" s="429"/>
      <c r="FJ2" s="429"/>
      <c r="FK2" s="429"/>
      <c r="FL2" s="429"/>
      <c r="FM2" s="429"/>
      <c r="FN2" s="429"/>
      <c r="FO2" s="429"/>
      <c r="FP2" s="429"/>
      <c r="FQ2" s="429"/>
      <c r="FR2" s="429"/>
      <c r="FS2" s="429"/>
      <c r="FT2" s="429"/>
      <c r="FU2" s="429"/>
      <c r="FV2" s="429"/>
      <c r="FW2" s="429"/>
      <c r="FX2" s="429"/>
      <c r="FY2" s="429"/>
      <c r="FZ2" s="429"/>
      <c r="GA2" s="429"/>
      <c r="GB2" s="429"/>
      <c r="GC2" s="429"/>
      <c r="GD2" s="429"/>
      <c r="GE2" s="429"/>
      <c r="GF2" s="429"/>
      <c r="GG2" s="429"/>
      <c r="GH2" s="429"/>
      <c r="GI2" s="429"/>
      <c r="GJ2" s="429"/>
      <c r="GK2" s="429"/>
      <c r="GL2" s="429"/>
      <c r="GM2" s="429"/>
      <c r="GN2" s="429"/>
      <c r="GO2" s="429"/>
      <c r="GP2" s="429"/>
      <c r="GQ2" s="429"/>
      <c r="GR2" s="429"/>
      <c r="GS2" s="429"/>
      <c r="GT2" s="429"/>
      <c r="GU2" s="429"/>
      <c r="GV2" s="429"/>
      <c r="GW2" s="429"/>
      <c r="GX2" s="429"/>
      <c r="GY2" s="429"/>
      <c r="GZ2" s="429"/>
      <c r="HA2" s="429"/>
      <c r="HB2" s="429"/>
      <c r="HC2" s="429"/>
      <c r="HD2" s="429"/>
      <c r="HE2" s="429"/>
      <c r="HF2" s="429"/>
      <c r="HG2" s="429"/>
      <c r="HH2" s="429"/>
      <c r="HI2" s="429"/>
      <c r="HJ2" s="429"/>
      <c r="HK2" s="429"/>
      <c r="HL2" s="429"/>
      <c r="HM2" s="429"/>
      <c r="HN2" s="429"/>
      <c r="HO2" s="429"/>
      <c r="HP2" s="429"/>
      <c r="HQ2" s="429"/>
      <c r="HR2" s="429"/>
      <c r="HS2" s="429"/>
      <c r="HT2" s="429"/>
      <c r="HU2" s="429"/>
      <c r="HV2" s="429"/>
      <c r="HW2" s="429"/>
      <c r="HX2" s="429"/>
      <c r="HY2" s="429"/>
      <c r="HZ2" s="429"/>
      <c r="IA2" s="429"/>
      <c r="IB2" s="429"/>
      <c r="IC2" s="429"/>
      <c r="ID2" s="429"/>
      <c r="IE2" s="429"/>
      <c r="IF2" s="429"/>
      <c r="IG2" s="429"/>
      <c r="IH2" s="429"/>
      <c r="II2" s="429"/>
      <c r="IJ2" s="429"/>
      <c r="IK2" s="429"/>
      <c r="IL2" s="429"/>
      <c r="IM2" s="429"/>
      <c r="IN2" s="429"/>
      <c r="IO2" s="429"/>
      <c r="IP2" s="429"/>
      <c r="IQ2" s="429"/>
      <c r="IR2" s="429"/>
      <c r="IS2" s="429"/>
      <c r="IT2" s="429"/>
      <c r="IU2" s="429"/>
      <c r="IV2" s="429"/>
      <c r="IW2" s="429"/>
      <c r="IX2" s="429"/>
      <c r="IY2" s="429"/>
      <c r="IZ2" s="429"/>
      <c r="JA2" s="429"/>
      <c r="JB2" s="429"/>
      <c r="JC2" s="429"/>
      <c r="JD2" s="429"/>
      <c r="JE2" s="429"/>
      <c r="JF2" s="429"/>
      <c r="JG2" s="429"/>
      <c r="JH2" s="429"/>
      <c r="JI2" s="429"/>
      <c r="JJ2" s="429"/>
      <c r="JK2" s="429"/>
      <c r="JL2" s="429"/>
      <c r="JM2" s="429"/>
      <c r="JN2" s="429"/>
      <c r="JO2" s="429"/>
      <c r="JP2" s="429"/>
      <c r="JQ2" s="429"/>
      <c r="JR2" s="429"/>
      <c r="JS2" s="429"/>
      <c r="JT2" s="429"/>
      <c r="JU2" s="429"/>
      <c r="JV2" s="429"/>
      <c r="JW2" s="429"/>
      <c r="JX2" s="429"/>
      <c r="JY2" s="429"/>
      <c r="JZ2" s="429"/>
      <c r="KA2" s="429"/>
      <c r="KB2" s="429"/>
      <c r="KC2" s="429"/>
      <c r="KD2" s="429"/>
      <c r="KE2" s="429"/>
      <c r="KF2" s="429"/>
      <c r="KG2" s="429"/>
      <c r="KH2" s="429"/>
      <c r="KI2" s="429"/>
      <c r="KJ2" s="429"/>
      <c r="KK2" s="429"/>
      <c r="KL2" s="429"/>
      <c r="KM2" s="429"/>
      <c r="KN2" s="429"/>
      <c r="KO2" s="429"/>
      <c r="KP2" s="429"/>
      <c r="KQ2" s="429"/>
      <c r="KR2" s="429"/>
      <c r="KS2" s="429"/>
      <c r="KT2" s="429"/>
      <c r="KU2" s="429"/>
      <c r="KV2" s="429"/>
      <c r="KW2" s="429"/>
      <c r="KX2" s="429"/>
      <c r="KY2" s="429"/>
      <c r="KZ2" s="429"/>
      <c r="LA2" s="429"/>
      <c r="LB2" s="429"/>
      <c r="LC2" s="429"/>
      <c r="LD2" s="429"/>
      <c r="LE2" s="429"/>
      <c r="LF2" s="429"/>
      <c r="LG2" s="429"/>
      <c r="LH2" s="429"/>
      <c r="LI2" s="429"/>
      <c r="LJ2" s="429"/>
      <c r="LK2" s="429"/>
      <c r="LL2" s="429"/>
      <c r="LM2" s="429"/>
      <c r="LN2" s="429"/>
      <c r="LO2" s="429"/>
      <c r="LP2" s="429"/>
      <c r="LQ2" s="429"/>
      <c r="LR2" s="429"/>
      <c r="LS2" s="429"/>
      <c r="LT2" s="429"/>
      <c r="LU2" s="429"/>
      <c r="LV2" s="429"/>
      <c r="LW2" s="429"/>
      <c r="LX2" s="429"/>
      <c r="LY2" s="429"/>
      <c r="LZ2" s="429"/>
    </row>
    <row r="3" spans="1:338" ht="9" customHeight="1">
      <c r="A3" s="816"/>
      <c r="B3" s="816"/>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c r="AU3" s="816"/>
      <c r="AV3" s="816"/>
      <c r="AW3" s="816"/>
      <c r="AX3" s="816"/>
      <c r="AY3" s="816"/>
      <c r="AZ3" s="816"/>
      <c r="BA3" s="816"/>
      <c r="BB3" s="816"/>
      <c r="BC3" s="816"/>
      <c r="BD3" s="816"/>
      <c r="BE3" s="816"/>
      <c r="BF3" s="816"/>
      <c r="BG3" s="816"/>
      <c r="BH3" s="816"/>
      <c r="BI3" s="816"/>
      <c r="BJ3" s="816"/>
      <c r="BK3" s="816"/>
      <c r="BL3" s="816"/>
      <c r="BM3" s="816"/>
      <c r="BN3" s="816"/>
      <c r="BO3" s="816"/>
      <c r="BP3" s="816"/>
      <c r="BQ3" s="816"/>
      <c r="BR3" s="816"/>
      <c r="BS3" s="816"/>
      <c r="BT3" s="816"/>
      <c r="BU3" s="816"/>
      <c r="BV3" s="816"/>
      <c r="BW3" s="816"/>
      <c r="BX3" s="816"/>
      <c r="BY3" s="816"/>
      <c r="BZ3" s="816"/>
      <c r="CA3" s="816"/>
      <c r="CB3" s="816"/>
      <c r="CC3" s="816"/>
      <c r="CD3" s="816"/>
      <c r="CE3" s="816"/>
      <c r="CF3" s="816"/>
      <c r="CG3" s="816"/>
      <c r="CH3" s="816"/>
      <c r="CI3" s="816"/>
      <c r="CJ3" s="816"/>
      <c r="CK3" s="816"/>
      <c r="CL3" s="816"/>
      <c r="CM3" s="816"/>
      <c r="CN3" s="816"/>
      <c r="CO3" s="816"/>
      <c r="CP3" s="816"/>
      <c r="CQ3" s="816"/>
      <c r="CR3" s="816"/>
      <c r="CS3" s="816"/>
      <c r="CT3" s="816"/>
      <c r="CU3" s="816"/>
      <c r="CV3" s="816"/>
      <c r="CW3" s="816"/>
      <c r="CX3" s="816"/>
      <c r="CY3" s="816"/>
      <c r="CZ3" s="816"/>
      <c r="DA3" s="816"/>
      <c r="DB3" s="816"/>
      <c r="DC3" s="816"/>
      <c r="DD3" s="816"/>
      <c r="DE3" s="816"/>
      <c r="DF3" s="816"/>
      <c r="DG3" s="816"/>
      <c r="DH3" s="816"/>
      <c r="DI3" s="816"/>
      <c r="DJ3" s="816"/>
      <c r="DK3" s="816"/>
      <c r="DL3" s="816"/>
      <c r="DM3" s="816"/>
      <c r="DN3" s="816"/>
      <c r="DO3" s="816"/>
      <c r="DP3" s="816"/>
      <c r="DQ3" s="816"/>
      <c r="DR3" s="816"/>
      <c r="DS3" s="816"/>
      <c r="DT3" s="816"/>
      <c r="DU3" s="816"/>
      <c r="DV3" s="429"/>
      <c r="DW3" s="429"/>
      <c r="DX3" s="429"/>
      <c r="DY3" s="429"/>
      <c r="DZ3" s="429"/>
      <c r="EA3" s="429"/>
      <c r="EB3" s="429"/>
      <c r="EC3" s="430"/>
      <c r="ED3" s="429"/>
      <c r="EE3" s="429"/>
      <c r="EF3" s="429"/>
      <c r="EG3" s="429"/>
      <c r="EH3" s="429"/>
      <c r="EI3" s="429"/>
      <c r="EJ3" s="429"/>
      <c r="EK3" s="429"/>
      <c r="EL3" s="429"/>
      <c r="EM3" s="429"/>
      <c r="EN3" s="429"/>
      <c r="EO3" s="429"/>
      <c r="EP3" s="429"/>
      <c r="EQ3" s="429"/>
      <c r="ER3" s="429"/>
      <c r="ES3" s="429"/>
      <c r="ET3" s="429"/>
      <c r="EU3" s="429"/>
      <c r="EV3" s="429"/>
      <c r="EW3" s="429"/>
      <c r="EX3" s="429"/>
      <c r="EY3" s="429"/>
      <c r="EZ3" s="429"/>
      <c r="FA3" s="429"/>
      <c r="FB3" s="429"/>
      <c r="FC3" s="429"/>
      <c r="FD3" s="429"/>
      <c r="FE3" s="429"/>
      <c r="FF3" s="429"/>
      <c r="FG3" s="429"/>
      <c r="FH3" s="429"/>
      <c r="FI3" s="429"/>
      <c r="FJ3" s="429"/>
      <c r="FK3" s="429"/>
      <c r="FL3" s="429"/>
      <c r="FM3" s="429"/>
      <c r="FN3" s="429"/>
      <c r="FO3" s="429"/>
      <c r="FP3" s="429"/>
      <c r="FQ3" s="429"/>
      <c r="FR3" s="429"/>
      <c r="FS3" s="429"/>
      <c r="FT3" s="429"/>
      <c r="FU3" s="429"/>
      <c r="FV3" s="429"/>
      <c r="FW3" s="429"/>
      <c r="FX3" s="429"/>
      <c r="FY3" s="429"/>
      <c r="FZ3" s="429"/>
      <c r="GA3" s="429"/>
      <c r="GB3" s="429"/>
      <c r="GC3" s="429"/>
      <c r="GD3" s="429"/>
      <c r="GE3" s="429"/>
      <c r="GF3" s="429"/>
      <c r="GG3" s="429"/>
      <c r="GH3" s="429"/>
      <c r="GI3" s="429"/>
      <c r="GJ3" s="429"/>
      <c r="GK3" s="429"/>
      <c r="GL3" s="429"/>
      <c r="GM3" s="429"/>
      <c r="GN3" s="429"/>
      <c r="GO3" s="429"/>
      <c r="GP3" s="429"/>
      <c r="GQ3" s="429"/>
      <c r="GR3" s="429"/>
      <c r="GS3" s="429"/>
      <c r="GT3" s="429"/>
      <c r="GU3" s="429"/>
      <c r="GV3" s="429"/>
      <c r="GW3" s="429"/>
      <c r="GX3" s="429"/>
      <c r="GY3" s="429"/>
      <c r="GZ3" s="429"/>
      <c r="HA3" s="429"/>
      <c r="HB3" s="429"/>
      <c r="HC3" s="429"/>
      <c r="HD3" s="429"/>
      <c r="HE3" s="429"/>
      <c r="HF3" s="429"/>
      <c r="HG3" s="429"/>
      <c r="HH3" s="429"/>
      <c r="HI3" s="429"/>
      <c r="HJ3" s="429"/>
      <c r="HK3" s="429"/>
      <c r="HL3" s="429"/>
      <c r="HM3" s="429"/>
      <c r="HN3" s="429"/>
      <c r="HO3" s="429"/>
      <c r="HP3" s="429"/>
      <c r="HQ3" s="429"/>
      <c r="HR3" s="429"/>
      <c r="HS3" s="429"/>
      <c r="HT3" s="429"/>
      <c r="HU3" s="429"/>
      <c r="HV3" s="429"/>
      <c r="HW3" s="429"/>
      <c r="HX3" s="429"/>
      <c r="HY3" s="429"/>
      <c r="HZ3" s="429"/>
      <c r="IA3" s="429"/>
      <c r="IB3" s="429"/>
      <c r="IC3" s="429"/>
      <c r="ID3" s="429"/>
      <c r="IE3" s="429"/>
      <c r="IF3" s="429"/>
      <c r="IG3" s="429"/>
      <c r="IH3" s="429"/>
      <c r="II3" s="429"/>
      <c r="IJ3" s="429"/>
      <c r="IK3" s="429"/>
      <c r="IL3" s="429"/>
      <c r="IM3" s="429"/>
      <c r="IN3" s="429"/>
      <c r="IO3" s="429"/>
      <c r="IP3" s="429"/>
      <c r="IQ3" s="429"/>
      <c r="IR3" s="429"/>
      <c r="IS3" s="429"/>
      <c r="IT3" s="429"/>
      <c r="IU3" s="429"/>
      <c r="IV3" s="429"/>
      <c r="IW3" s="429"/>
      <c r="IX3" s="429"/>
      <c r="IY3" s="429"/>
      <c r="IZ3" s="429"/>
      <c r="JA3" s="429"/>
      <c r="JB3" s="429"/>
      <c r="JC3" s="429"/>
      <c r="JD3" s="429"/>
      <c r="JE3" s="429"/>
      <c r="JF3" s="429"/>
      <c r="JG3" s="429"/>
      <c r="JH3" s="429"/>
      <c r="JI3" s="429"/>
      <c r="JJ3" s="429"/>
      <c r="JK3" s="429"/>
      <c r="JL3" s="429"/>
      <c r="JM3" s="429"/>
      <c r="JN3" s="429"/>
      <c r="JO3" s="429"/>
      <c r="JP3" s="429"/>
      <c r="JQ3" s="429"/>
      <c r="JR3" s="429"/>
      <c r="JS3" s="429"/>
      <c r="JT3" s="429"/>
      <c r="JU3" s="429"/>
      <c r="JV3" s="429"/>
      <c r="JW3" s="429"/>
      <c r="JX3" s="429"/>
      <c r="JY3" s="429"/>
      <c r="JZ3" s="429"/>
      <c r="KA3" s="429"/>
      <c r="KB3" s="429"/>
      <c r="KC3" s="429"/>
      <c r="KD3" s="429"/>
      <c r="KE3" s="429"/>
      <c r="KF3" s="429"/>
      <c r="KG3" s="429"/>
      <c r="KH3" s="429"/>
      <c r="KI3" s="429"/>
      <c r="KJ3" s="429"/>
      <c r="KK3" s="429"/>
      <c r="KL3" s="429"/>
      <c r="KM3" s="429"/>
      <c r="KN3" s="429"/>
      <c r="KO3" s="429"/>
      <c r="KP3" s="429"/>
      <c r="KQ3" s="429"/>
      <c r="KR3" s="429"/>
      <c r="KS3" s="429"/>
      <c r="KT3" s="429"/>
      <c r="KU3" s="429"/>
      <c r="KV3" s="429"/>
      <c r="KW3" s="429"/>
      <c r="KX3" s="429"/>
      <c r="KY3" s="429"/>
      <c r="KZ3" s="429"/>
      <c r="LA3" s="429"/>
      <c r="LB3" s="429"/>
      <c r="LC3" s="429"/>
      <c r="LD3" s="429"/>
      <c r="LE3" s="429"/>
      <c r="LF3" s="429"/>
      <c r="LG3" s="429"/>
      <c r="LH3" s="429"/>
      <c r="LI3" s="429"/>
      <c r="LJ3" s="429"/>
      <c r="LK3" s="429"/>
      <c r="LL3" s="429"/>
      <c r="LM3" s="429"/>
      <c r="LN3" s="429"/>
      <c r="LO3" s="429"/>
      <c r="LP3" s="429"/>
      <c r="LQ3" s="429"/>
      <c r="LR3" s="429"/>
      <c r="LS3" s="429"/>
      <c r="LT3" s="429"/>
      <c r="LU3" s="429"/>
      <c r="LV3" s="429"/>
      <c r="LW3" s="429"/>
      <c r="LX3" s="429"/>
      <c r="LY3" s="429"/>
      <c r="LZ3" s="429"/>
    </row>
    <row r="4" spans="1:338" ht="9" customHeight="1">
      <c r="A4" s="816"/>
      <c r="B4" s="816"/>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6"/>
      <c r="AQ4" s="816"/>
      <c r="AR4" s="816"/>
      <c r="AS4" s="816"/>
      <c r="AT4" s="816"/>
      <c r="AU4" s="816"/>
      <c r="AV4" s="816"/>
      <c r="AW4" s="816"/>
      <c r="AX4" s="816"/>
      <c r="AY4" s="816"/>
      <c r="AZ4" s="816"/>
      <c r="BA4" s="816"/>
      <c r="BB4" s="816"/>
      <c r="BC4" s="816"/>
      <c r="BD4" s="816"/>
      <c r="BE4" s="816"/>
      <c r="BF4" s="816"/>
      <c r="BG4" s="816"/>
      <c r="BH4" s="816"/>
      <c r="BI4" s="816"/>
      <c r="BJ4" s="816"/>
      <c r="BK4" s="816"/>
      <c r="BL4" s="816"/>
      <c r="BM4" s="816"/>
      <c r="BN4" s="816"/>
      <c r="BO4" s="816"/>
      <c r="BP4" s="816"/>
      <c r="BQ4" s="816"/>
      <c r="BR4" s="816"/>
      <c r="BS4" s="816"/>
      <c r="BT4" s="816"/>
      <c r="BU4" s="816"/>
      <c r="BV4" s="816"/>
      <c r="BW4" s="816"/>
      <c r="BX4" s="816"/>
      <c r="BY4" s="816"/>
      <c r="BZ4" s="816"/>
      <c r="CA4" s="816"/>
      <c r="CB4" s="816"/>
      <c r="CC4" s="816"/>
      <c r="CD4" s="816"/>
      <c r="CE4" s="816"/>
      <c r="CF4" s="816"/>
      <c r="CG4" s="816"/>
      <c r="CH4" s="816"/>
      <c r="CI4" s="816"/>
      <c r="CJ4" s="816"/>
      <c r="CK4" s="816"/>
      <c r="CL4" s="816"/>
      <c r="CM4" s="816"/>
      <c r="CN4" s="816"/>
      <c r="CO4" s="816"/>
      <c r="CP4" s="816"/>
      <c r="CQ4" s="816"/>
      <c r="CR4" s="816"/>
      <c r="CS4" s="816"/>
      <c r="CT4" s="816"/>
      <c r="CU4" s="816"/>
      <c r="CV4" s="816"/>
      <c r="CW4" s="816"/>
      <c r="CX4" s="816"/>
      <c r="CY4" s="816"/>
      <c r="CZ4" s="816"/>
      <c r="DA4" s="816"/>
      <c r="DB4" s="816"/>
      <c r="DC4" s="816"/>
      <c r="DD4" s="816"/>
      <c r="DE4" s="816"/>
      <c r="DF4" s="816"/>
      <c r="DG4" s="816"/>
      <c r="DH4" s="816"/>
      <c r="DI4" s="816"/>
      <c r="DJ4" s="816"/>
      <c r="DK4" s="816"/>
      <c r="DL4" s="816"/>
      <c r="DM4" s="816"/>
      <c r="DN4" s="816"/>
      <c r="DO4" s="816"/>
      <c r="DP4" s="816"/>
      <c r="DQ4" s="816"/>
      <c r="DR4" s="816"/>
      <c r="DS4" s="816"/>
      <c r="DT4" s="816"/>
      <c r="DU4" s="816"/>
      <c r="DV4" s="429"/>
      <c r="DW4" s="429"/>
      <c r="DX4" s="429"/>
      <c r="DY4" s="429"/>
      <c r="DZ4" s="429"/>
      <c r="EA4" s="429"/>
      <c r="EB4" s="429"/>
      <c r="EC4" s="430"/>
      <c r="ED4" s="429"/>
      <c r="EE4" s="429"/>
      <c r="EF4" s="429"/>
      <c r="EG4" s="429"/>
      <c r="EH4" s="429"/>
      <c r="EI4" s="429"/>
      <c r="EJ4" s="429"/>
      <c r="EK4" s="429"/>
      <c r="EL4" s="429"/>
      <c r="EM4" s="429"/>
      <c r="EN4" s="429"/>
      <c r="EO4" s="429"/>
      <c r="EP4" s="429"/>
      <c r="EQ4" s="429"/>
      <c r="ER4" s="429"/>
      <c r="ES4" s="429"/>
      <c r="ET4" s="429"/>
      <c r="EU4" s="429"/>
      <c r="EV4" s="429"/>
      <c r="EW4" s="429"/>
      <c r="EX4" s="429"/>
      <c r="EY4" s="429"/>
      <c r="EZ4" s="429"/>
      <c r="FA4" s="429"/>
      <c r="FB4" s="429"/>
      <c r="FC4" s="429"/>
      <c r="FD4" s="429"/>
      <c r="FE4" s="429"/>
      <c r="FF4" s="429"/>
      <c r="FG4" s="429"/>
      <c r="FH4" s="429"/>
      <c r="FI4" s="429"/>
      <c r="FJ4" s="429"/>
      <c r="FK4" s="429"/>
      <c r="FL4" s="429"/>
      <c r="FM4" s="429"/>
      <c r="FN4" s="429"/>
      <c r="FO4" s="429"/>
      <c r="FP4" s="429"/>
      <c r="FQ4" s="429"/>
      <c r="FR4" s="429"/>
      <c r="FS4" s="429"/>
      <c r="FT4" s="429"/>
      <c r="FU4" s="429"/>
      <c r="FV4" s="429"/>
      <c r="FW4" s="429"/>
      <c r="FX4" s="429"/>
      <c r="FY4" s="429"/>
      <c r="FZ4" s="429"/>
      <c r="GA4" s="429"/>
      <c r="GB4" s="429"/>
      <c r="GC4" s="429"/>
      <c r="GD4" s="429"/>
      <c r="GE4" s="429"/>
      <c r="GF4" s="429"/>
      <c r="GG4" s="429"/>
      <c r="GH4" s="429"/>
      <c r="GI4" s="429"/>
      <c r="GJ4" s="429"/>
      <c r="GK4" s="429"/>
      <c r="GL4" s="429"/>
      <c r="GM4" s="429"/>
      <c r="GN4" s="429"/>
      <c r="GO4" s="429"/>
      <c r="GP4" s="429"/>
      <c r="GQ4" s="429"/>
      <c r="GR4" s="429"/>
      <c r="GS4" s="429"/>
      <c r="GT4" s="429"/>
      <c r="GU4" s="429"/>
      <c r="GV4" s="429"/>
      <c r="GW4" s="429"/>
      <c r="GX4" s="429"/>
      <c r="GY4" s="429"/>
      <c r="GZ4" s="429"/>
      <c r="HA4" s="429"/>
      <c r="HB4" s="429"/>
      <c r="HC4" s="429"/>
      <c r="HD4" s="429"/>
      <c r="HE4" s="429"/>
      <c r="HF4" s="429"/>
      <c r="HG4" s="429"/>
      <c r="HH4" s="429"/>
      <c r="HI4" s="429"/>
      <c r="HJ4" s="429"/>
      <c r="HK4" s="429"/>
      <c r="HL4" s="429"/>
      <c r="HM4" s="429"/>
      <c r="HN4" s="429"/>
      <c r="HO4" s="429"/>
      <c r="HP4" s="429"/>
      <c r="HQ4" s="429"/>
      <c r="HR4" s="429"/>
      <c r="HS4" s="429"/>
      <c r="HT4" s="429"/>
      <c r="HU4" s="429"/>
      <c r="HV4" s="429"/>
      <c r="HW4" s="429"/>
      <c r="HX4" s="429"/>
      <c r="HY4" s="429"/>
      <c r="HZ4" s="429"/>
      <c r="IA4" s="429"/>
      <c r="IB4" s="429"/>
      <c r="IC4" s="429"/>
      <c r="ID4" s="429"/>
      <c r="IE4" s="429"/>
      <c r="IF4" s="429"/>
      <c r="IG4" s="429"/>
      <c r="IH4" s="429"/>
      <c r="II4" s="429"/>
      <c r="IJ4" s="429"/>
      <c r="IK4" s="429"/>
      <c r="IL4" s="429"/>
      <c r="IM4" s="429"/>
      <c r="IN4" s="429"/>
      <c r="IO4" s="429"/>
      <c r="IP4" s="429"/>
      <c r="IQ4" s="429"/>
      <c r="IR4" s="429"/>
      <c r="IS4" s="429"/>
      <c r="IT4" s="429"/>
      <c r="IU4" s="429"/>
      <c r="IV4" s="429"/>
      <c r="IW4" s="429"/>
      <c r="IX4" s="429"/>
      <c r="IY4" s="429"/>
      <c r="IZ4" s="429"/>
      <c r="JA4" s="429"/>
      <c r="JB4" s="429"/>
      <c r="JC4" s="429"/>
      <c r="JD4" s="429"/>
      <c r="JE4" s="429"/>
      <c r="JF4" s="429"/>
      <c r="JG4" s="429"/>
      <c r="JH4" s="429"/>
      <c r="JI4" s="429"/>
      <c r="JJ4" s="429"/>
      <c r="JK4" s="429"/>
      <c r="JL4" s="429"/>
      <c r="JM4" s="429"/>
      <c r="JN4" s="429"/>
      <c r="JO4" s="429"/>
      <c r="JP4" s="429"/>
      <c r="JQ4" s="429"/>
      <c r="JR4" s="429"/>
      <c r="JS4" s="429"/>
      <c r="JT4" s="429"/>
      <c r="JU4" s="429"/>
      <c r="JV4" s="429"/>
      <c r="JW4" s="429"/>
      <c r="JX4" s="429"/>
      <c r="JY4" s="429"/>
      <c r="JZ4" s="429"/>
      <c r="KA4" s="429"/>
      <c r="KB4" s="429"/>
      <c r="KC4" s="429"/>
      <c r="KD4" s="429"/>
      <c r="KE4" s="429"/>
      <c r="KF4" s="429"/>
      <c r="KG4" s="429"/>
      <c r="KH4" s="429"/>
      <c r="KI4" s="429"/>
      <c r="KJ4" s="429"/>
      <c r="KK4" s="429"/>
      <c r="KL4" s="429"/>
      <c r="KM4" s="429"/>
      <c r="KN4" s="429"/>
      <c r="KO4" s="429"/>
      <c r="KP4" s="429"/>
      <c r="KQ4" s="429"/>
      <c r="KR4" s="429"/>
      <c r="KS4" s="429"/>
      <c r="KT4" s="429"/>
      <c r="KU4" s="429"/>
      <c r="KV4" s="429"/>
      <c r="KW4" s="429"/>
      <c r="KX4" s="429"/>
      <c r="KY4" s="429"/>
      <c r="KZ4" s="429"/>
      <c r="LA4" s="429"/>
      <c r="LB4" s="429"/>
      <c r="LC4" s="429"/>
      <c r="LD4" s="429"/>
      <c r="LE4" s="429"/>
      <c r="LF4" s="429"/>
      <c r="LG4" s="429"/>
      <c r="LH4" s="429"/>
      <c r="LI4" s="429"/>
      <c r="LJ4" s="429"/>
      <c r="LK4" s="429"/>
      <c r="LL4" s="429"/>
      <c r="LM4" s="429"/>
      <c r="LN4" s="429"/>
      <c r="LO4" s="429"/>
      <c r="LP4" s="429"/>
      <c r="LQ4" s="429"/>
      <c r="LR4" s="429"/>
      <c r="LS4" s="429"/>
      <c r="LT4" s="429"/>
      <c r="LU4" s="429"/>
      <c r="LV4" s="429"/>
      <c r="LW4" s="429"/>
      <c r="LX4" s="429"/>
      <c r="LY4" s="429"/>
      <c r="LZ4" s="429"/>
    </row>
    <row r="5" spans="1:338" ht="12.75" customHeight="1">
      <c r="DV5" s="429"/>
      <c r="DW5" s="429"/>
      <c r="DX5" s="429"/>
      <c r="DY5" s="429"/>
      <c r="DZ5" s="429"/>
      <c r="EA5" s="429"/>
      <c r="EB5" s="429"/>
      <c r="EC5" s="430"/>
      <c r="ED5" s="429"/>
      <c r="EE5" s="429"/>
      <c r="EF5" s="429"/>
      <c r="EG5" s="429"/>
      <c r="EH5" s="429"/>
      <c r="EI5" s="429"/>
      <c r="EJ5" s="429"/>
      <c r="EK5" s="429"/>
      <c r="EL5" s="429"/>
      <c r="EM5" s="429"/>
      <c r="EN5" s="429"/>
      <c r="EO5" s="429"/>
      <c r="EP5" s="429"/>
      <c r="EQ5" s="429"/>
      <c r="ER5" s="429"/>
      <c r="ES5" s="429"/>
      <c r="ET5" s="429"/>
      <c r="EU5" s="429"/>
      <c r="EV5" s="429"/>
      <c r="EW5" s="429"/>
      <c r="EX5" s="429"/>
      <c r="EY5" s="429"/>
      <c r="EZ5" s="429"/>
      <c r="FA5" s="429"/>
      <c r="FB5" s="429"/>
      <c r="FC5" s="429"/>
      <c r="FD5" s="429"/>
      <c r="FE5" s="429"/>
      <c r="FF5" s="429"/>
      <c r="FG5" s="429"/>
      <c r="FH5" s="429"/>
      <c r="FI5" s="429"/>
      <c r="FJ5" s="429"/>
      <c r="FK5" s="429"/>
      <c r="FL5" s="429"/>
      <c r="FM5" s="429"/>
      <c r="FN5" s="429"/>
      <c r="FO5" s="429"/>
      <c r="FP5" s="429"/>
      <c r="FQ5" s="429"/>
      <c r="FR5" s="429"/>
      <c r="FS5" s="429"/>
      <c r="FT5" s="429"/>
      <c r="FU5" s="429"/>
      <c r="FV5" s="429"/>
      <c r="FW5" s="429"/>
      <c r="FX5" s="429"/>
      <c r="FY5" s="429"/>
      <c r="FZ5" s="429"/>
      <c r="GA5" s="429"/>
      <c r="GB5" s="429"/>
      <c r="GC5" s="429"/>
      <c r="GD5" s="429"/>
      <c r="GE5" s="429"/>
      <c r="GF5" s="429"/>
      <c r="GG5" s="429"/>
      <c r="GH5" s="429"/>
      <c r="GI5" s="429"/>
      <c r="GJ5" s="429"/>
      <c r="GK5" s="429"/>
      <c r="GL5" s="429"/>
      <c r="GM5" s="429"/>
      <c r="GN5" s="429"/>
      <c r="GO5" s="429"/>
      <c r="GP5" s="429"/>
      <c r="GQ5" s="429"/>
      <c r="GR5" s="429"/>
      <c r="GS5" s="429"/>
      <c r="GT5" s="429"/>
      <c r="GU5" s="429"/>
      <c r="GV5" s="429"/>
      <c r="GW5" s="429"/>
      <c r="GX5" s="429"/>
      <c r="GY5" s="429"/>
      <c r="GZ5" s="429"/>
      <c r="HA5" s="429"/>
      <c r="HB5" s="429"/>
      <c r="HC5" s="429"/>
      <c r="HD5" s="429"/>
      <c r="HE5" s="429"/>
      <c r="HF5" s="429"/>
      <c r="HG5" s="429"/>
      <c r="HH5" s="429"/>
      <c r="HI5" s="429"/>
      <c r="HJ5" s="429"/>
      <c r="HK5" s="429"/>
      <c r="HL5" s="429"/>
      <c r="HM5" s="429"/>
      <c r="HN5" s="429"/>
      <c r="HO5" s="429"/>
      <c r="HP5" s="429"/>
      <c r="HQ5" s="429"/>
      <c r="HR5" s="429"/>
      <c r="HS5" s="429"/>
      <c r="HT5" s="429"/>
      <c r="HU5" s="429"/>
      <c r="HV5" s="429"/>
      <c r="HW5" s="429"/>
      <c r="HX5" s="429"/>
      <c r="HY5" s="429"/>
      <c r="HZ5" s="429"/>
      <c r="IA5" s="429"/>
      <c r="IB5" s="429"/>
      <c r="IC5" s="429"/>
      <c r="ID5" s="429"/>
      <c r="IE5" s="429"/>
      <c r="IF5" s="429"/>
      <c r="IG5" s="429"/>
      <c r="IH5" s="429"/>
      <c r="II5" s="429"/>
      <c r="IJ5" s="429"/>
      <c r="IK5" s="429"/>
      <c r="IL5" s="429"/>
      <c r="IM5" s="429"/>
      <c r="IN5" s="429"/>
      <c r="IO5" s="429"/>
      <c r="IP5" s="429"/>
      <c r="IQ5" s="429"/>
      <c r="IR5" s="429"/>
      <c r="IS5" s="429"/>
      <c r="IT5" s="429"/>
      <c r="IU5" s="429"/>
      <c r="IV5" s="429"/>
      <c r="IW5" s="429"/>
      <c r="IX5" s="429"/>
      <c r="IY5" s="429"/>
      <c r="IZ5" s="429"/>
      <c r="JA5" s="429"/>
      <c r="JB5" s="429"/>
      <c r="JC5" s="429"/>
      <c r="JD5" s="429"/>
      <c r="JE5" s="429"/>
      <c r="JF5" s="429"/>
      <c r="JG5" s="429"/>
      <c r="JH5" s="429"/>
      <c r="JI5" s="429"/>
      <c r="JJ5" s="429"/>
      <c r="JK5" s="429"/>
      <c r="JL5" s="429"/>
      <c r="JM5" s="429"/>
      <c r="JN5" s="429"/>
      <c r="JO5" s="429"/>
      <c r="JP5" s="429"/>
      <c r="JQ5" s="429"/>
      <c r="JR5" s="429"/>
      <c r="JS5" s="429"/>
      <c r="JT5" s="429"/>
      <c r="JU5" s="429"/>
      <c r="JV5" s="429"/>
      <c r="JW5" s="429"/>
      <c r="JX5" s="429"/>
      <c r="JY5" s="429"/>
      <c r="JZ5" s="429"/>
      <c r="KA5" s="429"/>
      <c r="KB5" s="429"/>
      <c r="KC5" s="429"/>
      <c r="KD5" s="429"/>
      <c r="KE5" s="429"/>
      <c r="KF5" s="429"/>
      <c r="KG5" s="429"/>
      <c r="KH5" s="429"/>
      <c r="KI5" s="429"/>
      <c r="KJ5" s="429"/>
      <c r="KK5" s="429"/>
      <c r="KL5" s="429"/>
      <c r="KM5" s="429"/>
      <c r="KN5" s="429"/>
      <c r="KO5" s="429"/>
      <c r="KP5" s="429"/>
      <c r="KQ5" s="429"/>
      <c r="KR5" s="429"/>
      <c r="KS5" s="429"/>
      <c r="KT5" s="429"/>
      <c r="KU5" s="429"/>
      <c r="KV5" s="429"/>
      <c r="KW5" s="429"/>
      <c r="KX5" s="429"/>
      <c r="KY5" s="429"/>
      <c r="KZ5" s="429"/>
      <c r="LA5" s="429"/>
      <c r="LB5" s="429"/>
      <c r="LC5" s="429"/>
      <c r="LD5" s="429"/>
      <c r="LE5" s="429"/>
      <c r="LF5" s="429"/>
      <c r="LG5" s="429"/>
      <c r="LH5" s="429"/>
      <c r="LI5" s="429"/>
      <c r="LJ5" s="429"/>
      <c r="LK5" s="429"/>
      <c r="LL5" s="429"/>
      <c r="LM5" s="429"/>
      <c r="LN5" s="429"/>
      <c r="LO5" s="429"/>
      <c r="LP5" s="429"/>
      <c r="LQ5" s="429"/>
      <c r="LR5" s="429"/>
      <c r="LS5" s="429"/>
      <c r="LT5" s="429"/>
      <c r="LU5" s="429"/>
      <c r="LV5" s="429"/>
      <c r="LW5" s="429"/>
      <c r="LX5" s="429"/>
      <c r="LY5" s="429"/>
      <c r="LZ5" s="429"/>
    </row>
    <row r="6" spans="1:338" ht="12.75" customHeight="1">
      <c r="DV6" s="429"/>
      <c r="DW6" s="429"/>
      <c r="DX6" s="429"/>
      <c r="DY6" s="429"/>
      <c r="DZ6" s="429"/>
      <c r="EA6" s="429"/>
      <c r="EB6" s="429"/>
      <c r="EC6" s="430"/>
      <c r="ED6" s="429"/>
      <c r="EE6" s="429"/>
      <c r="EF6" s="429"/>
      <c r="EG6" s="429"/>
      <c r="EH6" s="429"/>
      <c r="EI6" s="429"/>
      <c r="EJ6" s="429"/>
      <c r="EK6" s="429"/>
      <c r="EL6" s="429"/>
      <c r="EM6" s="429"/>
      <c r="EN6" s="429"/>
      <c r="EO6" s="429"/>
      <c r="EP6" s="429"/>
      <c r="EQ6" s="429"/>
      <c r="ER6" s="429"/>
      <c r="ES6" s="429"/>
      <c r="ET6" s="429"/>
      <c r="EU6" s="429"/>
      <c r="EV6" s="429"/>
      <c r="EW6" s="429"/>
      <c r="EX6" s="429"/>
      <c r="EY6" s="429"/>
      <c r="EZ6" s="429"/>
      <c r="FA6" s="429"/>
      <c r="FB6" s="429"/>
      <c r="FC6" s="429"/>
      <c r="FD6" s="429"/>
      <c r="FE6" s="429"/>
      <c r="FF6" s="429"/>
      <c r="FG6" s="429"/>
      <c r="FH6" s="429"/>
      <c r="FI6" s="429"/>
      <c r="FJ6" s="429"/>
      <c r="FK6" s="429"/>
      <c r="FL6" s="429"/>
      <c r="FM6" s="429"/>
      <c r="FN6" s="429"/>
      <c r="FO6" s="429"/>
      <c r="FP6" s="429"/>
      <c r="FQ6" s="429"/>
      <c r="FR6" s="429"/>
      <c r="FS6" s="429"/>
      <c r="FT6" s="429"/>
      <c r="FU6" s="429"/>
      <c r="FV6" s="429"/>
      <c r="FW6" s="429"/>
      <c r="FX6" s="429"/>
      <c r="FY6" s="429"/>
      <c r="FZ6" s="429"/>
      <c r="GA6" s="429"/>
      <c r="GB6" s="429"/>
      <c r="GC6" s="429"/>
      <c r="GD6" s="429"/>
      <c r="GE6" s="429"/>
      <c r="GF6" s="429"/>
      <c r="GG6" s="429"/>
      <c r="GH6" s="429"/>
      <c r="GI6" s="429"/>
      <c r="GJ6" s="429"/>
      <c r="GK6" s="429"/>
      <c r="GL6" s="429"/>
      <c r="GM6" s="429"/>
      <c r="GN6" s="429"/>
      <c r="GO6" s="429"/>
      <c r="GP6" s="429"/>
      <c r="GQ6" s="429"/>
      <c r="GR6" s="429"/>
      <c r="GS6" s="429"/>
      <c r="GT6" s="429"/>
      <c r="GU6" s="429"/>
      <c r="GV6" s="429"/>
      <c r="GW6" s="429"/>
      <c r="GX6" s="429"/>
      <c r="GY6" s="429"/>
      <c r="GZ6" s="429"/>
      <c r="HA6" s="429"/>
      <c r="HB6" s="429"/>
      <c r="HC6" s="429"/>
      <c r="HD6" s="429"/>
      <c r="HE6" s="429"/>
      <c r="HF6" s="429"/>
      <c r="HG6" s="429"/>
      <c r="HH6" s="429"/>
      <c r="HI6" s="429"/>
      <c r="HJ6" s="429"/>
      <c r="HK6" s="429"/>
      <c r="HL6" s="429"/>
      <c r="HM6" s="429"/>
      <c r="HN6" s="429"/>
      <c r="HO6" s="429"/>
      <c r="HP6" s="429"/>
      <c r="HQ6" s="429"/>
      <c r="HR6" s="429"/>
      <c r="HS6" s="429"/>
      <c r="HT6" s="429"/>
      <c r="HU6" s="429"/>
      <c r="HV6" s="429"/>
      <c r="HW6" s="429"/>
      <c r="HX6" s="429"/>
      <c r="HY6" s="429"/>
      <c r="HZ6" s="429"/>
      <c r="IA6" s="429"/>
      <c r="IB6" s="429"/>
      <c r="IC6" s="429"/>
      <c r="ID6" s="429"/>
      <c r="IE6" s="429"/>
      <c r="IF6" s="429"/>
      <c r="IG6" s="429"/>
      <c r="IH6" s="429"/>
      <c r="II6" s="429"/>
      <c r="IJ6" s="429"/>
      <c r="IK6" s="429"/>
      <c r="IL6" s="429"/>
      <c r="IM6" s="429"/>
      <c r="IN6" s="429"/>
      <c r="IO6" s="429"/>
      <c r="IP6" s="429"/>
      <c r="IQ6" s="429"/>
      <c r="IR6" s="429"/>
      <c r="IS6" s="429"/>
      <c r="IT6" s="429"/>
      <c r="IU6" s="429"/>
      <c r="IV6" s="429"/>
      <c r="IW6" s="429"/>
      <c r="IX6" s="429"/>
      <c r="IY6" s="429"/>
      <c r="IZ6" s="429"/>
      <c r="JA6" s="429"/>
      <c r="JB6" s="429"/>
      <c r="JC6" s="429"/>
      <c r="JD6" s="429"/>
      <c r="JE6" s="429"/>
      <c r="JF6" s="429"/>
      <c r="JG6" s="429"/>
      <c r="JH6" s="429"/>
      <c r="JI6" s="429"/>
      <c r="JJ6" s="429"/>
      <c r="JK6" s="429"/>
      <c r="JL6" s="429"/>
      <c r="JM6" s="429"/>
      <c r="JN6" s="429"/>
      <c r="JO6" s="429"/>
      <c r="JP6" s="429"/>
      <c r="JQ6" s="429"/>
      <c r="JR6" s="429"/>
      <c r="JS6" s="429"/>
      <c r="JT6" s="429"/>
      <c r="JU6" s="429"/>
      <c r="JV6" s="429"/>
      <c r="JW6" s="429"/>
      <c r="JX6" s="429"/>
      <c r="JY6" s="429"/>
      <c r="JZ6" s="429"/>
      <c r="KA6" s="429"/>
      <c r="KB6" s="429"/>
      <c r="KC6" s="429"/>
      <c r="KD6" s="429"/>
      <c r="KE6" s="429"/>
      <c r="KF6" s="429"/>
      <c r="KG6" s="429"/>
      <c r="KH6" s="429"/>
      <c r="KI6" s="429"/>
      <c r="KJ6" s="429"/>
      <c r="KK6" s="429"/>
      <c r="KL6" s="429"/>
      <c r="KM6" s="429"/>
      <c r="KN6" s="429"/>
      <c r="KO6" s="429"/>
      <c r="KP6" s="429"/>
      <c r="KQ6" s="429"/>
      <c r="KR6" s="429"/>
      <c r="KS6" s="429"/>
      <c r="KT6" s="429"/>
      <c r="KU6" s="429"/>
      <c r="KV6" s="429"/>
      <c r="KW6" s="429"/>
      <c r="KX6" s="429"/>
      <c r="KY6" s="429"/>
      <c r="KZ6" s="429"/>
      <c r="LA6" s="429"/>
      <c r="LB6" s="429"/>
      <c r="LC6" s="429"/>
      <c r="LD6" s="429"/>
      <c r="LE6" s="429"/>
      <c r="LF6" s="429"/>
      <c r="LG6" s="429"/>
      <c r="LH6" s="429"/>
      <c r="LI6" s="429"/>
      <c r="LJ6" s="429"/>
      <c r="LK6" s="429"/>
      <c r="LL6" s="429"/>
      <c r="LM6" s="429"/>
      <c r="LN6" s="429"/>
      <c r="LO6" s="429"/>
      <c r="LP6" s="429"/>
      <c r="LQ6" s="429"/>
      <c r="LR6" s="429"/>
      <c r="LS6" s="429"/>
      <c r="LT6" s="429"/>
      <c r="LU6" s="429"/>
      <c r="LV6" s="429"/>
      <c r="LW6" s="429"/>
      <c r="LX6" s="429"/>
      <c r="LY6" s="429"/>
      <c r="LZ6" s="429"/>
    </row>
    <row r="7" spans="1:338" ht="12.75" customHeight="1">
      <c r="DV7" s="429"/>
      <c r="DW7" s="429"/>
      <c r="DX7" s="429"/>
      <c r="DY7" s="429"/>
      <c r="DZ7" s="429"/>
      <c r="EA7" s="429"/>
      <c r="EB7" s="429"/>
      <c r="EC7" s="430"/>
      <c r="ED7" s="432"/>
      <c r="EE7" s="432"/>
      <c r="EF7" s="432"/>
      <c r="EG7" s="432"/>
      <c r="EH7" s="432"/>
      <c r="EI7" s="432"/>
      <c r="EJ7" s="432"/>
      <c r="EK7" s="432"/>
      <c r="EL7" s="432"/>
      <c r="EM7" s="432"/>
      <c r="EN7" s="432"/>
      <c r="EO7" s="432"/>
      <c r="EP7" s="432"/>
      <c r="EQ7" s="432"/>
      <c r="ER7" s="432"/>
      <c r="ES7" s="432"/>
      <c r="ET7" s="432"/>
      <c r="EU7" s="432"/>
      <c r="EV7" s="432"/>
      <c r="EW7" s="432"/>
      <c r="EX7" s="432"/>
      <c r="EY7" s="432"/>
      <c r="EZ7" s="432"/>
      <c r="FA7" s="429"/>
      <c r="FB7" s="429"/>
      <c r="FC7" s="429"/>
      <c r="FD7" s="429"/>
      <c r="FE7" s="429"/>
      <c r="FF7" s="429"/>
      <c r="FG7" s="429"/>
      <c r="FH7" s="429"/>
      <c r="FI7" s="429"/>
      <c r="FJ7" s="429"/>
      <c r="FK7" s="429"/>
      <c r="FL7" s="429"/>
      <c r="FM7" s="429"/>
      <c r="FN7" s="429"/>
      <c r="FO7" s="429"/>
      <c r="FP7" s="432"/>
      <c r="FQ7" s="432"/>
      <c r="FR7" s="432"/>
      <c r="FS7" s="432"/>
      <c r="FT7" s="432"/>
      <c r="FU7" s="432"/>
      <c r="FV7" s="432"/>
      <c r="FW7" s="432"/>
      <c r="FX7" s="432"/>
      <c r="FY7" s="432"/>
      <c r="FZ7" s="432"/>
      <c r="GA7" s="432"/>
      <c r="GB7" s="432"/>
      <c r="GC7" s="432"/>
      <c r="GD7" s="432"/>
      <c r="GE7" s="432"/>
      <c r="GF7" s="432"/>
      <c r="GG7" s="432"/>
      <c r="GH7" s="432"/>
      <c r="GI7" s="432"/>
      <c r="GJ7" s="429"/>
      <c r="GK7" s="429"/>
      <c r="GL7" s="429"/>
      <c r="GM7" s="429"/>
      <c r="GN7" s="429"/>
      <c r="GO7" s="429"/>
      <c r="GP7" s="429"/>
      <c r="GQ7" s="429"/>
      <c r="GR7" s="429"/>
      <c r="GS7" s="429"/>
      <c r="GT7" s="429"/>
      <c r="GU7" s="429"/>
      <c r="GV7" s="429"/>
      <c r="GW7" s="429"/>
      <c r="GX7" s="429"/>
      <c r="GY7" s="429"/>
      <c r="GZ7" s="429"/>
      <c r="HA7" s="429"/>
      <c r="HB7" s="429"/>
      <c r="HC7" s="429"/>
      <c r="HD7" s="429"/>
      <c r="HE7" s="429"/>
      <c r="HF7" s="429"/>
      <c r="HG7" s="429"/>
      <c r="HH7" s="429"/>
      <c r="HI7" s="429"/>
      <c r="HJ7" s="429"/>
      <c r="HK7" s="429"/>
      <c r="HL7" s="429"/>
      <c r="HM7" s="429"/>
      <c r="HN7" s="429"/>
      <c r="HO7" s="429"/>
      <c r="HP7" s="429"/>
      <c r="HQ7" s="429"/>
      <c r="HR7" s="429"/>
      <c r="HS7" s="429"/>
      <c r="HT7" s="429"/>
      <c r="HU7" s="429"/>
      <c r="HV7" s="429"/>
      <c r="HW7" s="429"/>
      <c r="HX7" s="429"/>
      <c r="HY7" s="429"/>
      <c r="HZ7" s="429"/>
      <c r="IA7" s="429"/>
      <c r="IB7" s="429"/>
      <c r="IC7" s="429"/>
      <c r="ID7" s="429"/>
      <c r="IE7" s="429"/>
      <c r="IF7" s="429"/>
      <c r="IG7" s="429"/>
      <c r="IH7" s="429"/>
      <c r="II7" s="429"/>
      <c r="IJ7" s="429"/>
      <c r="IK7" s="429"/>
      <c r="IL7" s="429"/>
      <c r="IM7" s="429"/>
      <c r="IN7" s="429"/>
      <c r="IO7" s="429"/>
      <c r="IP7" s="429"/>
      <c r="IQ7" s="429"/>
      <c r="IR7" s="429"/>
      <c r="IS7" s="429"/>
      <c r="IT7" s="429"/>
      <c r="IU7" s="429"/>
      <c r="IV7" s="429"/>
      <c r="IW7" s="429"/>
      <c r="IX7" s="429"/>
      <c r="IY7" s="429"/>
      <c r="IZ7" s="429"/>
      <c r="JA7" s="429"/>
      <c r="JB7" s="429"/>
      <c r="JC7" s="429"/>
      <c r="JD7" s="429"/>
      <c r="JE7" s="429"/>
      <c r="JF7" s="429"/>
      <c r="JG7" s="429"/>
      <c r="JH7" s="429"/>
      <c r="JI7" s="429"/>
      <c r="JJ7" s="429"/>
      <c r="JK7" s="429"/>
      <c r="JL7" s="429"/>
      <c r="JM7" s="429"/>
      <c r="JN7" s="429"/>
      <c r="JO7" s="429"/>
      <c r="JP7" s="429"/>
      <c r="JQ7" s="429"/>
      <c r="JR7" s="429"/>
      <c r="JS7" s="429"/>
      <c r="JT7" s="429"/>
      <c r="JU7" s="429"/>
      <c r="JV7" s="429"/>
      <c r="JW7" s="429"/>
      <c r="JX7" s="429"/>
      <c r="JY7" s="429"/>
      <c r="JZ7" s="429"/>
      <c r="KA7" s="429"/>
      <c r="KB7" s="429"/>
      <c r="KC7" s="429"/>
      <c r="KD7" s="429"/>
      <c r="KE7" s="429"/>
      <c r="KF7" s="429"/>
      <c r="KG7" s="429"/>
      <c r="KH7" s="429"/>
      <c r="KI7" s="429"/>
      <c r="KJ7" s="429"/>
      <c r="KK7" s="429"/>
      <c r="KL7" s="429"/>
      <c r="KM7" s="429"/>
      <c r="KN7" s="429"/>
      <c r="KO7" s="429"/>
      <c r="KP7" s="429"/>
      <c r="KQ7" s="429"/>
      <c r="KR7" s="429"/>
      <c r="KS7" s="429"/>
      <c r="KT7" s="429"/>
      <c r="KU7" s="429"/>
      <c r="KV7" s="429"/>
      <c r="KW7" s="429"/>
      <c r="KX7" s="429"/>
      <c r="KY7" s="429"/>
      <c r="KZ7" s="429"/>
      <c r="LA7" s="429"/>
      <c r="LB7" s="429"/>
      <c r="LC7" s="429"/>
      <c r="LD7" s="429"/>
      <c r="LE7" s="429"/>
      <c r="LF7" s="429"/>
      <c r="LG7" s="429"/>
      <c r="LH7" s="429"/>
      <c r="LI7" s="429"/>
      <c r="LJ7" s="429"/>
      <c r="LK7" s="429"/>
      <c r="LL7" s="429"/>
      <c r="LM7" s="429"/>
      <c r="LN7" s="429"/>
      <c r="LO7" s="429"/>
      <c r="LP7" s="429"/>
      <c r="LQ7" s="429"/>
      <c r="LR7" s="429"/>
      <c r="LS7" s="429"/>
      <c r="LT7" s="429"/>
      <c r="LU7" s="429"/>
      <c r="LV7" s="429"/>
      <c r="LW7" s="429"/>
      <c r="LX7" s="429"/>
      <c r="LY7" s="429"/>
      <c r="LZ7" s="429"/>
    </row>
    <row r="8" spans="1:338" ht="9" customHeight="1">
      <c r="A8" s="478"/>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78"/>
      <c r="AX8" s="478"/>
      <c r="AY8" s="478"/>
      <c r="AZ8" s="478"/>
      <c r="BA8" s="478"/>
      <c r="BB8" s="478"/>
      <c r="BC8" s="478"/>
      <c r="BD8" s="478"/>
      <c r="BE8" s="478"/>
      <c r="BF8" s="478"/>
      <c r="BG8" s="478"/>
      <c r="BH8" s="478"/>
      <c r="BI8" s="478"/>
      <c r="BJ8" s="478"/>
      <c r="BK8" s="478"/>
      <c r="BL8" s="478"/>
      <c r="BM8" s="478"/>
      <c r="BN8" s="479"/>
      <c r="BO8" s="479"/>
      <c r="BP8" s="480"/>
      <c r="BQ8" s="480"/>
      <c r="BR8" s="480"/>
      <c r="BS8" s="480"/>
      <c r="BT8" s="480"/>
      <c r="BU8" s="480"/>
      <c r="BV8" s="480"/>
      <c r="BW8" s="480"/>
      <c r="BX8" s="480"/>
      <c r="BY8" s="480"/>
      <c r="BZ8" s="480"/>
      <c r="CA8" s="480"/>
      <c r="CB8" s="480"/>
      <c r="CC8" s="480"/>
      <c r="CD8" s="480"/>
      <c r="CE8" s="480"/>
      <c r="CF8" s="480"/>
      <c r="CG8" s="480"/>
      <c r="CH8" s="480"/>
      <c r="CI8" s="480"/>
      <c r="CJ8" s="480"/>
      <c r="CK8" s="480"/>
      <c r="CL8" s="480"/>
      <c r="CM8" s="480"/>
      <c r="CN8" s="480"/>
      <c r="CO8" s="480"/>
      <c r="CP8" s="480"/>
      <c r="CQ8" s="480"/>
      <c r="CR8" s="480"/>
      <c r="CS8" s="480"/>
      <c r="CT8" s="480"/>
      <c r="CU8" s="480"/>
      <c r="CV8" s="480"/>
      <c r="CW8" s="480"/>
      <c r="CX8" s="480"/>
      <c r="CY8" s="480"/>
      <c r="CZ8" s="480"/>
      <c r="DA8" s="480"/>
      <c r="DB8" s="480"/>
      <c r="DC8" s="480"/>
      <c r="DD8" s="480"/>
      <c r="DE8" s="480"/>
      <c r="DF8" s="480"/>
      <c r="DG8" s="480"/>
      <c r="DH8" s="480"/>
      <c r="DI8" s="480"/>
      <c r="DJ8" s="480"/>
      <c r="DK8" s="480"/>
      <c r="DL8" s="480"/>
      <c r="DM8" s="480"/>
      <c r="DN8" s="480"/>
      <c r="DO8" s="480"/>
      <c r="DP8" s="480"/>
      <c r="DQ8" s="480"/>
      <c r="DR8" s="480"/>
      <c r="DS8" s="480"/>
      <c r="DT8" s="478"/>
      <c r="DU8" s="478"/>
      <c r="DV8" s="429"/>
      <c r="DW8" s="429"/>
      <c r="DX8" s="429"/>
      <c r="DY8" s="429"/>
      <c r="DZ8" s="429"/>
      <c r="EA8" s="429"/>
      <c r="EB8" s="429"/>
      <c r="EC8" s="429"/>
      <c r="ED8" s="429"/>
      <c r="EE8" s="429"/>
      <c r="EF8" s="429"/>
      <c r="EG8" s="429"/>
      <c r="EH8" s="429"/>
      <c r="EI8" s="429"/>
      <c r="EJ8" s="429"/>
      <c r="EK8" s="429"/>
      <c r="EL8" s="429"/>
      <c r="EM8" s="429"/>
      <c r="EN8" s="429"/>
      <c r="EO8" s="429"/>
      <c r="EP8" s="429"/>
      <c r="EQ8" s="429"/>
      <c r="ER8" s="429"/>
      <c r="ES8" s="429"/>
      <c r="ET8" s="429"/>
      <c r="EU8" s="429"/>
      <c r="EV8" s="429"/>
      <c r="EW8" s="429"/>
      <c r="EX8" s="429"/>
      <c r="EY8" s="429"/>
      <c r="EZ8" s="429"/>
      <c r="FA8" s="429"/>
      <c r="FB8" s="429"/>
      <c r="FC8" s="429"/>
      <c r="FD8" s="429"/>
      <c r="FE8" s="429"/>
      <c r="FF8" s="429"/>
      <c r="FG8" s="429"/>
      <c r="FH8" s="429"/>
      <c r="FI8" s="429"/>
      <c r="FJ8" s="429"/>
      <c r="FK8" s="429"/>
      <c r="FL8" s="429"/>
      <c r="FM8" s="429"/>
      <c r="FN8" s="429"/>
      <c r="FO8" s="429"/>
      <c r="FP8" s="429"/>
      <c r="FQ8" s="429"/>
      <c r="FR8" s="429"/>
      <c r="FS8" s="429"/>
      <c r="FT8" s="429"/>
      <c r="FU8" s="429"/>
      <c r="FV8" s="429"/>
      <c r="FW8" s="429"/>
      <c r="FX8" s="429"/>
      <c r="FY8" s="429"/>
      <c r="FZ8" s="429"/>
      <c r="GA8" s="429"/>
      <c r="GB8" s="429"/>
      <c r="GC8" s="429"/>
      <c r="GD8" s="429"/>
      <c r="GE8" s="429"/>
      <c r="GF8" s="429"/>
      <c r="GG8" s="429"/>
      <c r="GH8" s="429"/>
      <c r="GI8" s="429"/>
      <c r="GJ8" s="429"/>
      <c r="GK8" s="429"/>
      <c r="GL8" s="429"/>
      <c r="GM8" s="429"/>
      <c r="GN8" s="429"/>
      <c r="GO8" s="429"/>
      <c r="GP8" s="429"/>
      <c r="GQ8" s="429"/>
      <c r="GR8" s="429"/>
      <c r="GS8" s="429"/>
      <c r="GT8" s="429"/>
      <c r="GU8" s="429"/>
      <c r="GV8" s="429"/>
      <c r="GW8" s="429"/>
      <c r="GX8" s="429"/>
      <c r="GY8" s="429"/>
      <c r="GZ8" s="429"/>
      <c r="HA8" s="429"/>
      <c r="HB8" s="429"/>
      <c r="HC8" s="429"/>
      <c r="HD8" s="429"/>
      <c r="HE8" s="429"/>
      <c r="HF8" s="429"/>
      <c r="HG8" s="429"/>
      <c r="HH8" s="429"/>
      <c r="HI8" s="429"/>
      <c r="HJ8" s="429"/>
      <c r="HK8" s="429"/>
      <c r="HL8" s="429"/>
      <c r="HM8" s="429"/>
      <c r="HN8" s="429"/>
      <c r="HO8" s="429"/>
      <c r="HP8" s="429"/>
      <c r="HQ8" s="429"/>
      <c r="HR8" s="429"/>
      <c r="HS8" s="429"/>
      <c r="HT8" s="429"/>
      <c r="HU8" s="429"/>
      <c r="HV8" s="429"/>
      <c r="HW8" s="429"/>
      <c r="HX8" s="429"/>
      <c r="HY8" s="429"/>
      <c r="HZ8" s="429"/>
      <c r="IA8" s="429"/>
      <c r="IB8" s="429"/>
      <c r="IC8" s="429"/>
      <c r="ID8" s="429"/>
      <c r="IE8" s="429"/>
      <c r="IF8" s="429"/>
      <c r="IG8" s="429"/>
      <c r="IH8" s="429"/>
      <c r="II8" s="429"/>
      <c r="IJ8" s="429"/>
      <c r="IK8" s="429"/>
      <c r="IL8" s="429"/>
      <c r="IM8" s="429"/>
      <c r="IN8" s="429"/>
      <c r="IO8" s="429"/>
      <c r="IP8" s="429"/>
      <c r="IQ8" s="429"/>
      <c r="IR8" s="429"/>
      <c r="IS8" s="429"/>
      <c r="IT8" s="429"/>
      <c r="IU8" s="429"/>
      <c r="IV8" s="429"/>
      <c r="IW8" s="429"/>
      <c r="IX8" s="429"/>
      <c r="IY8" s="429"/>
      <c r="IZ8" s="429"/>
      <c r="JA8" s="429"/>
      <c r="JB8" s="429"/>
      <c r="JC8" s="429"/>
      <c r="JD8" s="429"/>
      <c r="JE8" s="429"/>
      <c r="JF8" s="429"/>
      <c r="JG8" s="429"/>
      <c r="JH8" s="429"/>
      <c r="JI8" s="429"/>
      <c r="JJ8" s="429"/>
      <c r="JK8" s="429"/>
      <c r="JL8" s="429"/>
      <c r="JM8" s="429"/>
      <c r="JN8" s="429"/>
      <c r="JO8" s="429"/>
      <c r="JP8" s="429"/>
      <c r="JQ8" s="429"/>
      <c r="JR8" s="429"/>
      <c r="JS8" s="429"/>
      <c r="JT8" s="429"/>
      <c r="JU8" s="429"/>
      <c r="JV8" s="429"/>
      <c r="JW8" s="429"/>
      <c r="JX8" s="429"/>
      <c r="JY8" s="429"/>
      <c r="JZ8" s="429"/>
      <c r="KA8" s="429"/>
      <c r="KB8" s="429"/>
      <c r="KC8" s="429"/>
      <c r="KD8" s="429"/>
      <c r="KE8" s="429"/>
      <c r="KF8" s="429"/>
      <c r="KG8" s="429"/>
      <c r="KH8" s="429"/>
      <c r="KI8" s="429"/>
      <c r="KJ8" s="429"/>
      <c r="KK8" s="429"/>
      <c r="KL8" s="429"/>
      <c r="KM8" s="429"/>
      <c r="KN8" s="429"/>
      <c r="KO8" s="429"/>
      <c r="KP8" s="429"/>
      <c r="KQ8" s="429"/>
      <c r="KR8" s="429"/>
      <c r="KS8" s="429"/>
      <c r="KT8" s="429"/>
      <c r="KU8" s="429"/>
      <c r="KV8" s="429"/>
      <c r="KW8" s="429"/>
      <c r="KX8" s="429"/>
      <c r="KY8" s="429"/>
      <c r="KZ8" s="429"/>
      <c r="LA8" s="429"/>
      <c r="LB8" s="429"/>
      <c r="LC8" s="429"/>
      <c r="LD8" s="429"/>
      <c r="LE8" s="429"/>
      <c r="LF8" s="429"/>
      <c r="LG8" s="429"/>
      <c r="LH8" s="429"/>
      <c r="LI8" s="429"/>
      <c r="LJ8" s="429"/>
      <c r="LK8" s="429"/>
      <c r="LL8" s="429"/>
      <c r="LM8" s="429"/>
      <c r="LN8" s="429"/>
      <c r="LO8" s="429"/>
      <c r="LP8" s="429"/>
      <c r="LQ8" s="429"/>
      <c r="LR8" s="429"/>
      <c r="LS8" s="429"/>
      <c r="LT8" s="429"/>
      <c r="LU8" s="429"/>
      <c r="LV8" s="429"/>
      <c r="LW8" s="429"/>
      <c r="LX8" s="429"/>
      <c r="LY8" s="429"/>
      <c r="LZ8" s="429"/>
    </row>
    <row r="9" spans="1:338" ht="9" customHeight="1">
      <c r="A9" s="478"/>
      <c r="B9" s="867" t="s">
        <v>469</v>
      </c>
      <c r="C9" s="867"/>
      <c r="D9" s="867"/>
      <c r="E9" s="867"/>
      <c r="F9" s="867"/>
      <c r="G9" s="867"/>
      <c r="H9" s="867"/>
      <c r="I9" s="867"/>
      <c r="J9" s="867"/>
      <c r="K9" s="867"/>
      <c r="L9" s="867"/>
      <c r="M9" s="867"/>
      <c r="N9" s="867"/>
      <c r="O9" s="867"/>
      <c r="P9" s="867"/>
      <c r="Q9" s="867"/>
      <c r="R9" s="867"/>
      <c r="S9" s="867"/>
      <c r="T9" s="867"/>
      <c r="U9" s="867"/>
      <c r="V9" s="867"/>
      <c r="W9" s="867"/>
      <c r="X9" s="867"/>
      <c r="Y9" s="867"/>
      <c r="Z9" s="867"/>
      <c r="AA9" s="867"/>
      <c r="AB9" s="867"/>
      <c r="AC9" s="867"/>
      <c r="AD9" s="867"/>
      <c r="AE9" s="867"/>
      <c r="AF9" s="867"/>
      <c r="AG9" s="867"/>
      <c r="AH9" s="867"/>
      <c r="AI9" s="867"/>
      <c r="AJ9" s="867"/>
      <c r="AK9" s="867"/>
      <c r="AL9" s="867"/>
      <c r="AM9" s="867"/>
      <c r="AN9" s="867"/>
      <c r="AO9" s="867"/>
      <c r="AP9" s="867"/>
      <c r="AQ9" s="867"/>
      <c r="AR9" s="867"/>
      <c r="AS9" s="867"/>
      <c r="AT9" s="867"/>
      <c r="AU9" s="867"/>
      <c r="AV9" s="867"/>
      <c r="AW9" s="867"/>
      <c r="AX9" s="867"/>
      <c r="AY9" s="867"/>
      <c r="AZ9" s="867"/>
      <c r="BA9" s="867"/>
      <c r="BB9" s="867"/>
      <c r="BC9" s="867"/>
      <c r="BD9" s="867"/>
      <c r="BE9" s="867"/>
      <c r="BF9" s="867"/>
      <c r="BG9" s="867"/>
      <c r="BH9" s="867"/>
      <c r="BI9" s="867"/>
      <c r="BJ9" s="867"/>
      <c r="BK9" s="478"/>
      <c r="BL9" s="478"/>
      <c r="BM9" s="478"/>
      <c r="BN9" s="479"/>
      <c r="BO9" s="868" t="str">
        <f>IF(パラメーター!$D$1&gt;パラメーター!$D$2,"⚠前年度の料率を使用しています⚠",IF(パラメーター!$D$1&lt;パラメーター!$D$2,"⚠試算年度と料率年度が逆転しています⚠",""))</f>
        <v/>
      </c>
      <c r="BP9" s="868"/>
      <c r="BQ9" s="868"/>
      <c r="BR9" s="868"/>
      <c r="BS9" s="868"/>
      <c r="BT9" s="868"/>
      <c r="BU9" s="868"/>
      <c r="BV9" s="868"/>
      <c r="BW9" s="868"/>
      <c r="BX9" s="868"/>
      <c r="BY9" s="868"/>
      <c r="BZ9" s="868"/>
      <c r="CA9" s="868"/>
      <c r="CB9" s="868"/>
      <c r="CC9" s="868"/>
      <c r="CD9" s="868"/>
      <c r="CE9" s="868"/>
      <c r="CF9" s="868"/>
      <c r="CG9" s="868"/>
      <c r="CH9" s="868"/>
      <c r="CI9" s="868"/>
      <c r="CJ9" s="868"/>
      <c r="CK9" s="868"/>
      <c r="CL9" s="868"/>
      <c r="CM9" s="868"/>
      <c r="CN9" s="868"/>
      <c r="CO9" s="868"/>
      <c r="CP9" s="868"/>
      <c r="CQ9" s="868"/>
      <c r="CR9" s="868"/>
      <c r="CS9" s="868"/>
      <c r="CT9" s="868"/>
      <c r="CU9" s="868"/>
      <c r="CV9" s="868"/>
      <c r="CW9" s="868"/>
      <c r="CX9" s="868"/>
      <c r="CY9" s="868"/>
      <c r="CZ9" s="868"/>
      <c r="DA9" s="868"/>
      <c r="DB9" s="868"/>
      <c r="DC9" s="868"/>
      <c r="DD9" s="868"/>
      <c r="DE9" s="868"/>
      <c r="DF9" s="868"/>
      <c r="DG9" s="868"/>
      <c r="DH9" s="868"/>
      <c r="DI9" s="868"/>
      <c r="DJ9" s="868"/>
      <c r="DK9" s="868"/>
      <c r="DL9" s="868"/>
      <c r="DM9" s="868"/>
      <c r="DN9" s="868"/>
      <c r="DO9" s="868"/>
      <c r="DP9" s="868"/>
      <c r="DQ9" s="868"/>
      <c r="DR9" s="868"/>
      <c r="DS9" s="480"/>
      <c r="DT9" s="478"/>
      <c r="DU9" s="478"/>
      <c r="DV9" s="429"/>
      <c r="DW9" s="429"/>
      <c r="DX9" s="429"/>
      <c r="DY9" s="429"/>
      <c r="DZ9" s="429"/>
      <c r="EA9" s="429"/>
      <c r="EB9" s="429"/>
      <c r="EC9" s="429"/>
      <c r="ED9" s="429"/>
      <c r="EE9" s="429"/>
      <c r="EF9" s="429"/>
      <c r="EG9" s="429"/>
      <c r="EH9" s="429"/>
      <c r="EI9" s="429"/>
      <c r="EJ9" s="429"/>
      <c r="EK9" s="429"/>
      <c r="EL9" s="429"/>
      <c r="EM9" s="429"/>
      <c r="EN9" s="429"/>
      <c r="EO9" s="429"/>
      <c r="EP9" s="429"/>
      <c r="EQ9" s="429"/>
      <c r="ER9" s="429"/>
      <c r="ES9" s="429"/>
      <c r="ET9" s="429"/>
      <c r="EU9" s="429"/>
      <c r="EV9" s="429"/>
      <c r="EW9" s="429"/>
      <c r="EX9" s="429"/>
      <c r="EY9" s="429"/>
      <c r="EZ9" s="429"/>
      <c r="FA9" s="429"/>
      <c r="FB9" s="429"/>
      <c r="FC9" s="429"/>
      <c r="FD9" s="429"/>
      <c r="FE9" s="429"/>
      <c r="FF9" s="429"/>
      <c r="FG9" s="429"/>
      <c r="FH9" s="429"/>
      <c r="FI9" s="429"/>
      <c r="FJ9" s="429"/>
      <c r="FK9" s="429"/>
      <c r="FL9" s="429"/>
      <c r="FM9" s="429"/>
      <c r="FN9" s="429"/>
      <c r="FO9" s="429"/>
      <c r="FP9" s="429"/>
      <c r="FQ9" s="429"/>
      <c r="FR9" s="429"/>
      <c r="FS9" s="429"/>
      <c r="FT9" s="429"/>
      <c r="FU9" s="429"/>
      <c r="FV9" s="429"/>
      <c r="FW9" s="429"/>
      <c r="FX9" s="429"/>
      <c r="FY9" s="429"/>
      <c r="FZ9" s="429"/>
      <c r="GA9" s="429"/>
      <c r="GB9" s="429"/>
      <c r="GC9" s="429"/>
      <c r="GD9" s="429"/>
      <c r="GE9" s="429"/>
      <c r="GF9" s="429"/>
      <c r="GG9" s="429"/>
      <c r="GH9" s="429"/>
      <c r="GI9" s="429"/>
      <c r="GJ9" s="429"/>
      <c r="GK9" s="429"/>
      <c r="GL9" s="429"/>
      <c r="GM9" s="429"/>
      <c r="GN9" s="429"/>
      <c r="GO9" s="429"/>
      <c r="GP9" s="429"/>
      <c r="GQ9" s="429"/>
      <c r="GR9" s="429"/>
      <c r="GS9" s="429"/>
      <c r="GT9" s="429"/>
      <c r="GU9" s="429"/>
      <c r="GV9" s="429"/>
      <c r="GW9" s="429"/>
      <c r="GX9" s="429"/>
      <c r="GY9" s="429"/>
      <c r="GZ9" s="429"/>
      <c r="HA9" s="429"/>
      <c r="HB9" s="429"/>
      <c r="HC9" s="429"/>
      <c r="HD9" s="429"/>
      <c r="HE9" s="429"/>
      <c r="HF9" s="429"/>
      <c r="HG9" s="429"/>
      <c r="HH9" s="429"/>
      <c r="HI9" s="429"/>
      <c r="HJ9" s="429"/>
      <c r="HK9" s="429"/>
      <c r="HL9" s="429"/>
      <c r="HM9" s="429"/>
      <c r="HN9" s="429"/>
      <c r="HO9" s="429"/>
      <c r="HP9" s="429"/>
      <c r="HQ9" s="429"/>
      <c r="HR9" s="429"/>
      <c r="HS9" s="429"/>
      <c r="HT9" s="429"/>
      <c r="HU9" s="429"/>
      <c r="HV9" s="429"/>
      <c r="HW9" s="429"/>
      <c r="HX9" s="429"/>
      <c r="HY9" s="429"/>
      <c r="HZ9" s="429"/>
      <c r="IA9" s="429"/>
      <c r="IB9" s="429"/>
      <c r="IC9" s="429"/>
      <c r="ID9" s="429"/>
      <c r="IE9" s="429"/>
      <c r="IF9" s="429"/>
      <c r="IG9" s="429"/>
      <c r="IH9" s="429"/>
      <c r="II9" s="429"/>
      <c r="IJ9" s="429"/>
      <c r="IK9" s="429"/>
      <c r="IL9" s="429"/>
      <c r="IM9" s="429"/>
      <c r="IN9" s="429"/>
      <c r="IO9" s="429"/>
      <c r="IP9" s="429"/>
      <c r="IQ9" s="429"/>
      <c r="IR9" s="429"/>
      <c r="IS9" s="429"/>
      <c r="IT9" s="429"/>
      <c r="IU9" s="429"/>
      <c r="IV9" s="429"/>
      <c r="IW9" s="429"/>
      <c r="IX9" s="429"/>
      <c r="IY9" s="429"/>
      <c r="IZ9" s="429"/>
      <c r="JA9" s="429"/>
      <c r="JB9" s="429"/>
      <c r="JC9" s="429"/>
      <c r="JD9" s="429"/>
      <c r="JE9" s="429"/>
      <c r="JF9" s="429"/>
      <c r="JG9" s="429"/>
      <c r="JH9" s="429"/>
      <c r="JI9" s="429"/>
      <c r="JJ9" s="429"/>
      <c r="JK9" s="429"/>
      <c r="JL9" s="429"/>
      <c r="JM9" s="429"/>
      <c r="JN9" s="429"/>
      <c r="JO9" s="429"/>
      <c r="JP9" s="429"/>
      <c r="JQ9" s="429"/>
      <c r="JR9" s="429"/>
      <c r="JS9" s="429"/>
      <c r="JT9" s="429"/>
      <c r="JU9" s="429"/>
      <c r="JV9" s="429"/>
      <c r="JW9" s="429"/>
      <c r="JX9" s="429"/>
      <c r="JY9" s="429"/>
      <c r="JZ9" s="429"/>
      <c r="KA9" s="429"/>
      <c r="KB9" s="429"/>
      <c r="KC9" s="429"/>
      <c r="KD9" s="429"/>
      <c r="KE9" s="429"/>
      <c r="KF9" s="429"/>
      <c r="KG9" s="429"/>
      <c r="KH9" s="429"/>
      <c r="KI9" s="429"/>
      <c r="KJ9" s="429"/>
      <c r="KK9" s="429"/>
      <c r="KL9" s="429"/>
      <c r="KM9" s="429"/>
      <c r="KN9" s="429"/>
      <c r="KO9" s="429"/>
      <c r="KP9" s="429"/>
      <c r="KQ9" s="429"/>
      <c r="KR9" s="429"/>
      <c r="KS9" s="429"/>
      <c r="KT9" s="429"/>
      <c r="KU9" s="429"/>
      <c r="KV9" s="429"/>
      <c r="KW9" s="429"/>
      <c r="KX9" s="429"/>
      <c r="KY9" s="429"/>
      <c r="KZ9" s="429"/>
      <c r="LA9" s="429"/>
      <c r="LB9" s="429"/>
      <c r="LC9" s="429"/>
      <c r="LD9" s="429"/>
      <c r="LE9" s="429"/>
      <c r="LF9" s="429"/>
      <c r="LG9" s="429"/>
      <c r="LH9" s="429"/>
      <c r="LI9" s="429"/>
      <c r="LJ9" s="429"/>
      <c r="LK9" s="429"/>
      <c r="LL9" s="429"/>
      <c r="LM9" s="429"/>
      <c r="LN9" s="429"/>
      <c r="LO9" s="429"/>
      <c r="LP9" s="429"/>
      <c r="LQ9" s="429"/>
      <c r="LR9" s="429"/>
      <c r="LS9" s="429"/>
      <c r="LT9" s="429"/>
      <c r="LU9" s="429"/>
      <c r="LV9" s="429"/>
      <c r="LW9" s="429"/>
      <c r="LX9" s="429"/>
      <c r="LY9" s="429"/>
      <c r="LZ9" s="429"/>
    </row>
    <row r="10" spans="1:338" ht="9" customHeight="1">
      <c r="A10" s="478"/>
      <c r="B10" s="867"/>
      <c r="C10" s="867"/>
      <c r="D10" s="867"/>
      <c r="E10" s="867"/>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c r="AI10" s="867"/>
      <c r="AJ10" s="867"/>
      <c r="AK10" s="867"/>
      <c r="AL10" s="867"/>
      <c r="AM10" s="867"/>
      <c r="AN10" s="867"/>
      <c r="AO10" s="867"/>
      <c r="AP10" s="867"/>
      <c r="AQ10" s="867"/>
      <c r="AR10" s="867"/>
      <c r="AS10" s="867"/>
      <c r="AT10" s="867"/>
      <c r="AU10" s="867"/>
      <c r="AV10" s="867"/>
      <c r="AW10" s="867"/>
      <c r="AX10" s="867"/>
      <c r="AY10" s="867"/>
      <c r="AZ10" s="867"/>
      <c r="BA10" s="867"/>
      <c r="BB10" s="867"/>
      <c r="BC10" s="867"/>
      <c r="BD10" s="867"/>
      <c r="BE10" s="867"/>
      <c r="BF10" s="867"/>
      <c r="BG10" s="867"/>
      <c r="BH10" s="867"/>
      <c r="BI10" s="867"/>
      <c r="BJ10" s="867"/>
      <c r="BK10" s="478"/>
      <c r="BL10" s="478"/>
      <c r="BM10" s="478"/>
      <c r="BN10" s="481"/>
      <c r="BO10" s="868"/>
      <c r="BP10" s="868"/>
      <c r="BQ10" s="868"/>
      <c r="BR10" s="868"/>
      <c r="BS10" s="868"/>
      <c r="BT10" s="868"/>
      <c r="BU10" s="868"/>
      <c r="BV10" s="868"/>
      <c r="BW10" s="868"/>
      <c r="BX10" s="868"/>
      <c r="BY10" s="868"/>
      <c r="BZ10" s="868"/>
      <c r="CA10" s="868"/>
      <c r="CB10" s="868"/>
      <c r="CC10" s="868"/>
      <c r="CD10" s="868"/>
      <c r="CE10" s="868"/>
      <c r="CF10" s="868"/>
      <c r="CG10" s="868"/>
      <c r="CH10" s="868"/>
      <c r="CI10" s="868"/>
      <c r="CJ10" s="868"/>
      <c r="CK10" s="868"/>
      <c r="CL10" s="868"/>
      <c r="CM10" s="868"/>
      <c r="CN10" s="868"/>
      <c r="CO10" s="868"/>
      <c r="CP10" s="868"/>
      <c r="CQ10" s="868"/>
      <c r="CR10" s="868"/>
      <c r="CS10" s="868"/>
      <c r="CT10" s="868"/>
      <c r="CU10" s="868"/>
      <c r="CV10" s="868"/>
      <c r="CW10" s="868"/>
      <c r="CX10" s="868"/>
      <c r="CY10" s="868"/>
      <c r="CZ10" s="868"/>
      <c r="DA10" s="868"/>
      <c r="DB10" s="868"/>
      <c r="DC10" s="868"/>
      <c r="DD10" s="868"/>
      <c r="DE10" s="868"/>
      <c r="DF10" s="868"/>
      <c r="DG10" s="868"/>
      <c r="DH10" s="868"/>
      <c r="DI10" s="868"/>
      <c r="DJ10" s="868"/>
      <c r="DK10" s="868"/>
      <c r="DL10" s="868"/>
      <c r="DM10" s="868"/>
      <c r="DN10" s="868"/>
      <c r="DO10" s="868"/>
      <c r="DP10" s="868"/>
      <c r="DQ10" s="868"/>
      <c r="DR10" s="868"/>
      <c r="DS10" s="482"/>
      <c r="DT10" s="478"/>
      <c r="DU10" s="478"/>
      <c r="DV10" s="429"/>
      <c r="DW10" s="429"/>
      <c r="DX10" s="429"/>
      <c r="DY10" s="429"/>
      <c r="DZ10" s="429"/>
      <c r="EA10" s="429"/>
      <c r="EB10" s="429"/>
      <c r="EC10" s="429"/>
      <c r="ED10" s="429"/>
      <c r="EE10" s="429"/>
      <c r="EF10" s="429"/>
      <c r="EG10" s="429"/>
      <c r="EH10" s="429"/>
      <c r="EI10" s="429"/>
      <c r="EJ10" s="429"/>
      <c r="EK10" s="429"/>
      <c r="EL10" s="429"/>
      <c r="EM10" s="429"/>
      <c r="EN10" s="429"/>
      <c r="EO10" s="429"/>
      <c r="EP10" s="429"/>
      <c r="EQ10" s="429"/>
      <c r="ER10" s="429"/>
      <c r="ES10" s="429"/>
      <c r="ET10" s="429"/>
      <c r="EU10" s="429"/>
      <c r="EV10" s="429"/>
      <c r="EW10" s="429"/>
      <c r="EX10" s="429"/>
      <c r="EY10" s="429"/>
      <c r="EZ10" s="429"/>
      <c r="FA10" s="429"/>
      <c r="FB10" s="429"/>
      <c r="FC10" s="429"/>
      <c r="FD10" s="429"/>
      <c r="FE10" s="429"/>
      <c r="FF10" s="429"/>
      <c r="FG10" s="429"/>
      <c r="FH10" s="429"/>
      <c r="FI10" s="429"/>
      <c r="FJ10" s="429"/>
      <c r="FK10" s="429"/>
      <c r="FL10" s="429"/>
      <c r="FM10" s="429"/>
      <c r="FN10" s="429"/>
      <c r="FO10" s="429"/>
      <c r="FP10" s="429"/>
      <c r="FQ10" s="429"/>
      <c r="FR10" s="429"/>
      <c r="FS10" s="429"/>
      <c r="FT10" s="429"/>
      <c r="FU10" s="429"/>
      <c r="FV10" s="429"/>
      <c r="FW10" s="429"/>
      <c r="FX10" s="429"/>
      <c r="FY10" s="429"/>
      <c r="FZ10" s="429"/>
      <c r="GA10" s="429"/>
      <c r="GB10" s="429"/>
      <c r="GC10" s="429"/>
      <c r="GD10" s="429"/>
      <c r="GE10" s="429"/>
      <c r="GF10" s="429"/>
      <c r="GG10" s="429"/>
      <c r="GH10" s="429"/>
      <c r="GI10" s="429"/>
      <c r="GJ10" s="429"/>
      <c r="GK10" s="429"/>
      <c r="GL10" s="429"/>
      <c r="GM10" s="429"/>
      <c r="GN10" s="429"/>
      <c r="GO10" s="429"/>
      <c r="GP10" s="429"/>
      <c r="GQ10" s="429"/>
      <c r="GR10" s="429"/>
      <c r="GS10" s="429"/>
      <c r="GT10" s="429"/>
      <c r="GU10" s="429"/>
      <c r="GV10" s="429"/>
      <c r="GW10" s="429"/>
      <c r="GX10" s="429"/>
      <c r="GY10" s="429"/>
      <c r="GZ10" s="429"/>
      <c r="HA10" s="429"/>
      <c r="HB10" s="429"/>
      <c r="HC10" s="429"/>
      <c r="HD10" s="429"/>
      <c r="HE10" s="429"/>
      <c r="HF10" s="429"/>
      <c r="HG10" s="429"/>
      <c r="HH10" s="429"/>
      <c r="HI10" s="429"/>
      <c r="HJ10" s="429"/>
      <c r="HK10" s="429"/>
      <c r="HL10" s="429"/>
      <c r="HM10" s="429"/>
      <c r="HN10" s="429"/>
      <c r="HO10" s="429"/>
      <c r="HP10" s="429"/>
      <c r="HQ10" s="429"/>
      <c r="HR10" s="429"/>
      <c r="HS10" s="429"/>
      <c r="HT10" s="429"/>
      <c r="HU10" s="429"/>
      <c r="HV10" s="429"/>
      <c r="HW10" s="429"/>
      <c r="HX10" s="429"/>
      <c r="HY10" s="429"/>
      <c r="HZ10" s="429"/>
      <c r="IA10" s="429"/>
      <c r="IB10" s="429"/>
      <c r="IC10" s="429"/>
      <c r="ID10" s="429"/>
      <c r="IE10" s="429"/>
      <c r="IF10" s="429"/>
      <c r="IG10" s="429"/>
      <c r="IH10" s="429"/>
      <c r="II10" s="429"/>
      <c r="IJ10" s="429"/>
      <c r="IK10" s="429"/>
      <c r="IL10" s="429"/>
      <c r="IM10" s="429"/>
      <c r="IN10" s="429"/>
      <c r="IO10" s="429"/>
      <c r="IP10" s="429"/>
      <c r="IQ10" s="429"/>
      <c r="IR10" s="429"/>
      <c r="IS10" s="429"/>
      <c r="IT10" s="429"/>
      <c r="IU10" s="429"/>
      <c r="IV10" s="429"/>
      <c r="IW10" s="429"/>
      <c r="IX10" s="429"/>
      <c r="IY10" s="429"/>
      <c r="IZ10" s="429"/>
      <c r="JA10" s="429"/>
      <c r="JB10" s="429"/>
      <c r="JC10" s="429"/>
      <c r="JD10" s="429"/>
      <c r="JE10" s="429"/>
      <c r="JF10" s="429"/>
      <c r="JG10" s="429"/>
      <c r="JH10" s="429"/>
      <c r="JI10" s="429"/>
      <c r="JJ10" s="429"/>
      <c r="JK10" s="429"/>
      <c r="JL10" s="429"/>
      <c r="JM10" s="429"/>
      <c r="JN10" s="429"/>
      <c r="JO10" s="429"/>
      <c r="JP10" s="429"/>
      <c r="JQ10" s="429"/>
      <c r="JR10" s="429"/>
      <c r="JS10" s="429"/>
      <c r="JT10" s="429"/>
      <c r="JU10" s="429"/>
      <c r="JV10" s="429"/>
      <c r="JW10" s="429"/>
      <c r="JX10" s="429"/>
      <c r="JY10" s="429"/>
      <c r="JZ10" s="429"/>
      <c r="KA10" s="429"/>
      <c r="KB10" s="429"/>
      <c r="KC10" s="429"/>
      <c r="KD10" s="429"/>
      <c r="KE10" s="429"/>
      <c r="KF10" s="429"/>
      <c r="KG10" s="429"/>
      <c r="KH10" s="429"/>
      <c r="KI10" s="429"/>
      <c r="KJ10" s="429"/>
      <c r="KK10" s="429"/>
      <c r="KL10" s="429"/>
      <c r="KM10" s="429"/>
      <c r="KN10" s="429"/>
      <c r="KO10" s="429"/>
      <c r="KP10" s="429"/>
      <c r="KQ10" s="429"/>
      <c r="KR10" s="429"/>
      <c r="KS10" s="429"/>
      <c r="KT10" s="429"/>
      <c r="KU10" s="429"/>
      <c r="KV10" s="429"/>
      <c r="KW10" s="429"/>
      <c r="KX10" s="429"/>
      <c r="KY10" s="429"/>
      <c r="KZ10" s="429"/>
      <c r="LA10" s="429"/>
      <c r="LB10" s="429"/>
      <c r="LC10" s="429"/>
      <c r="LD10" s="429"/>
      <c r="LE10" s="429"/>
      <c r="LF10" s="429"/>
      <c r="LG10" s="429"/>
      <c r="LH10" s="429"/>
      <c r="LI10" s="429"/>
      <c r="LJ10" s="429"/>
      <c r="LK10" s="429"/>
      <c r="LL10" s="429"/>
      <c r="LM10" s="429"/>
      <c r="LN10" s="429"/>
      <c r="LO10" s="429"/>
      <c r="LP10" s="429"/>
      <c r="LQ10" s="429"/>
      <c r="LR10" s="429"/>
      <c r="LS10" s="429"/>
      <c r="LT10" s="429"/>
      <c r="LU10" s="429"/>
      <c r="LV10" s="429"/>
      <c r="LW10" s="429"/>
      <c r="LX10" s="429"/>
      <c r="LY10" s="429"/>
      <c r="LZ10" s="429"/>
    </row>
    <row r="11" spans="1:338" ht="9" customHeight="1">
      <c r="A11" s="478"/>
      <c r="B11" s="867"/>
      <c r="C11" s="867"/>
      <c r="D11" s="867"/>
      <c r="E11" s="867"/>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7"/>
      <c r="AE11" s="867"/>
      <c r="AF11" s="867"/>
      <c r="AG11" s="867"/>
      <c r="AH11" s="867"/>
      <c r="AI11" s="867"/>
      <c r="AJ11" s="867"/>
      <c r="AK11" s="867"/>
      <c r="AL11" s="867"/>
      <c r="AM11" s="867"/>
      <c r="AN11" s="867"/>
      <c r="AO11" s="867"/>
      <c r="AP11" s="867"/>
      <c r="AQ11" s="867"/>
      <c r="AR11" s="867"/>
      <c r="AS11" s="867"/>
      <c r="AT11" s="867"/>
      <c r="AU11" s="867"/>
      <c r="AV11" s="867"/>
      <c r="AW11" s="867"/>
      <c r="AX11" s="867"/>
      <c r="AY11" s="867"/>
      <c r="AZ11" s="867"/>
      <c r="BA11" s="867"/>
      <c r="BB11" s="867"/>
      <c r="BC11" s="867"/>
      <c r="BD11" s="867"/>
      <c r="BE11" s="867"/>
      <c r="BF11" s="867"/>
      <c r="BG11" s="867"/>
      <c r="BH11" s="867"/>
      <c r="BI11" s="867"/>
      <c r="BJ11" s="867"/>
      <c r="BK11" s="478"/>
      <c r="BL11" s="478"/>
      <c r="BM11" s="478"/>
      <c r="BN11" s="481"/>
      <c r="BO11" s="868"/>
      <c r="BP11" s="868"/>
      <c r="BQ11" s="868"/>
      <c r="BR11" s="868"/>
      <c r="BS11" s="868"/>
      <c r="BT11" s="868"/>
      <c r="BU11" s="868"/>
      <c r="BV11" s="868"/>
      <c r="BW11" s="868"/>
      <c r="BX11" s="868"/>
      <c r="BY11" s="868"/>
      <c r="BZ11" s="868"/>
      <c r="CA11" s="868"/>
      <c r="CB11" s="868"/>
      <c r="CC11" s="868"/>
      <c r="CD11" s="868"/>
      <c r="CE11" s="868"/>
      <c r="CF11" s="868"/>
      <c r="CG11" s="868"/>
      <c r="CH11" s="868"/>
      <c r="CI11" s="868"/>
      <c r="CJ11" s="868"/>
      <c r="CK11" s="868"/>
      <c r="CL11" s="868"/>
      <c r="CM11" s="868"/>
      <c r="CN11" s="868"/>
      <c r="CO11" s="868"/>
      <c r="CP11" s="868"/>
      <c r="CQ11" s="868"/>
      <c r="CR11" s="868"/>
      <c r="CS11" s="868"/>
      <c r="CT11" s="868"/>
      <c r="CU11" s="868"/>
      <c r="CV11" s="868"/>
      <c r="CW11" s="868"/>
      <c r="CX11" s="868"/>
      <c r="CY11" s="868"/>
      <c r="CZ11" s="868"/>
      <c r="DA11" s="868"/>
      <c r="DB11" s="868"/>
      <c r="DC11" s="868"/>
      <c r="DD11" s="868"/>
      <c r="DE11" s="868"/>
      <c r="DF11" s="868"/>
      <c r="DG11" s="868"/>
      <c r="DH11" s="868"/>
      <c r="DI11" s="868"/>
      <c r="DJ11" s="868"/>
      <c r="DK11" s="868"/>
      <c r="DL11" s="868"/>
      <c r="DM11" s="868"/>
      <c r="DN11" s="868"/>
      <c r="DO11" s="868"/>
      <c r="DP11" s="868"/>
      <c r="DQ11" s="868"/>
      <c r="DR11" s="868"/>
      <c r="DS11" s="482"/>
      <c r="DT11" s="478"/>
      <c r="DU11" s="478"/>
      <c r="DV11" s="429"/>
      <c r="DW11" s="429"/>
      <c r="DX11" s="429"/>
      <c r="DY11" s="429"/>
      <c r="DZ11" s="429"/>
      <c r="EA11" s="429"/>
      <c r="EB11" s="429"/>
      <c r="EC11" s="429"/>
      <c r="ED11" s="429"/>
      <c r="EE11" s="429"/>
      <c r="EF11" s="429"/>
      <c r="EG11" s="429"/>
      <c r="EH11" s="429"/>
      <c r="EI11" s="429"/>
      <c r="EJ11" s="429"/>
      <c r="EK11" s="429"/>
      <c r="EL11" s="429"/>
      <c r="EM11" s="429"/>
      <c r="EN11" s="429"/>
      <c r="EO11" s="429"/>
      <c r="EP11" s="429"/>
      <c r="EQ11" s="429"/>
      <c r="ER11" s="429"/>
      <c r="ES11" s="429"/>
      <c r="ET11" s="429"/>
      <c r="EU11" s="429"/>
      <c r="EV11" s="429"/>
      <c r="EW11" s="429"/>
      <c r="EX11" s="429"/>
      <c r="EY11" s="429"/>
      <c r="EZ11" s="429"/>
      <c r="FA11" s="429"/>
      <c r="FB11" s="429"/>
      <c r="FC11" s="429"/>
      <c r="FD11" s="429"/>
      <c r="FE11" s="429"/>
      <c r="FF11" s="429"/>
      <c r="FG11" s="429"/>
      <c r="FH11" s="429"/>
      <c r="FI11" s="429"/>
      <c r="FJ11" s="429"/>
      <c r="FK11" s="429"/>
      <c r="FL11" s="429"/>
      <c r="FM11" s="429"/>
      <c r="FN11" s="429"/>
      <c r="FO11" s="429"/>
      <c r="FP11" s="429"/>
      <c r="FQ11" s="429"/>
      <c r="FR11" s="429"/>
      <c r="FS11" s="429"/>
      <c r="FT11" s="429"/>
      <c r="FU11" s="429"/>
      <c r="FV11" s="429"/>
      <c r="FW11" s="429"/>
      <c r="FX11" s="429"/>
      <c r="FY11" s="429"/>
      <c r="FZ11" s="429"/>
      <c r="GA11" s="429"/>
      <c r="GB11" s="429"/>
      <c r="GC11" s="429"/>
      <c r="GD11" s="429"/>
      <c r="GE11" s="429"/>
      <c r="GF11" s="429"/>
      <c r="GG11" s="429"/>
      <c r="GH11" s="429"/>
      <c r="GI11" s="429"/>
      <c r="GJ11" s="429"/>
      <c r="GK11" s="429"/>
      <c r="GL11" s="429"/>
      <c r="GM11" s="429"/>
      <c r="GN11" s="429"/>
      <c r="GO11" s="429"/>
      <c r="GP11" s="429"/>
      <c r="GQ11" s="429"/>
      <c r="GR11" s="429"/>
      <c r="GS11" s="429"/>
      <c r="GT11" s="429"/>
      <c r="GU11" s="429"/>
      <c r="GV11" s="429"/>
      <c r="GW11" s="429"/>
      <c r="GX11" s="429"/>
      <c r="GY11" s="429"/>
      <c r="GZ11" s="429"/>
      <c r="HA11" s="429"/>
      <c r="HB11" s="429"/>
      <c r="HC11" s="429"/>
      <c r="HD11" s="429"/>
      <c r="HE11" s="429"/>
      <c r="HF11" s="429"/>
      <c r="HG11" s="429"/>
      <c r="HH11" s="429"/>
      <c r="HI11" s="429"/>
      <c r="HJ11" s="429"/>
      <c r="HK11" s="429"/>
      <c r="HL11" s="429"/>
      <c r="HM11" s="429"/>
      <c r="HN11" s="429"/>
      <c r="HO11" s="429"/>
      <c r="HP11" s="429"/>
      <c r="HQ11" s="429"/>
      <c r="HR11" s="429"/>
      <c r="HS11" s="429"/>
      <c r="HT11" s="429"/>
      <c r="HU11" s="429"/>
      <c r="HV11" s="429"/>
      <c r="HW11" s="429"/>
      <c r="HX11" s="429"/>
      <c r="HY11" s="429"/>
      <c r="HZ11" s="429"/>
      <c r="IA11" s="429"/>
      <c r="IB11" s="429"/>
      <c r="IC11" s="429"/>
      <c r="ID11" s="429"/>
      <c r="IE11" s="429"/>
      <c r="IF11" s="429"/>
      <c r="IG11" s="429"/>
      <c r="IH11" s="429"/>
      <c r="II11" s="429"/>
      <c r="IJ11" s="429"/>
      <c r="IK11" s="429"/>
      <c r="IL11" s="429"/>
      <c r="IM11" s="429"/>
      <c r="IN11" s="429"/>
      <c r="IO11" s="429"/>
      <c r="IP11" s="429"/>
      <c r="IQ11" s="429"/>
      <c r="IR11" s="429"/>
      <c r="IS11" s="429"/>
      <c r="IT11" s="429"/>
      <c r="IU11" s="429"/>
      <c r="IV11" s="429"/>
      <c r="IW11" s="429"/>
      <c r="IX11" s="429"/>
      <c r="IY11" s="429"/>
      <c r="IZ11" s="429"/>
      <c r="JA11" s="429"/>
      <c r="JB11" s="429"/>
      <c r="JC11" s="429"/>
      <c r="JD11" s="429"/>
      <c r="JE11" s="429"/>
      <c r="JF11" s="429"/>
      <c r="JG11" s="429"/>
      <c r="JH11" s="429"/>
      <c r="JI11" s="429"/>
      <c r="JJ11" s="429"/>
      <c r="JK11" s="429"/>
      <c r="JL11" s="429"/>
      <c r="JM11" s="429"/>
      <c r="JN11" s="429"/>
      <c r="JO11" s="429"/>
      <c r="JP11" s="429"/>
      <c r="JQ11" s="429"/>
      <c r="JR11" s="429"/>
      <c r="JS11" s="429"/>
      <c r="JT11" s="429"/>
      <c r="JU11" s="429"/>
      <c r="JV11" s="429"/>
      <c r="JW11" s="429"/>
      <c r="JX11" s="429"/>
      <c r="JY11" s="429"/>
      <c r="JZ11" s="429"/>
      <c r="KA11" s="429"/>
      <c r="KB11" s="429"/>
      <c r="KC11" s="429"/>
      <c r="KD11" s="429"/>
      <c r="KE11" s="429"/>
      <c r="KF11" s="429"/>
      <c r="KG11" s="429"/>
      <c r="KH11" s="429"/>
      <c r="KI11" s="429"/>
      <c r="KJ11" s="429"/>
      <c r="KK11" s="429"/>
      <c r="KL11" s="429"/>
      <c r="KM11" s="429"/>
      <c r="KN11" s="429"/>
      <c r="KO11" s="429"/>
      <c r="KP11" s="429"/>
      <c r="KQ11" s="429"/>
      <c r="KR11" s="429"/>
      <c r="KS11" s="429"/>
      <c r="KT11" s="429"/>
      <c r="KU11" s="429"/>
      <c r="KV11" s="429"/>
      <c r="KW11" s="429"/>
      <c r="KX11" s="429"/>
      <c r="KY11" s="429"/>
      <c r="KZ11" s="429"/>
      <c r="LA11" s="429"/>
      <c r="LB11" s="429"/>
      <c r="LC11" s="429"/>
      <c r="LD11" s="429"/>
      <c r="LE11" s="429"/>
      <c r="LF11" s="429"/>
      <c r="LG11" s="429"/>
      <c r="LH11" s="429"/>
      <c r="LI11" s="429"/>
      <c r="LJ11" s="429"/>
      <c r="LK11" s="429"/>
      <c r="LL11" s="429"/>
      <c r="LM11" s="429"/>
      <c r="LN11" s="429"/>
      <c r="LO11" s="429"/>
      <c r="LP11" s="429"/>
      <c r="LQ11" s="429"/>
      <c r="LR11" s="429"/>
      <c r="LS11" s="429"/>
      <c r="LT11" s="429"/>
      <c r="LU11" s="429"/>
      <c r="LV11" s="429"/>
      <c r="LW11" s="429"/>
      <c r="LX11" s="429"/>
      <c r="LY11" s="429"/>
      <c r="LZ11" s="429"/>
    </row>
    <row r="12" spans="1:338" ht="9" customHeight="1">
      <c r="A12" s="478"/>
      <c r="B12" s="872" t="s">
        <v>476</v>
      </c>
      <c r="C12" s="872"/>
      <c r="D12" s="872"/>
      <c r="E12" s="872"/>
      <c r="F12" s="872"/>
      <c r="G12" s="872"/>
      <c r="H12" s="872"/>
      <c r="I12" s="872"/>
      <c r="J12" s="872"/>
      <c r="K12" s="872"/>
      <c r="L12" s="872"/>
      <c r="M12" s="872"/>
      <c r="N12" s="872"/>
      <c r="O12" s="872"/>
      <c r="P12" s="872"/>
      <c r="Q12" s="872"/>
      <c r="R12" s="872"/>
      <c r="S12" s="872"/>
      <c r="T12" s="872"/>
      <c r="U12" s="872"/>
      <c r="V12" s="872"/>
      <c r="W12" s="872"/>
      <c r="X12" s="872"/>
      <c r="Y12" s="872"/>
      <c r="Z12" s="872"/>
      <c r="AA12" s="872"/>
      <c r="AB12" s="872"/>
      <c r="AC12" s="872"/>
      <c r="AD12" s="872"/>
      <c r="AE12" s="872"/>
      <c r="AF12" s="872"/>
      <c r="AG12" s="872"/>
      <c r="AH12" s="872"/>
      <c r="AI12" s="872"/>
      <c r="AJ12" s="872"/>
      <c r="AK12" s="872"/>
      <c r="AL12" s="872"/>
      <c r="AM12" s="872"/>
      <c r="AN12" s="872"/>
      <c r="AO12" s="872"/>
      <c r="AP12" s="872"/>
      <c r="AQ12" s="872"/>
      <c r="AR12" s="872"/>
      <c r="AS12" s="872"/>
      <c r="AT12" s="872"/>
      <c r="AU12" s="872"/>
      <c r="AV12" s="872"/>
      <c r="AW12" s="872"/>
      <c r="AX12" s="872"/>
      <c r="AY12" s="872"/>
      <c r="AZ12" s="872"/>
      <c r="BA12" s="872"/>
      <c r="BB12" s="872"/>
      <c r="BC12" s="872"/>
      <c r="BD12" s="872"/>
      <c r="BE12" s="872"/>
      <c r="BF12" s="872"/>
      <c r="BG12" s="872"/>
      <c r="BH12" s="872"/>
      <c r="BI12" s="872"/>
      <c r="BJ12" s="872"/>
      <c r="BK12" s="478"/>
      <c r="BL12" s="478"/>
      <c r="BM12" s="478"/>
      <c r="BN12" s="481"/>
      <c r="BO12" s="868"/>
      <c r="BP12" s="868"/>
      <c r="BQ12" s="868"/>
      <c r="BR12" s="868"/>
      <c r="BS12" s="868"/>
      <c r="BT12" s="868"/>
      <c r="BU12" s="868"/>
      <c r="BV12" s="868"/>
      <c r="BW12" s="868"/>
      <c r="BX12" s="868"/>
      <c r="BY12" s="868"/>
      <c r="BZ12" s="868"/>
      <c r="CA12" s="868"/>
      <c r="CB12" s="868"/>
      <c r="CC12" s="868"/>
      <c r="CD12" s="868"/>
      <c r="CE12" s="868"/>
      <c r="CF12" s="868"/>
      <c r="CG12" s="868"/>
      <c r="CH12" s="868"/>
      <c r="CI12" s="868"/>
      <c r="CJ12" s="868"/>
      <c r="CK12" s="868"/>
      <c r="CL12" s="868"/>
      <c r="CM12" s="868"/>
      <c r="CN12" s="868"/>
      <c r="CO12" s="868"/>
      <c r="CP12" s="868"/>
      <c r="CQ12" s="868"/>
      <c r="CR12" s="868"/>
      <c r="CS12" s="868"/>
      <c r="CT12" s="868"/>
      <c r="CU12" s="868"/>
      <c r="CV12" s="868"/>
      <c r="CW12" s="868"/>
      <c r="CX12" s="868"/>
      <c r="CY12" s="868"/>
      <c r="CZ12" s="868"/>
      <c r="DA12" s="868"/>
      <c r="DB12" s="868"/>
      <c r="DC12" s="868"/>
      <c r="DD12" s="868"/>
      <c r="DE12" s="868"/>
      <c r="DF12" s="868"/>
      <c r="DG12" s="868"/>
      <c r="DH12" s="868"/>
      <c r="DI12" s="868"/>
      <c r="DJ12" s="868"/>
      <c r="DK12" s="868"/>
      <c r="DL12" s="868"/>
      <c r="DM12" s="868"/>
      <c r="DN12" s="868"/>
      <c r="DO12" s="868"/>
      <c r="DP12" s="868"/>
      <c r="DQ12" s="868"/>
      <c r="DR12" s="868"/>
      <c r="DS12" s="482"/>
      <c r="DT12" s="478"/>
      <c r="DU12" s="478"/>
      <c r="DV12" s="429"/>
      <c r="DW12" s="429"/>
      <c r="DX12" s="429"/>
      <c r="DY12" s="429"/>
      <c r="DZ12" s="429"/>
      <c r="EA12" s="429"/>
      <c r="EB12" s="429"/>
      <c r="EC12" s="429"/>
      <c r="ED12" s="429"/>
      <c r="EE12" s="429"/>
      <c r="EF12" s="429"/>
      <c r="EG12" s="429"/>
      <c r="EH12" s="429"/>
      <c r="EI12" s="429"/>
      <c r="EJ12" s="429"/>
      <c r="EK12" s="429"/>
      <c r="EL12" s="429"/>
      <c r="EM12" s="429"/>
      <c r="EN12" s="429"/>
      <c r="EO12" s="429"/>
      <c r="EP12" s="429"/>
      <c r="EQ12" s="429"/>
      <c r="ER12" s="429"/>
      <c r="ES12" s="429"/>
      <c r="ET12" s="429"/>
      <c r="EU12" s="429"/>
      <c r="EV12" s="429"/>
      <c r="EW12" s="429"/>
      <c r="EX12" s="429"/>
      <c r="EY12" s="429"/>
      <c r="EZ12" s="429"/>
      <c r="FA12" s="429"/>
      <c r="FB12" s="429"/>
      <c r="FC12" s="429"/>
      <c r="FD12" s="429"/>
      <c r="FE12" s="429"/>
      <c r="FF12" s="429"/>
      <c r="FG12" s="429"/>
      <c r="FH12" s="429"/>
      <c r="FI12" s="429"/>
      <c r="FJ12" s="429"/>
      <c r="FK12" s="429"/>
      <c r="FL12" s="429"/>
      <c r="FM12" s="429"/>
      <c r="FN12" s="429"/>
      <c r="FO12" s="429"/>
      <c r="FP12" s="429"/>
      <c r="FQ12" s="429"/>
      <c r="FR12" s="429"/>
      <c r="FS12" s="429"/>
      <c r="FT12" s="429"/>
      <c r="FU12" s="429"/>
      <c r="FV12" s="429"/>
      <c r="FW12" s="429"/>
      <c r="FX12" s="429"/>
      <c r="FY12" s="429"/>
      <c r="FZ12" s="429"/>
      <c r="GA12" s="429"/>
      <c r="GB12" s="429"/>
      <c r="GC12" s="429"/>
      <c r="GD12" s="429"/>
      <c r="GE12" s="429"/>
      <c r="GF12" s="429"/>
      <c r="GG12" s="429"/>
      <c r="GH12" s="429"/>
      <c r="GI12" s="429"/>
      <c r="GJ12" s="429"/>
      <c r="GK12" s="429"/>
      <c r="GL12" s="429"/>
      <c r="GM12" s="429"/>
      <c r="GN12" s="429"/>
      <c r="GO12" s="429"/>
      <c r="GP12" s="429"/>
      <c r="GQ12" s="429"/>
      <c r="GR12" s="429"/>
      <c r="GS12" s="429"/>
      <c r="GT12" s="429"/>
      <c r="GU12" s="429"/>
      <c r="GV12" s="429"/>
      <c r="GW12" s="429"/>
      <c r="GX12" s="429"/>
      <c r="GY12" s="429"/>
      <c r="GZ12" s="429"/>
      <c r="HA12" s="429"/>
      <c r="HB12" s="429"/>
      <c r="HC12" s="429"/>
      <c r="HD12" s="429"/>
      <c r="HE12" s="429"/>
      <c r="HF12" s="429"/>
      <c r="HG12" s="429"/>
      <c r="HH12" s="429"/>
      <c r="HI12" s="429"/>
      <c r="HJ12" s="429"/>
      <c r="HK12" s="429"/>
      <c r="HL12" s="429"/>
      <c r="HM12" s="429"/>
      <c r="HN12" s="429"/>
      <c r="HO12" s="429"/>
      <c r="HP12" s="429"/>
      <c r="HQ12" s="429"/>
      <c r="HR12" s="429"/>
      <c r="HS12" s="429"/>
      <c r="HT12" s="429"/>
      <c r="HU12" s="429"/>
      <c r="HV12" s="429"/>
      <c r="HW12" s="429"/>
      <c r="HX12" s="429"/>
      <c r="HY12" s="429"/>
      <c r="HZ12" s="429"/>
      <c r="IA12" s="429"/>
      <c r="IB12" s="429"/>
      <c r="IC12" s="429"/>
      <c r="ID12" s="429"/>
      <c r="IE12" s="429"/>
      <c r="IF12" s="429"/>
      <c r="IG12" s="429"/>
      <c r="IH12" s="429"/>
      <c r="II12" s="429"/>
      <c r="IJ12" s="429"/>
      <c r="IK12" s="429"/>
      <c r="IL12" s="429"/>
      <c r="IM12" s="429"/>
      <c r="IN12" s="429"/>
      <c r="IO12" s="429"/>
      <c r="IP12" s="429"/>
      <c r="IQ12" s="429"/>
      <c r="IR12" s="429"/>
      <c r="IS12" s="429"/>
      <c r="IT12" s="429"/>
      <c r="IU12" s="429"/>
      <c r="IV12" s="429"/>
      <c r="IW12" s="429"/>
      <c r="IX12" s="429"/>
      <c r="IY12" s="429"/>
      <c r="IZ12" s="429"/>
      <c r="JA12" s="429"/>
      <c r="JB12" s="429"/>
      <c r="JC12" s="429"/>
      <c r="JD12" s="429"/>
      <c r="JE12" s="429"/>
      <c r="JF12" s="429"/>
      <c r="JG12" s="429"/>
      <c r="JH12" s="429"/>
      <c r="JI12" s="429"/>
      <c r="JJ12" s="429"/>
      <c r="JK12" s="429"/>
      <c r="JL12" s="429"/>
      <c r="JM12" s="429"/>
      <c r="JN12" s="429"/>
      <c r="JO12" s="429"/>
      <c r="JP12" s="429"/>
      <c r="JQ12" s="429"/>
      <c r="JR12" s="429"/>
      <c r="JS12" s="429"/>
      <c r="JT12" s="429"/>
      <c r="JU12" s="429"/>
      <c r="JV12" s="429"/>
      <c r="JW12" s="429"/>
      <c r="JX12" s="429"/>
      <c r="JY12" s="429"/>
      <c r="JZ12" s="429"/>
      <c r="KA12" s="429"/>
      <c r="KB12" s="429"/>
      <c r="KC12" s="429"/>
      <c r="KD12" s="429"/>
      <c r="KE12" s="429"/>
      <c r="KF12" s="429"/>
      <c r="KG12" s="429"/>
      <c r="KH12" s="429"/>
      <c r="KI12" s="429"/>
      <c r="KJ12" s="429"/>
      <c r="KK12" s="429"/>
      <c r="KL12" s="429"/>
      <c r="KM12" s="429"/>
      <c r="KN12" s="429"/>
      <c r="KO12" s="429"/>
      <c r="KP12" s="429"/>
      <c r="KQ12" s="429"/>
      <c r="KR12" s="429"/>
      <c r="KS12" s="429"/>
      <c r="KT12" s="429"/>
      <c r="KU12" s="429"/>
      <c r="KV12" s="429"/>
      <c r="KW12" s="429"/>
      <c r="KX12" s="429"/>
      <c r="KY12" s="429"/>
      <c r="KZ12" s="429"/>
      <c r="LA12" s="429"/>
      <c r="LB12" s="429"/>
      <c r="LC12" s="429"/>
      <c r="LD12" s="429"/>
      <c r="LE12" s="429"/>
      <c r="LF12" s="429"/>
      <c r="LG12" s="429"/>
      <c r="LH12" s="429"/>
      <c r="LI12" s="429"/>
      <c r="LJ12" s="429"/>
      <c r="LK12" s="429"/>
      <c r="LL12" s="429"/>
      <c r="LM12" s="429"/>
      <c r="LN12" s="429"/>
      <c r="LO12" s="429"/>
      <c r="LP12" s="429"/>
      <c r="LQ12" s="429"/>
      <c r="LR12" s="429"/>
      <c r="LS12" s="429"/>
      <c r="LT12" s="429"/>
      <c r="LU12" s="429"/>
      <c r="LV12" s="429"/>
      <c r="LW12" s="429"/>
      <c r="LX12" s="429"/>
      <c r="LY12" s="429"/>
      <c r="LZ12" s="429"/>
    </row>
    <row r="13" spans="1:338" ht="9" customHeight="1">
      <c r="A13" s="478"/>
      <c r="B13" s="872"/>
      <c r="C13" s="872"/>
      <c r="D13" s="872"/>
      <c r="E13" s="872"/>
      <c r="F13" s="872"/>
      <c r="G13" s="872"/>
      <c r="H13" s="872"/>
      <c r="I13" s="872"/>
      <c r="J13" s="872"/>
      <c r="K13" s="872"/>
      <c r="L13" s="872"/>
      <c r="M13" s="872"/>
      <c r="N13" s="872"/>
      <c r="O13" s="872"/>
      <c r="P13" s="872"/>
      <c r="Q13" s="872"/>
      <c r="R13" s="872"/>
      <c r="S13" s="872"/>
      <c r="T13" s="872"/>
      <c r="U13" s="872"/>
      <c r="V13" s="872"/>
      <c r="W13" s="872"/>
      <c r="X13" s="872"/>
      <c r="Y13" s="872"/>
      <c r="Z13" s="872"/>
      <c r="AA13" s="872"/>
      <c r="AB13" s="872"/>
      <c r="AC13" s="872"/>
      <c r="AD13" s="872"/>
      <c r="AE13" s="872"/>
      <c r="AF13" s="872"/>
      <c r="AG13" s="872"/>
      <c r="AH13" s="872"/>
      <c r="AI13" s="872"/>
      <c r="AJ13" s="872"/>
      <c r="AK13" s="872"/>
      <c r="AL13" s="872"/>
      <c r="AM13" s="872"/>
      <c r="AN13" s="872"/>
      <c r="AO13" s="872"/>
      <c r="AP13" s="872"/>
      <c r="AQ13" s="872"/>
      <c r="AR13" s="872"/>
      <c r="AS13" s="872"/>
      <c r="AT13" s="872"/>
      <c r="AU13" s="872"/>
      <c r="AV13" s="872"/>
      <c r="AW13" s="872"/>
      <c r="AX13" s="872"/>
      <c r="AY13" s="872"/>
      <c r="AZ13" s="872"/>
      <c r="BA13" s="872"/>
      <c r="BB13" s="872"/>
      <c r="BC13" s="872"/>
      <c r="BD13" s="872"/>
      <c r="BE13" s="872"/>
      <c r="BF13" s="872"/>
      <c r="BG13" s="872"/>
      <c r="BH13" s="872"/>
      <c r="BI13" s="872"/>
      <c r="BJ13" s="872"/>
      <c r="BK13" s="478"/>
      <c r="BL13" s="478"/>
      <c r="BM13" s="478"/>
      <c r="BN13" s="481"/>
      <c r="BO13" s="868"/>
      <c r="BP13" s="868"/>
      <c r="BQ13" s="868"/>
      <c r="BR13" s="868"/>
      <c r="BS13" s="868"/>
      <c r="BT13" s="868"/>
      <c r="BU13" s="868"/>
      <c r="BV13" s="868"/>
      <c r="BW13" s="868"/>
      <c r="BX13" s="868"/>
      <c r="BY13" s="868"/>
      <c r="BZ13" s="868"/>
      <c r="CA13" s="868"/>
      <c r="CB13" s="868"/>
      <c r="CC13" s="868"/>
      <c r="CD13" s="868"/>
      <c r="CE13" s="868"/>
      <c r="CF13" s="868"/>
      <c r="CG13" s="868"/>
      <c r="CH13" s="868"/>
      <c r="CI13" s="868"/>
      <c r="CJ13" s="868"/>
      <c r="CK13" s="868"/>
      <c r="CL13" s="868"/>
      <c r="CM13" s="868"/>
      <c r="CN13" s="868"/>
      <c r="CO13" s="868"/>
      <c r="CP13" s="868"/>
      <c r="CQ13" s="868"/>
      <c r="CR13" s="868"/>
      <c r="CS13" s="868"/>
      <c r="CT13" s="868"/>
      <c r="CU13" s="868"/>
      <c r="CV13" s="868"/>
      <c r="CW13" s="868"/>
      <c r="CX13" s="868"/>
      <c r="CY13" s="868"/>
      <c r="CZ13" s="868"/>
      <c r="DA13" s="868"/>
      <c r="DB13" s="868"/>
      <c r="DC13" s="868"/>
      <c r="DD13" s="868"/>
      <c r="DE13" s="868"/>
      <c r="DF13" s="868"/>
      <c r="DG13" s="868"/>
      <c r="DH13" s="868"/>
      <c r="DI13" s="868"/>
      <c r="DJ13" s="868"/>
      <c r="DK13" s="868"/>
      <c r="DL13" s="868"/>
      <c r="DM13" s="868"/>
      <c r="DN13" s="868"/>
      <c r="DO13" s="868"/>
      <c r="DP13" s="868"/>
      <c r="DQ13" s="868"/>
      <c r="DR13" s="868"/>
      <c r="DS13" s="482"/>
      <c r="DT13" s="478"/>
      <c r="DU13" s="478"/>
      <c r="DV13" s="429"/>
      <c r="DW13" s="429"/>
      <c r="DX13" s="429"/>
      <c r="DY13" s="429"/>
      <c r="DZ13" s="429"/>
      <c r="EA13" s="429"/>
      <c r="EB13" s="429"/>
      <c r="EC13" s="429"/>
      <c r="ED13" s="429"/>
      <c r="EE13" s="429"/>
      <c r="EF13" s="429"/>
      <c r="EG13" s="429"/>
      <c r="EH13" s="429"/>
      <c r="EI13" s="429"/>
      <c r="EJ13" s="429"/>
      <c r="EK13" s="429"/>
      <c r="EL13" s="429"/>
      <c r="EM13" s="429"/>
      <c r="EN13" s="429"/>
      <c r="EO13" s="429"/>
      <c r="EP13" s="429"/>
      <c r="EQ13" s="429"/>
      <c r="ER13" s="429"/>
      <c r="ES13" s="429"/>
      <c r="ET13" s="429"/>
      <c r="EU13" s="429"/>
      <c r="EV13" s="429"/>
      <c r="EW13" s="429"/>
      <c r="EX13" s="429"/>
      <c r="EY13" s="429"/>
      <c r="EZ13" s="429"/>
      <c r="FA13" s="429"/>
      <c r="FB13" s="429"/>
      <c r="FC13" s="429"/>
      <c r="FD13" s="429"/>
      <c r="FE13" s="429"/>
      <c r="FF13" s="429"/>
      <c r="FG13" s="429"/>
      <c r="FH13" s="429"/>
      <c r="FI13" s="429"/>
      <c r="FJ13" s="429"/>
      <c r="FK13" s="429"/>
      <c r="FL13" s="429"/>
      <c r="FM13" s="429"/>
      <c r="FN13" s="429"/>
      <c r="FO13" s="429"/>
      <c r="FP13" s="429"/>
      <c r="FQ13" s="429"/>
      <c r="FR13" s="429"/>
      <c r="FS13" s="429"/>
      <c r="FT13" s="429"/>
      <c r="FU13" s="429"/>
      <c r="FV13" s="429"/>
      <c r="FW13" s="429"/>
      <c r="FX13" s="429"/>
      <c r="FY13" s="429"/>
      <c r="FZ13" s="429"/>
      <c r="GA13" s="429"/>
      <c r="GB13" s="429"/>
      <c r="GC13" s="429"/>
      <c r="GD13" s="429"/>
      <c r="GE13" s="429"/>
      <c r="GF13" s="429"/>
      <c r="GG13" s="429"/>
      <c r="GH13" s="429"/>
      <c r="GI13" s="429"/>
      <c r="GJ13" s="429"/>
      <c r="GK13" s="429"/>
      <c r="GL13" s="429"/>
      <c r="GM13" s="429"/>
      <c r="GN13" s="429"/>
      <c r="GO13" s="429"/>
      <c r="GP13" s="429"/>
      <c r="GQ13" s="429"/>
      <c r="GR13" s="429"/>
      <c r="GS13" s="429"/>
      <c r="GT13" s="429"/>
      <c r="GU13" s="429"/>
      <c r="GV13" s="429"/>
      <c r="GW13" s="429"/>
      <c r="GX13" s="429"/>
      <c r="GY13" s="429"/>
      <c r="GZ13" s="429"/>
      <c r="HA13" s="429"/>
      <c r="HB13" s="429"/>
      <c r="HC13" s="429"/>
      <c r="HD13" s="429"/>
      <c r="HE13" s="429"/>
      <c r="HF13" s="429"/>
      <c r="HG13" s="429"/>
      <c r="HH13" s="429"/>
      <c r="HI13" s="429"/>
      <c r="HJ13" s="429"/>
      <c r="HK13" s="429"/>
      <c r="HL13" s="429"/>
      <c r="HM13" s="429"/>
      <c r="HN13" s="429"/>
      <c r="HO13" s="429"/>
      <c r="HP13" s="429"/>
      <c r="HQ13" s="429"/>
      <c r="HR13" s="429"/>
      <c r="HS13" s="429"/>
      <c r="HT13" s="429"/>
      <c r="HU13" s="429"/>
      <c r="HV13" s="429"/>
      <c r="HW13" s="429"/>
      <c r="HX13" s="429"/>
      <c r="HY13" s="429"/>
      <c r="HZ13" s="429"/>
      <c r="IA13" s="429"/>
      <c r="IB13" s="429"/>
      <c r="IC13" s="429"/>
      <c r="ID13" s="429"/>
      <c r="IE13" s="429"/>
      <c r="IF13" s="429"/>
      <c r="IG13" s="429"/>
      <c r="IH13" s="429"/>
      <c r="II13" s="429"/>
      <c r="IJ13" s="429"/>
      <c r="IK13" s="429"/>
      <c r="IL13" s="429"/>
      <c r="IM13" s="429"/>
      <c r="IN13" s="429"/>
      <c r="IO13" s="429"/>
      <c r="IP13" s="429"/>
      <c r="IQ13" s="429"/>
      <c r="IR13" s="429"/>
      <c r="IS13" s="429"/>
      <c r="IT13" s="429"/>
      <c r="IU13" s="429"/>
      <c r="IV13" s="429"/>
      <c r="IW13" s="429"/>
      <c r="IX13" s="429"/>
      <c r="IY13" s="429"/>
      <c r="IZ13" s="429"/>
      <c r="JA13" s="429"/>
      <c r="JB13" s="429"/>
      <c r="JC13" s="429"/>
      <c r="JD13" s="429"/>
      <c r="JE13" s="429"/>
      <c r="JF13" s="429"/>
      <c r="JG13" s="429"/>
      <c r="JH13" s="429"/>
      <c r="JI13" s="429"/>
      <c r="JJ13" s="429"/>
      <c r="JK13" s="429"/>
      <c r="JL13" s="429"/>
      <c r="JM13" s="429"/>
      <c r="JN13" s="429"/>
      <c r="JO13" s="429"/>
      <c r="JP13" s="429"/>
      <c r="JQ13" s="429"/>
      <c r="JR13" s="429"/>
      <c r="JS13" s="429"/>
      <c r="JT13" s="429"/>
      <c r="JU13" s="429"/>
      <c r="JV13" s="429"/>
      <c r="JW13" s="429"/>
      <c r="JX13" s="429"/>
      <c r="JY13" s="429"/>
      <c r="JZ13" s="429"/>
      <c r="KA13" s="429"/>
      <c r="KB13" s="429"/>
      <c r="KC13" s="429"/>
      <c r="KD13" s="429"/>
      <c r="KE13" s="429"/>
      <c r="KF13" s="429"/>
      <c r="KG13" s="429"/>
      <c r="KH13" s="429"/>
      <c r="KI13" s="429"/>
      <c r="KJ13" s="429"/>
      <c r="KK13" s="429"/>
      <c r="KL13" s="429"/>
      <c r="KM13" s="429"/>
      <c r="KN13" s="429"/>
      <c r="KO13" s="429"/>
      <c r="KP13" s="429"/>
      <c r="KQ13" s="429"/>
      <c r="KR13" s="429"/>
      <c r="KS13" s="429"/>
      <c r="KT13" s="429"/>
      <c r="KU13" s="429"/>
      <c r="KV13" s="429"/>
      <c r="KW13" s="429"/>
      <c r="KX13" s="429"/>
      <c r="KY13" s="429"/>
      <c r="KZ13" s="429"/>
      <c r="LA13" s="429"/>
      <c r="LB13" s="429"/>
      <c r="LC13" s="429"/>
      <c r="LD13" s="429"/>
      <c r="LE13" s="429"/>
      <c r="LF13" s="429"/>
      <c r="LG13" s="429"/>
      <c r="LH13" s="429"/>
      <c r="LI13" s="429"/>
      <c r="LJ13" s="429"/>
      <c r="LK13" s="429"/>
      <c r="LL13" s="429"/>
      <c r="LM13" s="429"/>
      <c r="LN13" s="429"/>
      <c r="LO13" s="429"/>
      <c r="LP13" s="429"/>
      <c r="LQ13" s="429"/>
      <c r="LR13" s="429"/>
      <c r="LS13" s="429"/>
      <c r="LT13" s="429"/>
      <c r="LU13" s="429"/>
      <c r="LV13" s="429"/>
      <c r="LW13" s="429"/>
      <c r="LX13" s="429"/>
      <c r="LY13" s="429"/>
      <c r="LZ13" s="429"/>
    </row>
    <row r="14" spans="1:338" ht="9" customHeight="1">
      <c r="A14" s="478"/>
      <c r="B14" s="872"/>
      <c r="C14" s="872"/>
      <c r="D14" s="872"/>
      <c r="E14" s="872"/>
      <c r="F14" s="872"/>
      <c r="G14" s="872"/>
      <c r="H14" s="872"/>
      <c r="I14" s="872"/>
      <c r="J14" s="872"/>
      <c r="K14" s="872"/>
      <c r="L14" s="872"/>
      <c r="M14" s="872"/>
      <c r="N14" s="872"/>
      <c r="O14" s="872"/>
      <c r="P14" s="872"/>
      <c r="Q14" s="872"/>
      <c r="R14" s="872"/>
      <c r="S14" s="872"/>
      <c r="T14" s="872"/>
      <c r="U14" s="872"/>
      <c r="V14" s="872"/>
      <c r="W14" s="872"/>
      <c r="X14" s="872"/>
      <c r="Y14" s="872"/>
      <c r="Z14" s="872"/>
      <c r="AA14" s="872"/>
      <c r="AB14" s="872"/>
      <c r="AC14" s="872"/>
      <c r="AD14" s="872"/>
      <c r="AE14" s="872"/>
      <c r="AF14" s="872"/>
      <c r="AG14" s="872"/>
      <c r="AH14" s="872"/>
      <c r="AI14" s="872"/>
      <c r="AJ14" s="872"/>
      <c r="AK14" s="872"/>
      <c r="AL14" s="872"/>
      <c r="AM14" s="872"/>
      <c r="AN14" s="872"/>
      <c r="AO14" s="872"/>
      <c r="AP14" s="872"/>
      <c r="AQ14" s="872"/>
      <c r="AR14" s="872"/>
      <c r="AS14" s="872"/>
      <c r="AT14" s="872"/>
      <c r="AU14" s="872"/>
      <c r="AV14" s="872"/>
      <c r="AW14" s="872"/>
      <c r="AX14" s="872"/>
      <c r="AY14" s="872"/>
      <c r="AZ14" s="872"/>
      <c r="BA14" s="872"/>
      <c r="BB14" s="872"/>
      <c r="BC14" s="872"/>
      <c r="BD14" s="872"/>
      <c r="BE14" s="872"/>
      <c r="BF14" s="872"/>
      <c r="BG14" s="872"/>
      <c r="BH14" s="872"/>
      <c r="BI14" s="872"/>
      <c r="BJ14" s="872"/>
      <c r="BK14" s="478"/>
      <c r="BL14" s="478"/>
      <c r="BM14" s="478"/>
      <c r="BN14" s="481"/>
      <c r="BO14" s="868" t="str">
        <f>IF(パラメーター!$D$1&gt;パラメーター!$D$2,"⚠　説明を必ず行ってください　⚠",IF(パラメーター!$D$1&lt;パラメーター!$D$2,"⚠　パラメーターを確認してください　⚠",""))</f>
        <v/>
      </c>
      <c r="BP14" s="868"/>
      <c r="BQ14" s="868"/>
      <c r="BR14" s="868"/>
      <c r="BS14" s="868"/>
      <c r="BT14" s="868"/>
      <c r="BU14" s="868"/>
      <c r="BV14" s="868"/>
      <c r="BW14" s="868"/>
      <c r="BX14" s="868"/>
      <c r="BY14" s="868"/>
      <c r="BZ14" s="868"/>
      <c r="CA14" s="868"/>
      <c r="CB14" s="868"/>
      <c r="CC14" s="868"/>
      <c r="CD14" s="868"/>
      <c r="CE14" s="868"/>
      <c r="CF14" s="868"/>
      <c r="CG14" s="868"/>
      <c r="CH14" s="868"/>
      <c r="CI14" s="868"/>
      <c r="CJ14" s="868"/>
      <c r="CK14" s="868"/>
      <c r="CL14" s="868"/>
      <c r="CM14" s="868"/>
      <c r="CN14" s="868"/>
      <c r="CO14" s="868"/>
      <c r="CP14" s="868"/>
      <c r="CQ14" s="868"/>
      <c r="CR14" s="868"/>
      <c r="CS14" s="868"/>
      <c r="CT14" s="868"/>
      <c r="CU14" s="868"/>
      <c r="CV14" s="868"/>
      <c r="CW14" s="868"/>
      <c r="CX14" s="868"/>
      <c r="CY14" s="868"/>
      <c r="CZ14" s="868"/>
      <c r="DA14" s="868"/>
      <c r="DB14" s="868"/>
      <c r="DC14" s="868"/>
      <c r="DD14" s="868"/>
      <c r="DE14" s="868"/>
      <c r="DF14" s="868"/>
      <c r="DG14" s="868"/>
      <c r="DH14" s="868"/>
      <c r="DI14" s="868"/>
      <c r="DJ14" s="868"/>
      <c r="DK14" s="868"/>
      <c r="DL14" s="868"/>
      <c r="DM14" s="868"/>
      <c r="DN14" s="868"/>
      <c r="DO14" s="868"/>
      <c r="DP14" s="868"/>
      <c r="DQ14" s="868"/>
      <c r="DR14" s="868"/>
      <c r="DS14" s="482"/>
      <c r="DT14" s="478"/>
      <c r="DU14" s="478"/>
      <c r="DV14" s="429"/>
      <c r="DW14" s="429"/>
      <c r="DX14" s="429"/>
      <c r="DY14" s="429"/>
      <c r="DZ14" s="429"/>
      <c r="EA14" s="429"/>
      <c r="EB14" s="429"/>
      <c r="EC14" s="429"/>
      <c r="ED14" s="429"/>
      <c r="EE14" s="429"/>
      <c r="EF14" s="429"/>
      <c r="EG14" s="429"/>
      <c r="EH14" s="429"/>
      <c r="EI14" s="429"/>
      <c r="EJ14" s="429"/>
      <c r="EK14" s="429"/>
      <c r="EL14" s="429"/>
      <c r="EM14" s="429"/>
      <c r="EN14" s="429"/>
      <c r="EO14" s="429"/>
      <c r="EP14" s="429"/>
      <c r="EQ14" s="429"/>
      <c r="ER14" s="429"/>
      <c r="ES14" s="429"/>
      <c r="ET14" s="429"/>
      <c r="EU14" s="429"/>
      <c r="EV14" s="429"/>
      <c r="EW14" s="429"/>
      <c r="EX14" s="429"/>
      <c r="EY14" s="429"/>
      <c r="EZ14" s="429"/>
      <c r="FA14" s="429"/>
      <c r="FB14" s="429"/>
      <c r="FC14" s="429"/>
      <c r="FD14" s="429"/>
      <c r="FE14" s="429"/>
      <c r="FF14" s="429"/>
      <c r="FG14" s="429"/>
      <c r="FH14" s="429"/>
      <c r="FI14" s="429"/>
      <c r="FJ14" s="429"/>
      <c r="FK14" s="429"/>
      <c r="FL14" s="429"/>
      <c r="FM14" s="429"/>
      <c r="FN14" s="429"/>
      <c r="FO14" s="429"/>
      <c r="FP14" s="429"/>
      <c r="FQ14" s="429"/>
      <c r="FR14" s="429"/>
      <c r="FS14" s="429"/>
      <c r="FT14" s="429"/>
      <c r="FU14" s="429"/>
      <c r="FV14" s="429"/>
      <c r="FW14" s="429"/>
      <c r="FX14" s="429"/>
      <c r="FY14" s="429"/>
      <c r="FZ14" s="429"/>
      <c r="GA14" s="429"/>
      <c r="GB14" s="429"/>
      <c r="GC14" s="429"/>
      <c r="GD14" s="429"/>
      <c r="GE14" s="429"/>
      <c r="GF14" s="429"/>
      <c r="GG14" s="429"/>
      <c r="GH14" s="429"/>
      <c r="GI14" s="429"/>
      <c r="GJ14" s="429"/>
      <c r="GK14" s="429"/>
      <c r="GL14" s="429"/>
      <c r="GM14" s="429"/>
      <c r="GN14" s="429"/>
      <c r="GO14" s="429"/>
      <c r="GP14" s="429"/>
      <c r="GQ14" s="429"/>
      <c r="GR14" s="429"/>
      <c r="GS14" s="429"/>
      <c r="GT14" s="429"/>
      <c r="GU14" s="429"/>
      <c r="GV14" s="429"/>
      <c r="GW14" s="429"/>
      <c r="GX14" s="429"/>
      <c r="GY14" s="429"/>
      <c r="GZ14" s="429"/>
      <c r="HA14" s="429"/>
      <c r="HB14" s="429"/>
      <c r="HC14" s="429"/>
      <c r="HD14" s="429"/>
      <c r="HE14" s="429"/>
      <c r="HF14" s="429"/>
      <c r="HG14" s="429"/>
      <c r="HH14" s="429"/>
      <c r="HI14" s="429"/>
      <c r="HJ14" s="429"/>
      <c r="HK14" s="429"/>
      <c r="HL14" s="429"/>
      <c r="HM14" s="429"/>
      <c r="HN14" s="429"/>
      <c r="HO14" s="429"/>
      <c r="HP14" s="429"/>
      <c r="HQ14" s="429"/>
      <c r="HR14" s="429"/>
      <c r="HS14" s="429"/>
      <c r="HT14" s="429"/>
      <c r="HU14" s="429"/>
      <c r="HV14" s="429"/>
      <c r="HW14" s="429"/>
      <c r="HX14" s="429"/>
      <c r="HY14" s="429"/>
      <c r="HZ14" s="429"/>
      <c r="IA14" s="429"/>
      <c r="IB14" s="429"/>
      <c r="IC14" s="429"/>
      <c r="ID14" s="429"/>
      <c r="IE14" s="429"/>
      <c r="IF14" s="429"/>
      <c r="IG14" s="429"/>
      <c r="IH14" s="429"/>
      <c r="II14" s="429"/>
      <c r="IJ14" s="429"/>
      <c r="IK14" s="429"/>
      <c r="IL14" s="429"/>
      <c r="IM14" s="429"/>
      <c r="IN14" s="429"/>
      <c r="IO14" s="429"/>
      <c r="IP14" s="429"/>
      <c r="IQ14" s="429"/>
      <c r="IR14" s="429"/>
      <c r="IS14" s="429"/>
      <c r="IT14" s="429"/>
      <c r="IU14" s="429"/>
      <c r="IV14" s="429"/>
      <c r="IW14" s="429"/>
      <c r="IX14" s="429"/>
      <c r="IY14" s="429"/>
      <c r="IZ14" s="429"/>
      <c r="JA14" s="429"/>
      <c r="JB14" s="429"/>
      <c r="JC14" s="429"/>
      <c r="JD14" s="429"/>
      <c r="JE14" s="429"/>
      <c r="JF14" s="429"/>
      <c r="JG14" s="429"/>
      <c r="JH14" s="429"/>
      <c r="JI14" s="429"/>
      <c r="JJ14" s="429"/>
      <c r="JK14" s="429"/>
      <c r="JL14" s="429"/>
      <c r="JM14" s="429"/>
      <c r="JN14" s="429"/>
      <c r="JO14" s="429"/>
      <c r="JP14" s="429"/>
      <c r="JQ14" s="429"/>
      <c r="JR14" s="429"/>
      <c r="JS14" s="429"/>
      <c r="JT14" s="429"/>
      <c r="JU14" s="429"/>
      <c r="JV14" s="429"/>
      <c r="JW14" s="429"/>
      <c r="JX14" s="429"/>
      <c r="JY14" s="429"/>
      <c r="JZ14" s="429"/>
      <c r="KA14" s="429"/>
      <c r="KB14" s="429"/>
      <c r="KC14" s="429"/>
      <c r="KD14" s="429"/>
      <c r="KE14" s="429"/>
      <c r="KF14" s="429"/>
      <c r="KG14" s="429"/>
      <c r="KH14" s="429"/>
      <c r="KI14" s="429"/>
      <c r="KJ14" s="429"/>
      <c r="KK14" s="429"/>
      <c r="KL14" s="429"/>
      <c r="KM14" s="429"/>
      <c r="KN14" s="429"/>
      <c r="KO14" s="429"/>
      <c r="KP14" s="429"/>
      <c r="KQ14" s="429"/>
      <c r="KR14" s="429"/>
      <c r="KS14" s="429"/>
      <c r="KT14" s="429"/>
      <c r="KU14" s="429"/>
      <c r="KV14" s="429"/>
      <c r="KW14" s="429"/>
      <c r="KX14" s="429"/>
      <c r="KY14" s="429"/>
      <c r="KZ14" s="429"/>
      <c r="LA14" s="429"/>
      <c r="LB14" s="429"/>
      <c r="LC14" s="429"/>
      <c r="LD14" s="429"/>
      <c r="LE14" s="429"/>
      <c r="LF14" s="429"/>
      <c r="LG14" s="429"/>
      <c r="LH14" s="429"/>
      <c r="LI14" s="429"/>
      <c r="LJ14" s="429"/>
      <c r="LK14" s="429"/>
      <c r="LL14" s="429"/>
      <c r="LM14" s="429"/>
      <c r="LN14" s="429"/>
      <c r="LO14" s="429"/>
      <c r="LP14" s="429"/>
      <c r="LQ14" s="429"/>
      <c r="LR14" s="429"/>
      <c r="LS14" s="429"/>
      <c r="LT14" s="429"/>
      <c r="LU14" s="429"/>
      <c r="LV14" s="429"/>
      <c r="LW14" s="429"/>
      <c r="LX14" s="429"/>
      <c r="LY14" s="429"/>
      <c r="LZ14" s="429"/>
    </row>
    <row r="15" spans="1:338" ht="9" customHeight="1">
      <c r="A15" s="872" t="s">
        <v>478</v>
      </c>
      <c r="B15" s="872"/>
      <c r="C15" s="872"/>
      <c r="D15" s="872"/>
      <c r="E15" s="872"/>
      <c r="F15" s="872"/>
      <c r="G15" s="872"/>
      <c r="H15" s="872"/>
      <c r="I15" s="872"/>
      <c r="J15" s="872"/>
      <c r="K15" s="872"/>
      <c r="L15" s="872"/>
      <c r="M15" s="872"/>
      <c r="N15" s="872"/>
      <c r="O15" s="872"/>
      <c r="P15" s="872"/>
      <c r="Q15" s="872"/>
      <c r="R15" s="872"/>
      <c r="S15" s="872"/>
      <c r="T15" s="872"/>
      <c r="U15" s="872"/>
      <c r="V15" s="872"/>
      <c r="W15" s="872"/>
      <c r="X15" s="872"/>
      <c r="Y15" s="872"/>
      <c r="Z15" s="872"/>
      <c r="AA15" s="872"/>
      <c r="AB15" s="872"/>
      <c r="AC15" s="872"/>
      <c r="AD15" s="872"/>
      <c r="AE15" s="872"/>
      <c r="AF15" s="872"/>
      <c r="AG15" s="872"/>
      <c r="AH15" s="872"/>
      <c r="AI15" s="872"/>
      <c r="AJ15" s="872"/>
      <c r="AK15" s="872"/>
      <c r="AL15" s="872"/>
      <c r="AM15" s="872"/>
      <c r="AN15" s="872"/>
      <c r="AO15" s="872"/>
      <c r="AP15" s="872"/>
      <c r="AQ15" s="872"/>
      <c r="AR15" s="872"/>
      <c r="AS15" s="872"/>
      <c r="AT15" s="872"/>
      <c r="AU15" s="872"/>
      <c r="AV15" s="872"/>
      <c r="AW15" s="872"/>
      <c r="AX15" s="872"/>
      <c r="AY15" s="872"/>
      <c r="AZ15" s="872"/>
      <c r="BA15" s="872"/>
      <c r="BB15" s="872"/>
      <c r="BC15" s="872"/>
      <c r="BD15" s="872"/>
      <c r="BE15" s="872"/>
      <c r="BF15" s="872"/>
      <c r="BG15" s="872"/>
      <c r="BH15" s="872"/>
      <c r="BI15" s="872"/>
      <c r="BJ15" s="872"/>
      <c r="BK15" s="478"/>
      <c r="BL15" s="478"/>
      <c r="BM15" s="478"/>
      <c r="BN15" s="481"/>
      <c r="BO15" s="868"/>
      <c r="BP15" s="868"/>
      <c r="BQ15" s="868"/>
      <c r="BR15" s="868"/>
      <c r="BS15" s="868"/>
      <c r="BT15" s="868"/>
      <c r="BU15" s="868"/>
      <c r="BV15" s="868"/>
      <c r="BW15" s="868"/>
      <c r="BX15" s="868"/>
      <c r="BY15" s="868"/>
      <c r="BZ15" s="868"/>
      <c r="CA15" s="868"/>
      <c r="CB15" s="868"/>
      <c r="CC15" s="868"/>
      <c r="CD15" s="868"/>
      <c r="CE15" s="868"/>
      <c r="CF15" s="868"/>
      <c r="CG15" s="868"/>
      <c r="CH15" s="868"/>
      <c r="CI15" s="868"/>
      <c r="CJ15" s="868"/>
      <c r="CK15" s="868"/>
      <c r="CL15" s="868"/>
      <c r="CM15" s="868"/>
      <c r="CN15" s="868"/>
      <c r="CO15" s="868"/>
      <c r="CP15" s="868"/>
      <c r="CQ15" s="868"/>
      <c r="CR15" s="868"/>
      <c r="CS15" s="868"/>
      <c r="CT15" s="868"/>
      <c r="CU15" s="868"/>
      <c r="CV15" s="868"/>
      <c r="CW15" s="868"/>
      <c r="CX15" s="868"/>
      <c r="CY15" s="868"/>
      <c r="CZ15" s="868"/>
      <c r="DA15" s="868"/>
      <c r="DB15" s="868"/>
      <c r="DC15" s="868"/>
      <c r="DD15" s="868"/>
      <c r="DE15" s="868"/>
      <c r="DF15" s="868"/>
      <c r="DG15" s="868"/>
      <c r="DH15" s="868"/>
      <c r="DI15" s="868"/>
      <c r="DJ15" s="868"/>
      <c r="DK15" s="868"/>
      <c r="DL15" s="868"/>
      <c r="DM15" s="868"/>
      <c r="DN15" s="868"/>
      <c r="DO15" s="868"/>
      <c r="DP15" s="868"/>
      <c r="DQ15" s="868"/>
      <c r="DR15" s="868"/>
      <c r="DS15" s="482"/>
      <c r="DT15" s="478"/>
      <c r="DU15" s="478"/>
      <c r="DV15" s="429"/>
      <c r="DW15" s="429"/>
      <c r="DX15" s="429"/>
      <c r="DY15" s="429"/>
      <c r="DZ15" s="429"/>
      <c r="EA15" s="429"/>
      <c r="EB15" s="429"/>
      <c r="EC15" s="429"/>
      <c r="ED15" s="429"/>
      <c r="EE15" s="429"/>
      <c r="EF15" s="429"/>
      <c r="EG15" s="429"/>
      <c r="EH15" s="429"/>
      <c r="EI15" s="429"/>
      <c r="EJ15" s="429"/>
      <c r="EK15" s="429"/>
      <c r="EL15" s="429"/>
      <c r="EM15" s="429"/>
      <c r="EN15" s="429"/>
      <c r="EO15" s="429"/>
      <c r="EP15" s="429"/>
      <c r="EQ15" s="429"/>
      <c r="ER15" s="429"/>
      <c r="ES15" s="429"/>
      <c r="ET15" s="429"/>
      <c r="EU15" s="429"/>
      <c r="EV15" s="429"/>
      <c r="EW15" s="429"/>
      <c r="EX15" s="429"/>
      <c r="EY15" s="429"/>
      <c r="EZ15" s="429"/>
      <c r="FA15" s="429"/>
      <c r="FB15" s="429"/>
      <c r="FC15" s="429"/>
      <c r="FD15" s="429"/>
      <c r="FE15" s="429"/>
      <c r="FF15" s="429"/>
      <c r="FG15" s="429"/>
      <c r="FH15" s="429"/>
      <c r="FI15" s="429"/>
      <c r="FJ15" s="429"/>
      <c r="FK15" s="429"/>
      <c r="FL15" s="429"/>
      <c r="FM15" s="429"/>
      <c r="FN15" s="429"/>
      <c r="FO15" s="429"/>
      <c r="FP15" s="429"/>
      <c r="FQ15" s="429"/>
      <c r="FR15" s="429"/>
      <c r="FS15" s="429"/>
      <c r="FT15" s="429"/>
      <c r="FU15" s="429"/>
      <c r="FV15" s="429"/>
      <c r="FW15" s="429"/>
      <c r="FX15" s="429"/>
      <c r="FY15" s="429"/>
      <c r="FZ15" s="429"/>
      <c r="GA15" s="429"/>
      <c r="GB15" s="429"/>
      <c r="GC15" s="429"/>
      <c r="GD15" s="429"/>
      <c r="GE15" s="429"/>
      <c r="GF15" s="429"/>
      <c r="GG15" s="429"/>
      <c r="GH15" s="429"/>
      <c r="GI15" s="429"/>
      <c r="GJ15" s="429"/>
      <c r="GK15" s="429"/>
      <c r="GL15" s="429"/>
      <c r="GM15" s="429"/>
      <c r="GN15" s="429"/>
      <c r="GO15" s="429"/>
      <c r="GP15" s="429"/>
      <c r="GQ15" s="429"/>
      <c r="GR15" s="429"/>
      <c r="GS15" s="429"/>
      <c r="GT15" s="429"/>
      <c r="GU15" s="429"/>
      <c r="GV15" s="429"/>
      <c r="GW15" s="429"/>
      <c r="GX15" s="429"/>
      <c r="GY15" s="429"/>
      <c r="GZ15" s="429"/>
      <c r="HA15" s="429"/>
      <c r="HB15" s="429"/>
      <c r="HC15" s="429"/>
      <c r="HD15" s="429"/>
      <c r="HE15" s="429"/>
      <c r="HF15" s="429"/>
      <c r="HG15" s="429"/>
      <c r="HH15" s="429"/>
      <c r="HI15" s="429"/>
      <c r="HJ15" s="429"/>
      <c r="HK15" s="429"/>
      <c r="HL15" s="429"/>
      <c r="HM15" s="429"/>
      <c r="HN15" s="429"/>
      <c r="HO15" s="429"/>
      <c r="HP15" s="429"/>
      <c r="HQ15" s="429"/>
      <c r="HR15" s="429"/>
      <c r="HS15" s="429"/>
      <c r="HT15" s="429"/>
      <c r="HU15" s="429"/>
      <c r="HV15" s="429"/>
      <c r="HW15" s="429"/>
      <c r="HX15" s="429"/>
      <c r="HY15" s="429"/>
      <c r="HZ15" s="429"/>
      <c r="IA15" s="429"/>
      <c r="IB15" s="429"/>
      <c r="IC15" s="429"/>
      <c r="ID15" s="429"/>
      <c r="IE15" s="429"/>
      <c r="IF15" s="429"/>
      <c r="IG15" s="429"/>
      <c r="IH15" s="429"/>
      <c r="II15" s="429"/>
      <c r="IJ15" s="429"/>
      <c r="IK15" s="429"/>
      <c r="IL15" s="429"/>
      <c r="IM15" s="429"/>
      <c r="IN15" s="429"/>
      <c r="IO15" s="429"/>
      <c r="IP15" s="429"/>
      <c r="IQ15" s="429"/>
      <c r="IR15" s="429"/>
      <c r="IS15" s="429"/>
      <c r="IT15" s="429"/>
      <c r="IU15" s="429"/>
      <c r="IV15" s="429"/>
      <c r="IW15" s="429"/>
      <c r="IX15" s="429"/>
      <c r="IY15" s="429"/>
      <c r="IZ15" s="429"/>
      <c r="JA15" s="429"/>
      <c r="JB15" s="429"/>
      <c r="JC15" s="429"/>
      <c r="JD15" s="429"/>
      <c r="JE15" s="429"/>
      <c r="JF15" s="429"/>
      <c r="JG15" s="429"/>
      <c r="JH15" s="429"/>
      <c r="JI15" s="429"/>
      <c r="JJ15" s="429"/>
      <c r="JK15" s="429"/>
      <c r="JL15" s="429"/>
      <c r="JM15" s="429"/>
      <c r="JN15" s="429"/>
      <c r="JO15" s="429"/>
      <c r="JP15" s="429"/>
      <c r="JQ15" s="429"/>
      <c r="JR15" s="429"/>
      <c r="JS15" s="429"/>
      <c r="JT15" s="429"/>
      <c r="JU15" s="429"/>
      <c r="JV15" s="429"/>
      <c r="JW15" s="429"/>
      <c r="JX15" s="429"/>
      <c r="JY15" s="429"/>
      <c r="JZ15" s="429"/>
      <c r="KA15" s="429"/>
      <c r="KB15" s="429"/>
      <c r="KC15" s="429"/>
      <c r="KD15" s="429"/>
      <c r="KE15" s="429"/>
      <c r="KF15" s="429"/>
      <c r="KG15" s="429"/>
      <c r="KH15" s="429"/>
      <c r="KI15" s="429"/>
      <c r="KJ15" s="429"/>
      <c r="KK15" s="429"/>
      <c r="KL15" s="429"/>
      <c r="KM15" s="429"/>
      <c r="KN15" s="429"/>
      <c r="KO15" s="429"/>
      <c r="KP15" s="429"/>
      <c r="KQ15" s="429"/>
      <c r="KR15" s="429"/>
      <c r="KS15" s="429"/>
      <c r="KT15" s="429"/>
      <c r="KU15" s="429"/>
      <c r="KV15" s="429"/>
      <c r="KW15" s="429"/>
      <c r="KX15" s="429"/>
      <c r="KY15" s="429"/>
      <c r="KZ15" s="429"/>
      <c r="LA15" s="429"/>
      <c r="LB15" s="429"/>
      <c r="LC15" s="429"/>
      <c r="LD15" s="429"/>
      <c r="LE15" s="429"/>
      <c r="LF15" s="429"/>
      <c r="LG15" s="429"/>
      <c r="LH15" s="429"/>
      <c r="LI15" s="429"/>
      <c r="LJ15" s="429"/>
      <c r="LK15" s="429"/>
      <c r="LL15" s="429"/>
      <c r="LM15" s="429"/>
      <c r="LN15" s="429"/>
      <c r="LO15" s="429"/>
      <c r="LP15" s="429"/>
      <c r="LQ15" s="429"/>
      <c r="LR15" s="429"/>
      <c r="LS15" s="429"/>
      <c r="LT15" s="429"/>
      <c r="LU15" s="429"/>
      <c r="LV15" s="429"/>
      <c r="LW15" s="429"/>
      <c r="LX15" s="429"/>
      <c r="LY15" s="429"/>
      <c r="LZ15" s="429"/>
    </row>
    <row r="16" spans="1:338" ht="9" customHeight="1">
      <c r="A16" s="872"/>
      <c r="B16" s="872"/>
      <c r="C16" s="872"/>
      <c r="D16" s="872"/>
      <c r="E16" s="872"/>
      <c r="F16" s="872"/>
      <c r="G16" s="872"/>
      <c r="H16" s="872"/>
      <c r="I16" s="872"/>
      <c r="J16" s="872"/>
      <c r="K16" s="872"/>
      <c r="L16" s="872"/>
      <c r="M16" s="872"/>
      <c r="N16" s="872"/>
      <c r="O16" s="872"/>
      <c r="P16" s="872"/>
      <c r="Q16" s="872"/>
      <c r="R16" s="872"/>
      <c r="S16" s="872"/>
      <c r="T16" s="872"/>
      <c r="U16" s="872"/>
      <c r="V16" s="872"/>
      <c r="W16" s="872"/>
      <c r="X16" s="872"/>
      <c r="Y16" s="872"/>
      <c r="Z16" s="872"/>
      <c r="AA16" s="872"/>
      <c r="AB16" s="872"/>
      <c r="AC16" s="872"/>
      <c r="AD16" s="872"/>
      <c r="AE16" s="872"/>
      <c r="AF16" s="872"/>
      <c r="AG16" s="872"/>
      <c r="AH16" s="872"/>
      <c r="AI16" s="872"/>
      <c r="AJ16" s="872"/>
      <c r="AK16" s="872"/>
      <c r="AL16" s="872"/>
      <c r="AM16" s="872"/>
      <c r="AN16" s="872"/>
      <c r="AO16" s="872"/>
      <c r="AP16" s="872"/>
      <c r="AQ16" s="872"/>
      <c r="AR16" s="872"/>
      <c r="AS16" s="872"/>
      <c r="AT16" s="872"/>
      <c r="AU16" s="872"/>
      <c r="AV16" s="872"/>
      <c r="AW16" s="872"/>
      <c r="AX16" s="872"/>
      <c r="AY16" s="872"/>
      <c r="AZ16" s="872"/>
      <c r="BA16" s="872"/>
      <c r="BB16" s="872"/>
      <c r="BC16" s="872"/>
      <c r="BD16" s="872"/>
      <c r="BE16" s="872"/>
      <c r="BF16" s="872"/>
      <c r="BG16" s="872"/>
      <c r="BH16" s="872"/>
      <c r="BI16" s="872"/>
      <c r="BJ16" s="872"/>
      <c r="BK16" s="478"/>
      <c r="BL16" s="478"/>
      <c r="BM16" s="478"/>
      <c r="BN16" s="483"/>
      <c r="BO16" s="868"/>
      <c r="BP16" s="868"/>
      <c r="BQ16" s="868"/>
      <c r="BR16" s="868"/>
      <c r="BS16" s="868"/>
      <c r="BT16" s="868"/>
      <c r="BU16" s="868"/>
      <c r="BV16" s="868"/>
      <c r="BW16" s="868"/>
      <c r="BX16" s="868"/>
      <c r="BY16" s="868"/>
      <c r="BZ16" s="868"/>
      <c r="CA16" s="868"/>
      <c r="CB16" s="868"/>
      <c r="CC16" s="868"/>
      <c r="CD16" s="868"/>
      <c r="CE16" s="868"/>
      <c r="CF16" s="868"/>
      <c r="CG16" s="868"/>
      <c r="CH16" s="868"/>
      <c r="CI16" s="868"/>
      <c r="CJ16" s="868"/>
      <c r="CK16" s="868"/>
      <c r="CL16" s="868"/>
      <c r="CM16" s="868"/>
      <c r="CN16" s="868"/>
      <c r="CO16" s="868"/>
      <c r="CP16" s="868"/>
      <c r="CQ16" s="868"/>
      <c r="CR16" s="868"/>
      <c r="CS16" s="868"/>
      <c r="CT16" s="868"/>
      <c r="CU16" s="868"/>
      <c r="CV16" s="868"/>
      <c r="CW16" s="868"/>
      <c r="CX16" s="868"/>
      <c r="CY16" s="868"/>
      <c r="CZ16" s="868"/>
      <c r="DA16" s="868"/>
      <c r="DB16" s="868"/>
      <c r="DC16" s="868"/>
      <c r="DD16" s="868"/>
      <c r="DE16" s="868"/>
      <c r="DF16" s="868"/>
      <c r="DG16" s="868"/>
      <c r="DH16" s="868"/>
      <c r="DI16" s="868"/>
      <c r="DJ16" s="868"/>
      <c r="DK16" s="868"/>
      <c r="DL16" s="868"/>
      <c r="DM16" s="868"/>
      <c r="DN16" s="868"/>
      <c r="DO16" s="868"/>
      <c r="DP16" s="868"/>
      <c r="DQ16" s="868"/>
      <c r="DR16" s="868"/>
      <c r="DS16" s="482"/>
      <c r="DT16" s="478"/>
      <c r="DU16" s="478"/>
      <c r="DV16" s="429"/>
      <c r="DW16" s="429"/>
      <c r="DX16" s="429"/>
      <c r="DY16" s="429"/>
      <c r="DZ16" s="429"/>
      <c r="EA16" s="429"/>
      <c r="EB16" s="429"/>
      <c r="EC16" s="429"/>
      <c r="ED16" s="429"/>
      <c r="EE16" s="429"/>
      <c r="EF16" s="429"/>
      <c r="EG16" s="429"/>
      <c r="EH16" s="429"/>
      <c r="EI16" s="429"/>
      <c r="EJ16" s="429"/>
      <c r="EK16" s="429"/>
      <c r="EL16" s="429"/>
      <c r="EM16" s="429"/>
      <c r="EN16" s="429"/>
      <c r="EO16" s="429"/>
      <c r="EP16" s="429"/>
      <c r="EQ16" s="429"/>
      <c r="ER16" s="429"/>
      <c r="ES16" s="429"/>
      <c r="ET16" s="429"/>
      <c r="EU16" s="429"/>
      <c r="EV16" s="429"/>
      <c r="EW16" s="429"/>
      <c r="EX16" s="429"/>
      <c r="EY16" s="429"/>
      <c r="EZ16" s="429"/>
      <c r="FA16" s="429"/>
      <c r="FB16" s="429"/>
      <c r="FC16" s="429"/>
      <c r="FD16" s="429"/>
      <c r="FE16" s="429"/>
      <c r="FF16" s="429"/>
      <c r="FG16" s="429"/>
      <c r="FH16" s="429"/>
      <c r="FI16" s="429"/>
      <c r="FJ16" s="429"/>
      <c r="FK16" s="429"/>
      <c r="FL16" s="429"/>
      <c r="FM16" s="429"/>
      <c r="FN16" s="429"/>
      <c r="FO16" s="429"/>
      <c r="FP16" s="429"/>
      <c r="FQ16" s="429"/>
      <c r="FR16" s="429"/>
      <c r="FS16" s="429"/>
      <c r="FT16" s="429"/>
      <c r="FU16" s="429"/>
      <c r="FV16" s="429"/>
      <c r="FW16" s="429"/>
      <c r="FX16" s="429"/>
      <c r="FY16" s="429"/>
      <c r="FZ16" s="429"/>
      <c r="GA16" s="429"/>
      <c r="GB16" s="429"/>
      <c r="GC16" s="429"/>
      <c r="GD16" s="429"/>
      <c r="GE16" s="429"/>
      <c r="GF16" s="429"/>
      <c r="GG16" s="429"/>
      <c r="GH16" s="429"/>
      <c r="GI16" s="429"/>
      <c r="GJ16" s="429"/>
      <c r="GK16" s="429"/>
      <c r="GL16" s="429"/>
      <c r="GM16" s="429"/>
      <c r="GN16" s="429"/>
      <c r="GO16" s="429"/>
      <c r="GP16" s="429"/>
      <c r="GQ16" s="429"/>
      <c r="GR16" s="429"/>
      <c r="GS16" s="429"/>
      <c r="GT16" s="429"/>
      <c r="GU16" s="429"/>
      <c r="GV16" s="429"/>
      <c r="GW16" s="429"/>
      <c r="GX16" s="429"/>
      <c r="GY16" s="429"/>
      <c r="GZ16" s="429"/>
      <c r="HA16" s="429"/>
      <c r="HB16" s="429"/>
      <c r="HC16" s="429"/>
      <c r="HD16" s="429"/>
      <c r="HE16" s="429"/>
      <c r="HF16" s="429"/>
      <c r="HG16" s="429"/>
      <c r="HH16" s="429"/>
      <c r="HI16" s="429"/>
      <c r="HJ16" s="429"/>
      <c r="HK16" s="429"/>
      <c r="HL16" s="429"/>
      <c r="HM16" s="429"/>
      <c r="HN16" s="429"/>
      <c r="HO16" s="429"/>
      <c r="HP16" s="429"/>
      <c r="HQ16" s="429"/>
      <c r="HR16" s="429"/>
      <c r="HS16" s="429"/>
      <c r="HT16" s="429"/>
      <c r="HU16" s="429"/>
      <c r="HV16" s="429"/>
      <c r="HW16" s="429"/>
      <c r="HX16" s="429"/>
      <c r="HY16" s="429"/>
      <c r="HZ16" s="429"/>
      <c r="IA16" s="429"/>
      <c r="IB16" s="429"/>
      <c r="IC16" s="429"/>
      <c r="ID16" s="429"/>
      <c r="IE16" s="429"/>
      <c r="IF16" s="429"/>
      <c r="IG16" s="429"/>
      <c r="IH16" s="429"/>
      <c r="II16" s="429"/>
      <c r="IJ16" s="429"/>
      <c r="IK16" s="429"/>
      <c r="IL16" s="429"/>
      <c r="IM16" s="429"/>
      <c r="IN16" s="429"/>
      <c r="IO16" s="429"/>
      <c r="IP16" s="429"/>
      <c r="IQ16" s="429"/>
      <c r="IR16" s="429"/>
      <c r="IS16" s="429"/>
      <c r="IT16" s="429"/>
      <c r="IU16" s="429"/>
      <c r="IV16" s="429"/>
      <c r="IW16" s="429"/>
      <c r="IX16" s="429"/>
      <c r="IY16" s="429"/>
      <c r="IZ16" s="429"/>
      <c r="JA16" s="429"/>
      <c r="JB16" s="429"/>
      <c r="JC16" s="429"/>
      <c r="JD16" s="429"/>
      <c r="JE16" s="429"/>
      <c r="JF16" s="429"/>
      <c r="JG16" s="429"/>
      <c r="JH16" s="429"/>
      <c r="JI16" s="429"/>
      <c r="JJ16" s="429"/>
      <c r="JK16" s="429"/>
      <c r="JL16" s="429"/>
      <c r="JM16" s="429"/>
      <c r="JN16" s="429"/>
      <c r="JO16" s="429"/>
      <c r="JP16" s="429"/>
      <c r="JQ16" s="429"/>
      <c r="JR16" s="429"/>
      <c r="JS16" s="429"/>
      <c r="JT16" s="429"/>
      <c r="JU16" s="429"/>
      <c r="JV16" s="429"/>
      <c r="JW16" s="429"/>
      <c r="JX16" s="429"/>
      <c r="JY16" s="429"/>
      <c r="JZ16" s="429"/>
      <c r="KA16" s="429"/>
      <c r="KB16" s="429"/>
      <c r="KC16" s="429"/>
      <c r="KD16" s="429"/>
      <c r="KE16" s="429"/>
      <c r="KF16" s="429"/>
      <c r="KG16" s="429"/>
      <c r="KH16" s="429"/>
      <c r="KI16" s="429"/>
      <c r="KJ16" s="429"/>
      <c r="KK16" s="429"/>
      <c r="KL16" s="429"/>
      <c r="KM16" s="429"/>
      <c r="KN16" s="429"/>
      <c r="KO16" s="429"/>
      <c r="KP16" s="429"/>
      <c r="KQ16" s="429"/>
      <c r="KR16" s="429"/>
      <c r="KS16" s="429"/>
      <c r="KT16" s="429"/>
      <c r="KU16" s="429"/>
      <c r="KV16" s="429"/>
      <c r="KW16" s="429"/>
      <c r="KX16" s="429"/>
      <c r="KY16" s="429"/>
      <c r="KZ16" s="429"/>
      <c r="LA16" s="429"/>
      <c r="LB16" s="429"/>
      <c r="LC16" s="429"/>
      <c r="LD16" s="429"/>
      <c r="LE16" s="429"/>
      <c r="LF16" s="429"/>
      <c r="LG16" s="429"/>
      <c r="LH16" s="429"/>
      <c r="LI16" s="429"/>
      <c r="LJ16" s="429"/>
      <c r="LK16" s="429"/>
      <c r="LL16" s="429"/>
      <c r="LM16" s="429"/>
      <c r="LN16" s="429"/>
      <c r="LO16" s="429"/>
      <c r="LP16" s="429"/>
      <c r="LQ16" s="429"/>
      <c r="LR16" s="429"/>
      <c r="LS16" s="429"/>
      <c r="LT16" s="429"/>
      <c r="LU16" s="429"/>
      <c r="LV16" s="429"/>
      <c r="LW16" s="429"/>
      <c r="LX16" s="429"/>
      <c r="LY16" s="429"/>
      <c r="LZ16" s="429"/>
    </row>
    <row r="17" spans="1:338" ht="9" customHeight="1">
      <c r="A17" s="872"/>
      <c r="B17" s="872"/>
      <c r="C17" s="872"/>
      <c r="D17" s="872"/>
      <c r="E17" s="872"/>
      <c r="F17" s="872"/>
      <c r="G17" s="872"/>
      <c r="H17" s="872"/>
      <c r="I17" s="872"/>
      <c r="J17" s="872"/>
      <c r="K17" s="872"/>
      <c r="L17" s="872"/>
      <c r="M17" s="872"/>
      <c r="N17" s="872"/>
      <c r="O17" s="872"/>
      <c r="P17" s="872"/>
      <c r="Q17" s="872"/>
      <c r="R17" s="872"/>
      <c r="S17" s="872"/>
      <c r="T17" s="872"/>
      <c r="U17" s="872"/>
      <c r="V17" s="872"/>
      <c r="W17" s="872"/>
      <c r="X17" s="872"/>
      <c r="Y17" s="872"/>
      <c r="Z17" s="872"/>
      <c r="AA17" s="872"/>
      <c r="AB17" s="872"/>
      <c r="AC17" s="872"/>
      <c r="AD17" s="872"/>
      <c r="AE17" s="872"/>
      <c r="AF17" s="872"/>
      <c r="AG17" s="872"/>
      <c r="AH17" s="872"/>
      <c r="AI17" s="872"/>
      <c r="AJ17" s="872"/>
      <c r="AK17" s="872"/>
      <c r="AL17" s="872"/>
      <c r="AM17" s="872"/>
      <c r="AN17" s="872"/>
      <c r="AO17" s="872"/>
      <c r="AP17" s="872"/>
      <c r="AQ17" s="872"/>
      <c r="AR17" s="872"/>
      <c r="AS17" s="872"/>
      <c r="AT17" s="872"/>
      <c r="AU17" s="872"/>
      <c r="AV17" s="872"/>
      <c r="AW17" s="872"/>
      <c r="AX17" s="872"/>
      <c r="AY17" s="872"/>
      <c r="AZ17" s="872"/>
      <c r="BA17" s="872"/>
      <c r="BB17" s="872"/>
      <c r="BC17" s="872"/>
      <c r="BD17" s="872"/>
      <c r="BE17" s="872"/>
      <c r="BF17" s="872"/>
      <c r="BG17" s="872"/>
      <c r="BH17" s="872"/>
      <c r="BI17" s="872"/>
      <c r="BJ17" s="872"/>
      <c r="BK17" s="478"/>
      <c r="BL17" s="478"/>
      <c r="BM17" s="478"/>
      <c r="BN17" s="483"/>
      <c r="BO17" s="868"/>
      <c r="BP17" s="868"/>
      <c r="BQ17" s="868"/>
      <c r="BR17" s="868"/>
      <c r="BS17" s="868"/>
      <c r="BT17" s="868"/>
      <c r="BU17" s="868"/>
      <c r="BV17" s="868"/>
      <c r="BW17" s="868"/>
      <c r="BX17" s="868"/>
      <c r="BY17" s="868"/>
      <c r="BZ17" s="868"/>
      <c r="CA17" s="868"/>
      <c r="CB17" s="868"/>
      <c r="CC17" s="868"/>
      <c r="CD17" s="868"/>
      <c r="CE17" s="868"/>
      <c r="CF17" s="868"/>
      <c r="CG17" s="868"/>
      <c r="CH17" s="868"/>
      <c r="CI17" s="868"/>
      <c r="CJ17" s="868"/>
      <c r="CK17" s="868"/>
      <c r="CL17" s="868"/>
      <c r="CM17" s="868"/>
      <c r="CN17" s="868"/>
      <c r="CO17" s="868"/>
      <c r="CP17" s="868"/>
      <c r="CQ17" s="868"/>
      <c r="CR17" s="868"/>
      <c r="CS17" s="868"/>
      <c r="CT17" s="868"/>
      <c r="CU17" s="868"/>
      <c r="CV17" s="868"/>
      <c r="CW17" s="868"/>
      <c r="CX17" s="868"/>
      <c r="CY17" s="868"/>
      <c r="CZ17" s="868"/>
      <c r="DA17" s="868"/>
      <c r="DB17" s="868"/>
      <c r="DC17" s="868"/>
      <c r="DD17" s="868"/>
      <c r="DE17" s="868"/>
      <c r="DF17" s="868"/>
      <c r="DG17" s="868"/>
      <c r="DH17" s="868"/>
      <c r="DI17" s="868"/>
      <c r="DJ17" s="868"/>
      <c r="DK17" s="868"/>
      <c r="DL17" s="868"/>
      <c r="DM17" s="868"/>
      <c r="DN17" s="868"/>
      <c r="DO17" s="868"/>
      <c r="DP17" s="868"/>
      <c r="DQ17" s="868"/>
      <c r="DR17" s="868"/>
      <c r="DS17" s="482"/>
      <c r="DT17" s="478"/>
      <c r="DU17" s="478"/>
      <c r="DV17" s="429"/>
      <c r="DW17" s="429"/>
      <c r="DX17" s="429"/>
      <c r="DY17" s="429"/>
      <c r="DZ17" s="429"/>
      <c r="EA17" s="429"/>
      <c r="EB17" s="429"/>
      <c r="EC17" s="429"/>
      <c r="ED17" s="429"/>
      <c r="EE17" s="429"/>
      <c r="EF17" s="429"/>
      <c r="EG17" s="429"/>
      <c r="EH17" s="429"/>
      <c r="EI17" s="429"/>
      <c r="EJ17" s="429"/>
      <c r="EK17" s="429"/>
      <c r="EL17" s="429"/>
      <c r="EM17" s="429"/>
      <c r="EN17" s="429"/>
      <c r="EO17" s="429"/>
      <c r="EP17" s="429"/>
      <c r="EQ17" s="429"/>
      <c r="ER17" s="429"/>
      <c r="ES17" s="429"/>
      <c r="ET17" s="429"/>
      <c r="EU17" s="429"/>
      <c r="EV17" s="429"/>
      <c r="EW17" s="429"/>
      <c r="EX17" s="429"/>
      <c r="EY17" s="429"/>
      <c r="EZ17" s="429"/>
      <c r="FA17" s="435"/>
      <c r="FB17" s="435"/>
      <c r="FC17" s="435"/>
      <c r="FD17" s="435"/>
      <c r="FE17" s="435"/>
      <c r="FF17" s="436"/>
      <c r="FG17" s="436"/>
      <c r="FH17" s="436"/>
      <c r="FI17" s="436"/>
      <c r="FJ17" s="436"/>
      <c r="FK17" s="429"/>
      <c r="FL17" s="429"/>
      <c r="FM17" s="429"/>
      <c r="FN17" s="429"/>
      <c r="FO17" s="429"/>
      <c r="FP17" s="429"/>
      <c r="FQ17" s="429"/>
      <c r="FR17" s="429"/>
      <c r="FS17" s="429"/>
      <c r="FT17" s="429"/>
      <c r="FU17" s="429"/>
      <c r="FV17" s="429"/>
      <c r="FW17" s="429"/>
      <c r="FX17" s="429"/>
      <c r="FY17" s="429"/>
      <c r="FZ17" s="429"/>
      <c r="GA17" s="429"/>
      <c r="GB17" s="429"/>
      <c r="GC17" s="429"/>
      <c r="GD17" s="429"/>
      <c r="GE17" s="429"/>
      <c r="GF17" s="429"/>
      <c r="GG17" s="429"/>
      <c r="GH17" s="429"/>
      <c r="GI17" s="429"/>
      <c r="GJ17" s="429"/>
      <c r="GK17" s="429"/>
      <c r="GL17" s="429"/>
      <c r="GM17" s="429"/>
      <c r="GN17" s="429"/>
      <c r="GO17" s="429"/>
      <c r="GP17" s="429"/>
      <c r="GQ17" s="429"/>
      <c r="GR17" s="429"/>
      <c r="GS17" s="429"/>
      <c r="GT17" s="429"/>
      <c r="GU17" s="429"/>
      <c r="GV17" s="429"/>
      <c r="GW17" s="429"/>
      <c r="GX17" s="429"/>
      <c r="GY17" s="429"/>
      <c r="GZ17" s="429"/>
      <c r="HA17" s="429"/>
      <c r="HB17" s="429"/>
      <c r="HC17" s="429"/>
      <c r="HD17" s="429"/>
      <c r="HE17" s="429"/>
      <c r="HF17" s="429"/>
      <c r="HG17" s="429"/>
      <c r="HH17" s="429"/>
      <c r="HI17" s="429"/>
      <c r="HJ17" s="429"/>
      <c r="HK17" s="429"/>
      <c r="HL17" s="429"/>
      <c r="HM17" s="429"/>
      <c r="HN17" s="429"/>
      <c r="HO17" s="429"/>
      <c r="HP17" s="429"/>
      <c r="HQ17" s="429"/>
      <c r="HR17" s="429"/>
      <c r="HS17" s="429"/>
      <c r="HT17" s="429"/>
      <c r="HU17" s="429"/>
      <c r="HV17" s="429"/>
      <c r="HW17" s="429"/>
      <c r="HX17" s="429"/>
      <c r="HY17" s="429"/>
      <c r="HZ17" s="429"/>
      <c r="IA17" s="429"/>
      <c r="IB17" s="429"/>
      <c r="IC17" s="429"/>
      <c r="ID17" s="429"/>
      <c r="IE17" s="429"/>
      <c r="IF17" s="429"/>
      <c r="IG17" s="429"/>
      <c r="IH17" s="429"/>
      <c r="II17" s="429"/>
      <c r="IJ17" s="429"/>
      <c r="IK17" s="429"/>
      <c r="IL17" s="429"/>
      <c r="IM17" s="429"/>
      <c r="IN17" s="429"/>
      <c r="IO17" s="429"/>
      <c r="IP17" s="429"/>
      <c r="IQ17" s="429"/>
      <c r="IR17" s="429"/>
      <c r="IS17" s="429"/>
      <c r="IT17" s="429"/>
      <c r="IU17" s="429"/>
      <c r="IV17" s="429"/>
      <c r="IW17" s="429"/>
      <c r="IX17" s="429"/>
      <c r="IY17" s="429"/>
      <c r="IZ17" s="429"/>
      <c r="JA17" s="429"/>
      <c r="JB17" s="429"/>
      <c r="JC17" s="429"/>
      <c r="JD17" s="429"/>
      <c r="JE17" s="429"/>
      <c r="JF17" s="429"/>
      <c r="JG17" s="429"/>
      <c r="JH17" s="429"/>
      <c r="JI17" s="429"/>
      <c r="JJ17" s="429"/>
      <c r="JK17" s="429"/>
      <c r="JL17" s="429"/>
      <c r="JM17" s="429"/>
      <c r="JN17" s="429"/>
      <c r="JO17" s="429"/>
      <c r="JP17" s="429"/>
      <c r="JQ17" s="429"/>
      <c r="JR17" s="429"/>
      <c r="JS17" s="429"/>
      <c r="JT17" s="429"/>
      <c r="JU17" s="429"/>
      <c r="JV17" s="429"/>
      <c r="JW17" s="429"/>
      <c r="JX17" s="429"/>
      <c r="JY17" s="429"/>
      <c r="JZ17" s="429"/>
      <c r="KA17" s="429"/>
      <c r="KB17" s="429"/>
      <c r="KC17" s="429"/>
      <c r="KD17" s="429"/>
      <c r="KE17" s="429"/>
      <c r="KF17" s="429"/>
      <c r="KG17" s="429"/>
      <c r="KH17" s="429"/>
      <c r="KI17" s="429"/>
      <c r="KJ17" s="429"/>
      <c r="KK17" s="429"/>
      <c r="KL17" s="429"/>
      <c r="KM17" s="429"/>
      <c r="KN17" s="429"/>
      <c r="KO17" s="429"/>
      <c r="KP17" s="429"/>
      <c r="KQ17" s="429"/>
      <c r="KR17" s="429"/>
      <c r="KS17" s="429"/>
      <c r="KT17" s="429"/>
      <c r="KU17" s="429"/>
      <c r="KV17" s="429"/>
      <c r="KW17" s="429"/>
      <c r="KX17" s="429"/>
      <c r="KY17" s="429"/>
      <c r="KZ17" s="429"/>
      <c r="LA17" s="429"/>
      <c r="LB17" s="429"/>
      <c r="LC17" s="429"/>
      <c r="LD17" s="429"/>
      <c r="LE17" s="429"/>
      <c r="LF17" s="429"/>
      <c r="LG17" s="429"/>
      <c r="LH17" s="429"/>
      <c r="LI17" s="429"/>
      <c r="LJ17" s="429"/>
      <c r="LK17" s="429"/>
      <c r="LL17" s="429"/>
      <c r="LM17" s="429"/>
      <c r="LN17" s="429"/>
      <c r="LO17" s="429"/>
      <c r="LP17" s="429"/>
      <c r="LQ17" s="429"/>
      <c r="LR17" s="429"/>
      <c r="LS17" s="429"/>
      <c r="LT17" s="429"/>
      <c r="LU17" s="429"/>
      <c r="LV17" s="429"/>
      <c r="LW17" s="429"/>
      <c r="LX17" s="429"/>
      <c r="LY17" s="429"/>
      <c r="LZ17" s="429"/>
    </row>
    <row r="18" spans="1:338" ht="9" customHeight="1">
      <c r="A18" s="478"/>
      <c r="B18" s="478"/>
      <c r="C18" s="478"/>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8"/>
      <c r="AI18" s="478"/>
      <c r="AJ18" s="478"/>
      <c r="AK18" s="478"/>
      <c r="AL18" s="478"/>
      <c r="AM18" s="478"/>
      <c r="AN18" s="478"/>
      <c r="AO18" s="478"/>
      <c r="AP18" s="478"/>
      <c r="AQ18" s="478"/>
      <c r="AR18" s="478"/>
      <c r="AS18" s="478"/>
      <c r="AT18" s="478"/>
      <c r="AU18" s="478"/>
      <c r="AV18" s="478"/>
      <c r="AW18" s="478"/>
      <c r="AX18" s="478"/>
      <c r="AY18" s="478"/>
      <c r="AZ18" s="478"/>
      <c r="BA18" s="478"/>
      <c r="BB18" s="478"/>
      <c r="BC18" s="478"/>
      <c r="BD18" s="478"/>
      <c r="BE18" s="478"/>
      <c r="BF18" s="478"/>
      <c r="BG18" s="478"/>
      <c r="BH18" s="478"/>
      <c r="BI18" s="478"/>
      <c r="BJ18" s="478"/>
      <c r="BK18" s="478"/>
      <c r="BL18" s="478"/>
      <c r="BM18" s="478"/>
      <c r="BN18" s="481"/>
      <c r="BO18" s="868"/>
      <c r="BP18" s="868"/>
      <c r="BQ18" s="868"/>
      <c r="BR18" s="868"/>
      <c r="BS18" s="868"/>
      <c r="BT18" s="868"/>
      <c r="BU18" s="868"/>
      <c r="BV18" s="868"/>
      <c r="BW18" s="868"/>
      <c r="BX18" s="868"/>
      <c r="BY18" s="868"/>
      <c r="BZ18" s="868"/>
      <c r="CA18" s="868"/>
      <c r="CB18" s="868"/>
      <c r="CC18" s="868"/>
      <c r="CD18" s="868"/>
      <c r="CE18" s="868"/>
      <c r="CF18" s="868"/>
      <c r="CG18" s="868"/>
      <c r="CH18" s="868"/>
      <c r="CI18" s="868"/>
      <c r="CJ18" s="868"/>
      <c r="CK18" s="868"/>
      <c r="CL18" s="868"/>
      <c r="CM18" s="868"/>
      <c r="CN18" s="868"/>
      <c r="CO18" s="868"/>
      <c r="CP18" s="868"/>
      <c r="CQ18" s="868"/>
      <c r="CR18" s="868"/>
      <c r="CS18" s="868"/>
      <c r="CT18" s="868"/>
      <c r="CU18" s="868"/>
      <c r="CV18" s="868"/>
      <c r="CW18" s="868"/>
      <c r="CX18" s="868"/>
      <c r="CY18" s="868"/>
      <c r="CZ18" s="868"/>
      <c r="DA18" s="868"/>
      <c r="DB18" s="868"/>
      <c r="DC18" s="868"/>
      <c r="DD18" s="868"/>
      <c r="DE18" s="868"/>
      <c r="DF18" s="868"/>
      <c r="DG18" s="868"/>
      <c r="DH18" s="868"/>
      <c r="DI18" s="868"/>
      <c r="DJ18" s="868"/>
      <c r="DK18" s="868"/>
      <c r="DL18" s="868"/>
      <c r="DM18" s="868"/>
      <c r="DN18" s="868"/>
      <c r="DO18" s="868"/>
      <c r="DP18" s="868"/>
      <c r="DQ18" s="868"/>
      <c r="DR18" s="868"/>
      <c r="DS18" s="482"/>
      <c r="DT18" s="478"/>
      <c r="DU18" s="478"/>
      <c r="DV18" s="429"/>
      <c r="DW18" s="429"/>
      <c r="DX18" s="429"/>
      <c r="DY18" s="429"/>
      <c r="DZ18" s="429"/>
      <c r="EA18" s="429"/>
      <c r="EB18" s="429"/>
      <c r="EC18" s="429"/>
      <c r="ED18" s="429"/>
      <c r="EE18" s="429"/>
      <c r="EF18" s="429"/>
      <c r="EG18" s="429"/>
      <c r="EH18" s="429"/>
      <c r="EI18" s="429"/>
      <c r="EJ18" s="429"/>
      <c r="EK18" s="429"/>
      <c r="EL18" s="429"/>
      <c r="EM18" s="429"/>
      <c r="EN18" s="429"/>
      <c r="EO18" s="429"/>
      <c r="EP18" s="429"/>
      <c r="EQ18" s="429"/>
      <c r="ER18" s="429"/>
      <c r="ES18" s="429"/>
      <c r="ET18" s="429"/>
      <c r="EU18" s="429"/>
      <c r="EV18" s="429"/>
      <c r="EW18" s="429"/>
      <c r="EX18" s="429"/>
      <c r="EY18" s="429"/>
      <c r="EZ18" s="429"/>
      <c r="FA18" s="429"/>
      <c r="FB18" s="429"/>
      <c r="FC18" s="429"/>
      <c r="FD18" s="429"/>
      <c r="FE18" s="429"/>
      <c r="FF18" s="429"/>
      <c r="FG18" s="429"/>
      <c r="FH18" s="429"/>
      <c r="FI18" s="429"/>
      <c r="FJ18" s="429"/>
      <c r="FK18" s="429"/>
      <c r="FL18" s="429"/>
      <c r="FM18" s="429"/>
      <c r="FN18" s="429"/>
      <c r="FO18" s="429"/>
      <c r="FP18" s="429"/>
      <c r="FQ18" s="429"/>
      <c r="FR18" s="429"/>
      <c r="FS18" s="429"/>
      <c r="FT18" s="429"/>
      <c r="FU18" s="429"/>
      <c r="FV18" s="429"/>
      <c r="FW18" s="429"/>
      <c r="FX18" s="429"/>
      <c r="FY18" s="429"/>
      <c r="FZ18" s="429"/>
      <c r="GA18" s="429"/>
      <c r="GB18" s="429"/>
      <c r="GC18" s="429"/>
      <c r="GD18" s="429"/>
      <c r="GE18" s="429"/>
      <c r="GF18" s="429"/>
      <c r="GG18" s="429"/>
      <c r="GH18" s="429"/>
      <c r="GI18" s="429"/>
      <c r="GJ18" s="429"/>
      <c r="GK18" s="429"/>
      <c r="GL18" s="429"/>
      <c r="GM18" s="429"/>
      <c r="GN18" s="429"/>
      <c r="GO18" s="429"/>
      <c r="GP18" s="429"/>
      <c r="GQ18" s="429"/>
      <c r="GR18" s="429"/>
      <c r="GS18" s="429"/>
      <c r="GT18" s="429"/>
      <c r="GU18" s="429"/>
      <c r="GV18" s="429"/>
      <c r="GW18" s="429"/>
      <c r="GX18" s="429"/>
      <c r="GY18" s="429"/>
      <c r="GZ18" s="429"/>
      <c r="HA18" s="429"/>
      <c r="HB18" s="429"/>
      <c r="HC18" s="429"/>
      <c r="HD18" s="429"/>
      <c r="HE18" s="429"/>
      <c r="HF18" s="429"/>
      <c r="HG18" s="429"/>
      <c r="HH18" s="429"/>
      <c r="HI18" s="429"/>
      <c r="HJ18" s="429"/>
      <c r="HK18" s="429"/>
      <c r="HL18" s="429"/>
      <c r="HM18" s="429"/>
      <c r="HN18" s="429"/>
      <c r="HO18" s="429"/>
      <c r="HP18" s="429"/>
      <c r="HQ18" s="429"/>
      <c r="HR18" s="429"/>
      <c r="HS18" s="429"/>
      <c r="HT18" s="429"/>
      <c r="HU18" s="429"/>
      <c r="HV18" s="429"/>
      <c r="HW18" s="429"/>
      <c r="HX18" s="429"/>
      <c r="HY18" s="429"/>
      <c r="HZ18" s="429"/>
      <c r="IA18" s="429"/>
      <c r="IB18" s="429"/>
      <c r="IC18" s="429"/>
      <c r="ID18" s="429"/>
      <c r="IE18" s="429"/>
      <c r="IF18" s="429"/>
      <c r="IG18" s="429"/>
      <c r="IH18" s="429"/>
      <c r="II18" s="429"/>
      <c r="IJ18" s="429"/>
      <c r="IK18" s="429"/>
      <c r="IL18" s="429"/>
      <c r="IM18" s="429"/>
      <c r="IN18" s="429"/>
      <c r="IO18" s="429"/>
      <c r="IP18" s="429"/>
      <c r="IQ18" s="429"/>
      <c r="IR18" s="429"/>
      <c r="IS18" s="429"/>
      <c r="IT18" s="429"/>
      <c r="IU18" s="429"/>
      <c r="IV18" s="429"/>
      <c r="IW18" s="429"/>
      <c r="IX18" s="429"/>
      <c r="IY18" s="429"/>
      <c r="IZ18" s="429"/>
      <c r="JA18" s="429"/>
      <c r="JB18" s="429"/>
      <c r="JC18" s="429"/>
      <c r="JD18" s="429"/>
      <c r="JE18" s="429"/>
      <c r="JF18" s="429"/>
      <c r="JG18" s="429"/>
      <c r="JH18" s="429"/>
      <c r="JI18" s="429"/>
      <c r="JJ18" s="429"/>
      <c r="JK18" s="429"/>
      <c r="JL18" s="429"/>
      <c r="JM18" s="429"/>
      <c r="JN18" s="429"/>
      <c r="JO18" s="429"/>
      <c r="JP18" s="429"/>
      <c r="JQ18" s="429"/>
      <c r="JR18" s="429"/>
      <c r="JS18" s="429"/>
      <c r="JT18" s="429"/>
      <c r="JU18" s="429"/>
      <c r="JV18" s="429"/>
      <c r="JW18" s="429"/>
      <c r="JX18" s="429"/>
      <c r="JY18" s="429"/>
      <c r="JZ18" s="429"/>
      <c r="KA18" s="429"/>
      <c r="KB18" s="429"/>
      <c r="KC18" s="429"/>
      <c r="KD18" s="429"/>
      <c r="KE18" s="429"/>
      <c r="KF18" s="429"/>
      <c r="KG18" s="429"/>
      <c r="KH18" s="429"/>
      <c r="KI18" s="429"/>
      <c r="KJ18" s="429"/>
      <c r="KK18" s="429"/>
      <c r="KL18" s="429"/>
      <c r="KM18" s="429"/>
      <c r="KN18" s="429"/>
      <c r="KO18" s="429"/>
      <c r="KP18" s="429"/>
      <c r="KQ18" s="429"/>
      <c r="KR18" s="429"/>
      <c r="KS18" s="429"/>
      <c r="KT18" s="429"/>
      <c r="KU18" s="429"/>
      <c r="KV18" s="429"/>
      <c r="KW18" s="429"/>
      <c r="KX18" s="429"/>
      <c r="KY18" s="429"/>
      <c r="KZ18" s="429"/>
      <c r="LA18" s="429"/>
      <c r="LB18" s="429"/>
      <c r="LC18" s="429"/>
      <c r="LD18" s="429"/>
      <c r="LE18" s="429"/>
      <c r="LF18" s="429"/>
      <c r="LG18" s="429"/>
      <c r="LH18" s="429"/>
      <c r="LI18" s="429"/>
      <c r="LJ18" s="429"/>
      <c r="LK18" s="429"/>
      <c r="LL18" s="429"/>
      <c r="LM18" s="429"/>
      <c r="LN18" s="429"/>
      <c r="LO18" s="429"/>
      <c r="LP18" s="429"/>
      <c r="LQ18" s="429"/>
      <c r="LR18" s="429"/>
      <c r="LS18" s="429"/>
      <c r="LT18" s="429"/>
      <c r="LU18" s="429"/>
      <c r="LV18" s="429"/>
      <c r="LW18" s="429"/>
      <c r="LX18" s="429"/>
      <c r="LY18" s="429"/>
      <c r="LZ18" s="429"/>
    </row>
    <row r="19" spans="1:338" ht="9" customHeight="1">
      <c r="A19" s="478"/>
      <c r="B19" s="478"/>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8"/>
      <c r="AZ19" s="478"/>
      <c r="BA19" s="478"/>
      <c r="BB19" s="478"/>
      <c r="BC19" s="478"/>
      <c r="BD19" s="478"/>
      <c r="BE19" s="478"/>
      <c r="BF19" s="478"/>
      <c r="BG19" s="478"/>
      <c r="BH19" s="478"/>
      <c r="BI19" s="478"/>
      <c r="BJ19" s="478"/>
      <c r="BK19" s="478"/>
      <c r="BL19" s="478"/>
      <c r="BM19" s="478"/>
      <c r="BN19" s="481"/>
      <c r="BO19" s="478"/>
      <c r="BP19" s="478"/>
      <c r="BQ19" s="478"/>
      <c r="BR19" s="478"/>
      <c r="BS19" s="478"/>
      <c r="BT19" s="478"/>
      <c r="BU19" s="478"/>
      <c r="BV19" s="478"/>
      <c r="BW19" s="478"/>
      <c r="BX19" s="478"/>
      <c r="BY19" s="478"/>
      <c r="BZ19" s="478"/>
      <c r="CA19" s="478"/>
      <c r="CB19" s="478"/>
      <c r="CC19" s="478"/>
      <c r="CD19" s="478"/>
      <c r="CE19" s="478"/>
      <c r="CF19" s="478"/>
      <c r="CG19" s="478"/>
      <c r="CH19" s="478"/>
      <c r="CI19" s="478"/>
      <c r="CJ19" s="478"/>
      <c r="CK19" s="478"/>
      <c r="CL19" s="478"/>
      <c r="CM19" s="478"/>
      <c r="CN19" s="478"/>
      <c r="CO19" s="478"/>
      <c r="CP19" s="478"/>
      <c r="CQ19" s="478"/>
      <c r="CR19" s="478"/>
      <c r="CS19" s="478"/>
      <c r="CT19" s="478"/>
      <c r="CU19" s="478"/>
      <c r="CV19" s="478"/>
      <c r="CW19" s="478"/>
      <c r="CX19" s="478"/>
      <c r="CY19" s="478"/>
      <c r="CZ19" s="478"/>
      <c r="DA19" s="478"/>
      <c r="DB19" s="478"/>
      <c r="DC19" s="478"/>
      <c r="DD19" s="478"/>
      <c r="DE19" s="478"/>
      <c r="DF19" s="478"/>
      <c r="DG19" s="478"/>
      <c r="DH19" s="478"/>
      <c r="DI19" s="478"/>
      <c r="DJ19" s="478"/>
      <c r="DK19" s="478"/>
      <c r="DL19" s="478"/>
      <c r="DM19" s="478"/>
      <c r="DN19" s="478"/>
      <c r="DO19" s="478"/>
      <c r="DP19" s="478"/>
      <c r="DQ19" s="478"/>
      <c r="DR19" s="478"/>
      <c r="DS19" s="482"/>
      <c r="DT19" s="478"/>
      <c r="DU19" s="478"/>
      <c r="DV19" s="429"/>
      <c r="DW19" s="429"/>
      <c r="DX19" s="429"/>
      <c r="DY19" s="429"/>
      <c r="DZ19" s="429"/>
      <c r="EA19" s="429"/>
      <c r="EB19" s="429"/>
      <c r="EC19" s="429"/>
      <c r="ED19" s="429"/>
      <c r="EE19" s="429"/>
      <c r="EF19" s="429"/>
      <c r="EG19" s="429"/>
      <c r="EH19" s="429"/>
      <c r="EI19" s="429"/>
      <c r="EJ19" s="429"/>
      <c r="EK19" s="429"/>
      <c r="EL19" s="429"/>
      <c r="EM19" s="429"/>
      <c r="EN19" s="429"/>
      <c r="EO19" s="429"/>
      <c r="EP19" s="429"/>
      <c r="EQ19" s="429"/>
      <c r="ER19" s="429"/>
      <c r="ES19" s="429"/>
      <c r="ET19" s="429"/>
      <c r="EU19" s="429"/>
      <c r="EV19" s="429"/>
      <c r="EW19" s="429"/>
      <c r="EX19" s="429"/>
      <c r="EY19" s="429"/>
      <c r="EZ19" s="429"/>
      <c r="FA19" s="429"/>
      <c r="FB19" s="429"/>
      <c r="FC19" s="429"/>
      <c r="FD19" s="429"/>
      <c r="FE19" s="429"/>
      <c r="FF19" s="429"/>
      <c r="FG19" s="429"/>
      <c r="FH19" s="429"/>
      <c r="FI19" s="429"/>
      <c r="FJ19" s="429"/>
      <c r="FK19" s="429"/>
      <c r="FL19" s="429"/>
      <c r="FM19" s="429"/>
      <c r="FN19" s="429"/>
      <c r="FO19" s="429"/>
      <c r="FP19" s="429"/>
      <c r="FQ19" s="429"/>
      <c r="FR19" s="429"/>
      <c r="FS19" s="429"/>
      <c r="FT19" s="429"/>
      <c r="FU19" s="429"/>
      <c r="FV19" s="429"/>
      <c r="FW19" s="429"/>
      <c r="FX19" s="429"/>
      <c r="FY19" s="429"/>
      <c r="FZ19" s="429"/>
      <c r="GA19" s="429"/>
      <c r="GB19" s="429"/>
      <c r="GC19" s="429"/>
      <c r="GD19" s="429"/>
      <c r="GE19" s="429"/>
      <c r="GF19" s="429"/>
      <c r="GG19" s="429"/>
      <c r="GH19" s="429"/>
      <c r="GI19" s="429"/>
      <c r="GJ19" s="429"/>
      <c r="GK19" s="429"/>
      <c r="GL19" s="429"/>
      <c r="GM19" s="429"/>
      <c r="GN19" s="429"/>
      <c r="GO19" s="429"/>
      <c r="GP19" s="429"/>
      <c r="GQ19" s="429"/>
      <c r="GR19" s="429"/>
      <c r="GS19" s="429"/>
      <c r="GT19" s="429"/>
      <c r="GU19" s="429"/>
      <c r="GV19" s="429"/>
      <c r="GW19" s="429"/>
      <c r="GX19" s="429"/>
      <c r="GY19" s="429"/>
      <c r="GZ19" s="429"/>
      <c r="HA19" s="429"/>
      <c r="HB19" s="429"/>
      <c r="HC19" s="429"/>
      <c r="HD19" s="429"/>
      <c r="HE19" s="429"/>
      <c r="HF19" s="429"/>
      <c r="HG19" s="429"/>
      <c r="HH19" s="429"/>
      <c r="HI19" s="429"/>
      <c r="HJ19" s="429"/>
      <c r="HK19" s="429"/>
      <c r="HL19" s="429"/>
      <c r="HM19" s="429"/>
      <c r="HN19" s="429"/>
      <c r="HO19" s="429"/>
      <c r="HP19" s="429"/>
      <c r="HQ19" s="429"/>
      <c r="HR19" s="429"/>
      <c r="HS19" s="429"/>
      <c r="HT19" s="429"/>
      <c r="HU19" s="429"/>
      <c r="HV19" s="429"/>
      <c r="HW19" s="429"/>
      <c r="HX19" s="429"/>
      <c r="HY19" s="429"/>
      <c r="HZ19" s="429"/>
      <c r="IA19" s="429"/>
      <c r="IB19" s="429"/>
      <c r="IC19" s="429"/>
      <c r="ID19" s="429"/>
      <c r="IE19" s="429"/>
      <c r="IF19" s="429"/>
      <c r="IG19" s="429"/>
      <c r="IH19" s="429"/>
      <c r="II19" s="429"/>
      <c r="IJ19" s="429"/>
      <c r="IK19" s="429"/>
      <c r="IL19" s="429"/>
      <c r="IM19" s="429"/>
      <c r="IN19" s="429"/>
      <c r="IO19" s="429"/>
      <c r="IP19" s="429"/>
      <c r="IQ19" s="429"/>
      <c r="IR19" s="429"/>
      <c r="IS19" s="429"/>
      <c r="IT19" s="429"/>
      <c r="IU19" s="429"/>
      <c r="IV19" s="429"/>
      <c r="IW19" s="429"/>
      <c r="IX19" s="429"/>
      <c r="IY19" s="429"/>
      <c r="IZ19" s="429"/>
      <c r="JA19" s="429"/>
      <c r="JB19" s="429"/>
      <c r="JC19" s="429"/>
      <c r="JD19" s="429"/>
      <c r="JE19" s="429"/>
      <c r="JF19" s="429"/>
      <c r="JG19" s="429"/>
      <c r="JH19" s="429"/>
      <c r="JI19" s="429"/>
      <c r="JJ19" s="429"/>
      <c r="JK19" s="429"/>
      <c r="JL19" s="429"/>
      <c r="JM19" s="429"/>
      <c r="JN19" s="429"/>
      <c r="JO19" s="429"/>
      <c r="JP19" s="429"/>
      <c r="JQ19" s="429"/>
      <c r="JR19" s="429"/>
      <c r="JS19" s="429"/>
      <c r="JT19" s="429"/>
      <c r="JU19" s="429"/>
      <c r="JV19" s="429"/>
      <c r="JW19" s="429"/>
      <c r="JX19" s="429"/>
      <c r="JY19" s="429"/>
      <c r="JZ19" s="429"/>
      <c r="KA19" s="429"/>
      <c r="KB19" s="429"/>
      <c r="KC19" s="429"/>
      <c r="KD19" s="429"/>
      <c r="KE19" s="429"/>
      <c r="KF19" s="429"/>
      <c r="KG19" s="429"/>
      <c r="KH19" s="429"/>
      <c r="KI19" s="429"/>
      <c r="KJ19" s="429"/>
      <c r="KK19" s="429"/>
      <c r="KL19" s="429"/>
      <c r="KM19" s="429"/>
      <c r="KN19" s="429"/>
      <c r="KO19" s="429"/>
      <c r="KP19" s="429"/>
      <c r="KQ19" s="429"/>
      <c r="KR19" s="429"/>
      <c r="KS19" s="429"/>
      <c r="KT19" s="429"/>
      <c r="KU19" s="429"/>
      <c r="KV19" s="429"/>
      <c r="KW19" s="429"/>
      <c r="KX19" s="429"/>
      <c r="KY19" s="429"/>
      <c r="KZ19" s="429"/>
      <c r="LA19" s="429"/>
      <c r="LB19" s="429"/>
      <c r="LC19" s="429"/>
      <c r="LD19" s="429"/>
      <c r="LE19" s="429"/>
      <c r="LF19" s="429"/>
      <c r="LG19" s="429"/>
      <c r="LH19" s="429"/>
      <c r="LI19" s="429"/>
      <c r="LJ19" s="429"/>
      <c r="LK19" s="429"/>
      <c r="LL19" s="429"/>
      <c r="LM19" s="429"/>
      <c r="LN19" s="429"/>
      <c r="LO19" s="429"/>
      <c r="LP19" s="429"/>
      <c r="LQ19" s="429"/>
      <c r="LR19" s="429"/>
      <c r="LS19" s="429"/>
      <c r="LT19" s="429"/>
      <c r="LU19" s="429"/>
      <c r="LV19" s="429"/>
      <c r="LW19" s="429"/>
      <c r="LX19" s="429"/>
      <c r="LY19" s="429"/>
      <c r="LZ19" s="429"/>
    </row>
    <row r="20" spans="1:338" ht="9" customHeight="1">
      <c r="A20" s="478"/>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8"/>
      <c r="AU20" s="478"/>
      <c r="AV20" s="478"/>
      <c r="AW20" s="478"/>
      <c r="AX20" s="478"/>
      <c r="AY20" s="478"/>
      <c r="AZ20" s="478"/>
      <c r="BA20" s="478"/>
      <c r="BB20" s="478"/>
      <c r="BC20" s="478"/>
      <c r="BD20" s="478"/>
      <c r="BE20" s="478"/>
      <c r="BF20" s="478"/>
      <c r="BG20" s="478"/>
      <c r="BH20" s="478"/>
      <c r="BI20" s="478"/>
      <c r="BJ20" s="478"/>
      <c r="BK20" s="478"/>
      <c r="BL20" s="478"/>
      <c r="BM20" s="478"/>
      <c r="BN20" s="481"/>
      <c r="BO20" s="478"/>
      <c r="BP20" s="478"/>
      <c r="BQ20" s="478"/>
      <c r="BR20" s="478"/>
      <c r="BS20" s="478"/>
      <c r="BT20" s="478"/>
      <c r="BU20" s="478"/>
      <c r="BV20" s="478"/>
      <c r="BW20" s="478"/>
      <c r="BX20" s="478"/>
      <c r="BY20" s="478"/>
      <c r="BZ20" s="478"/>
      <c r="CA20" s="478"/>
      <c r="CB20" s="478"/>
      <c r="CC20" s="478"/>
      <c r="CD20" s="478"/>
      <c r="CE20" s="478"/>
      <c r="CF20" s="478"/>
      <c r="CG20" s="478"/>
      <c r="CH20" s="478"/>
      <c r="CI20" s="478"/>
      <c r="CJ20" s="478"/>
      <c r="CK20" s="478"/>
      <c r="CL20" s="478"/>
      <c r="CM20" s="478"/>
      <c r="CN20" s="478"/>
      <c r="CO20" s="478"/>
      <c r="CP20" s="478"/>
      <c r="CQ20" s="478"/>
      <c r="CR20" s="478"/>
      <c r="CS20" s="478"/>
      <c r="CT20" s="478"/>
      <c r="CU20" s="478"/>
      <c r="CV20" s="478"/>
      <c r="CW20" s="478"/>
      <c r="CX20" s="478"/>
      <c r="CY20" s="478"/>
      <c r="CZ20" s="478"/>
      <c r="DA20" s="478"/>
      <c r="DB20" s="478"/>
      <c r="DC20" s="478"/>
      <c r="DD20" s="478"/>
      <c r="DE20" s="478"/>
      <c r="DF20" s="478"/>
      <c r="DG20" s="478"/>
      <c r="DH20" s="478"/>
      <c r="DI20" s="478"/>
      <c r="DJ20" s="478"/>
      <c r="DK20" s="478"/>
      <c r="DL20" s="478"/>
      <c r="DM20" s="478"/>
      <c r="DN20" s="478"/>
      <c r="DO20" s="478"/>
      <c r="DP20" s="478"/>
      <c r="DQ20" s="478"/>
      <c r="DR20" s="478"/>
      <c r="DS20" s="482"/>
      <c r="DT20" s="478"/>
      <c r="DU20" s="478"/>
      <c r="DV20" s="429"/>
      <c r="DW20" s="429"/>
      <c r="DX20" s="429"/>
      <c r="DY20" s="429"/>
      <c r="DZ20" s="429"/>
      <c r="EA20" s="429"/>
      <c r="EB20" s="429"/>
      <c r="EC20" s="429"/>
      <c r="ED20" s="429"/>
      <c r="EE20" s="429"/>
      <c r="EF20" s="429"/>
      <c r="EG20" s="429"/>
      <c r="EH20" s="429"/>
      <c r="EI20" s="429"/>
      <c r="EJ20" s="429"/>
      <c r="EK20" s="429"/>
      <c r="EL20" s="429"/>
      <c r="EM20" s="429"/>
      <c r="EN20" s="429"/>
      <c r="EO20" s="429"/>
      <c r="EP20" s="429"/>
      <c r="EQ20" s="429"/>
      <c r="ER20" s="429"/>
      <c r="ES20" s="429"/>
      <c r="ET20" s="429"/>
      <c r="EU20" s="429"/>
      <c r="EV20" s="429"/>
      <c r="EW20" s="429"/>
      <c r="EX20" s="429"/>
      <c r="EY20" s="429"/>
      <c r="EZ20" s="429"/>
      <c r="FA20" s="429"/>
      <c r="FB20" s="429"/>
      <c r="FC20" s="429"/>
      <c r="FD20" s="429"/>
      <c r="FE20" s="429"/>
      <c r="FF20" s="429"/>
      <c r="FG20" s="429"/>
      <c r="FH20" s="429"/>
      <c r="FI20" s="429"/>
      <c r="FJ20" s="429"/>
      <c r="FK20" s="429"/>
      <c r="FL20" s="429"/>
      <c r="FM20" s="429"/>
      <c r="FN20" s="429"/>
      <c r="FO20" s="429"/>
      <c r="FP20" s="429"/>
      <c r="FQ20" s="429"/>
      <c r="FR20" s="429"/>
      <c r="FS20" s="429"/>
      <c r="FT20" s="429"/>
      <c r="FU20" s="429"/>
      <c r="FV20" s="429"/>
      <c r="FW20" s="429"/>
      <c r="FX20" s="429"/>
      <c r="FY20" s="429"/>
      <c r="FZ20" s="429"/>
      <c r="GA20" s="429"/>
      <c r="GB20" s="429"/>
      <c r="GC20" s="429"/>
      <c r="GD20" s="429"/>
      <c r="GE20" s="429"/>
      <c r="GF20" s="429"/>
      <c r="GG20" s="429"/>
      <c r="GH20" s="429"/>
      <c r="GI20" s="429"/>
      <c r="GJ20" s="429"/>
      <c r="GK20" s="429"/>
      <c r="GL20" s="429"/>
      <c r="GM20" s="429"/>
      <c r="GN20" s="429"/>
      <c r="GO20" s="429"/>
      <c r="GP20" s="429"/>
      <c r="GQ20" s="429"/>
      <c r="GR20" s="429"/>
      <c r="GS20" s="429"/>
      <c r="GT20" s="429"/>
      <c r="GU20" s="429"/>
      <c r="GV20" s="429"/>
      <c r="GW20" s="429"/>
      <c r="GX20" s="429"/>
      <c r="GY20" s="429"/>
      <c r="GZ20" s="429"/>
      <c r="HA20" s="429"/>
      <c r="HB20" s="429"/>
      <c r="HC20" s="429"/>
      <c r="HD20" s="429"/>
      <c r="HE20" s="429"/>
      <c r="HF20" s="429"/>
      <c r="HG20" s="429"/>
      <c r="HH20" s="429"/>
      <c r="HI20" s="429"/>
      <c r="HJ20" s="429"/>
      <c r="HK20" s="429"/>
      <c r="HL20" s="429"/>
      <c r="HM20" s="429"/>
      <c r="HN20" s="429"/>
      <c r="HO20" s="429"/>
      <c r="HP20" s="429"/>
      <c r="HQ20" s="429"/>
      <c r="HR20" s="429"/>
      <c r="HS20" s="429"/>
      <c r="HT20" s="429"/>
      <c r="HU20" s="429"/>
      <c r="HV20" s="429"/>
      <c r="HW20" s="429"/>
      <c r="HX20" s="429"/>
      <c r="HY20" s="429"/>
      <c r="HZ20" s="429"/>
      <c r="IA20" s="429"/>
      <c r="IB20" s="429"/>
      <c r="IC20" s="429"/>
      <c r="ID20" s="429"/>
      <c r="IE20" s="429"/>
      <c r="IF20" s="429"/>
      <c r="IG20" s="429"/>
      <c r="IH20" s="429"/>
      <c r="II20" s="429"/>
      <c r="IJ20" s="429"/>
      <c r="IK20" s="429"/>
      <c r="IL20" s="429"/>
      <c r="IM20" s="429"/>
      <c r="IN20" s="429"/>
      <c r="IO20" s="429"/>
      <c r="IP20" s="429"/>
      <c r="IQ20" s="429"/>
      <c r="IR20" s="429"/>
      <c r="IS20" s="429"/>
      <c r="IT20" s="429"/>
      <c r="IU20" s="429"/>
      <c r="IV20" s="429"/>
      <c r="IW20" s="429"/>
      <c r="IX20" s="429"/>
      <c r="IY20" s="429"/>
      <c r="IZ20" s="429"/>
      <c r="JA20" s="429"/>
      <c r="JB20" s="429"/>
      <c r="JC20" s="429"/>
      <c r="JD20" s="429"/>
      <c r="JE20" s="429"/>
      <c r="JF20" s="429"/>
      <c r="JG20" s="429"/>
      <c r="JH20" s="429"/>
      <c r="JI20" s="429"/>
      <c r="JJ20" s="429"/>
      <c r="JK20" s="429"/>
      <c r="JL20" s="429"/>
      <c r="JM20" s="429"/>
      <c r="JN20" s="429"/>
      <c r="JO20" s="429"/>
      <c r="JP20" s="429"/>
      <c r="JQ20" s="429"/>
      <c r="JR20" s="429"/>
      <c r="JS20" s="429"/>
      <c r="JT20" s="429"/>
      <c r="JU20" s="429"/>
      <c r="JV20" s="429"/>
      <c r="JW20" s="429"/>
      <c r="JX20" s="429"/>
      <c r="JY20" s="429"/>
      <c r="JZ20" s="429"/>
      <c r="KA20" s="429"/>
      <c r="KB20" s="429"/>
      <c r="KC20" s="429"/>
      <c r="KD20" s="429"/>
      <c r="KE20" s="429"/>
      <c r="KF20" s="429"/>
      <c r="KG20" s="429"/>
      <c r="KH20" s="429"/>
      <c r="KI20" s="429"/>
      <c r="KJ20" s="429"/>
      <c r="KK20" s="429"/>
      <c r="KL20" s="429"/>
      <c r="KM20" s="429"/>
      <c r="KN20" s="429"/>
      <c r="KO20" s="429"/>
      <c r="KP20" s="429"/>
      <c r="KQ20" s="429"/>
      <c r="KR20" s="429"/>
      <c r="KS20" s="429"/>
      <c r="KT20" s="429"/>
      <c r="KU20" s="429"/>
      <c r="KV20" s="429"/>
      <c r="KW20" s="429"/>
      <c r="KX20" s="429"/>
      <c r="KY20" s="429"/>
      <c r="KZ20" s="429"/>
      <c r="LA20" s="429"/>
      <c r="LB20" s="429"/>
      <c r="LC20" s="429"/>
      <c r="LD20" s="429"/>
      <c r="LE20" s="429"/>
      <c r="LF20" s="429"/>
      <c r="LG20" s="429"/>
      <c r="LH20" s="429"/>
      <c r="LI20" s="429"/>
      <c r="LJ20" s="429"/>
      <c r="LK20" s="429"/>
      <c r="LL20" s="429"/>
      <c r="LM20" s="429"/>
      <c r="LN20" s="429"/>
      <c r="LO20" s="429"/>
      <c r="LP20" s="429"/>
      <c r="LQ20" s="429"/>
      <c r="LR20" s="429"/>
      <c r="LS20" s="429"/>
      <c r="LT20" s="429"/>
      <c r="LU20" s="429"/>
      <c r="LV20" s="429"/>
      <c r="LW20" s="429"/>
      <c r="LX20" s="429"/>
      <c r="LY20" s="429"/>
      <c r="LZ20" s="429"/>
    </row>
    <row r="21" spans="1:338" ht="9" customHeight="1">
      <c r="A21" s="478"/>
      <c r="B21" s="478"/>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8"/>
      <c r="AL21" s="478"/>
      <c r="AM21" s="478"/>
      <c r="AN21" s="478"/>
      <c r="AO21" s="478"/>
      <c r="AP21" s="478"/>
      <c r="AQ21" s="478"/>
      <c r="AR21" s="478"/>
      <c r="AS21" s="478"/>
      <c r="AT21" s="478"/>
      <c r="AU21" s="478"/>
      <c r="AV21" s="478"/>
      <c r="AW21" s="478"/>
      <c r="AX21" s="478"/>
      <c r="AY21" s="478"/>
      <c r="AZ21" s="478"/>
      <c r="BA21" s="478"/>
      <c r="BB21" s="478"/>
      <c r="BC21" s="478"/>
      <c r="BD21" s="478"/>
      <c r="BE21" s="478"/>
      <c r="BF21" s="478"/>
      <c r="BG21" s="478"/>
      <c r="BH21" s="478"/>
      <c r="BI21" s="478"/>
      <c r="BJ21" s="478"/>
      <c r="BK21" s="478"/>
      <c r="BL21" s="478"/>
      <c r="BM21" s="853" t="s">
        <v>514</v>
      </c>
      <c r="BN21" s="853"/>
      <c r="BO21" s="853"/>
      <c r="BP21" s="852" t="s">
        <v>515</v>
      </c>
      <c r="BQ21" s="852"/>
      <c r="BR21" s="852"/>
      <c r="BS21" s="852"/>
      <c r="BT21" s="852"/>
      <c r="BU21" s="852"/>
      <c r="BV21" s="852"/>
      <c r="BW21" s="852"/>
      <c r="BX21" s="852"/>
      <c r="BY21" s="852"/>
      <c r="BZ21" s="852"/>
      <c r="CA21" s="852"/>
      <c r="CB21" s="852"/>
      <c r="CC21" s="852"/>
      <c r="CD21" s="852"/>
      <c r="CE21" s="852"/>
      <c r="CF21" s="852"/>
      <c r="CG21" s="852"/>
      <c r="CH21" s="852"/>
      <c r="CI21" s="852"/>
      <c r="CJ21" s="852"/>
      <c r="CK21" s="852"/>
      <c r="CL21" s="852"/>
      <c r="CM21" s="852"/>
      <c r="CN21" s="852"/>
      <c r="CO21" s="852"/>
      <c r="CP21" s="852"/>
      <c r="CQ21" s="852"/>
      <c r="CR21" s="852"/>
      <c r="CS21" s="852"/>
      <c r="CT21" s="852"/>
      <c r="CU21" s="852"/>
      <c r="CV21" s="852"/>
      <c r="CW21" s="852"/>
      <c r="CX21" s="852"/>
      <c r="CY21" s="852"/>
      <c r="CZ21" s="852"/>
      <c r="DA21" s="852"/>
      <c r="DB21" s="852"/>
      <c r="DC21" s="852"/>
      <c r="DD21" s="852"/>
      <c r="DE21" s="852"/>
      <c r="DF21" s="852"/>
      <c r="DG21" s="852"/>
      <c r="DH21" s="852"/>
      <c r="DI21" s="852"/>
      <c r="DJ21" s="852"/>
      <c r="DK21" s="852"/>
      <c r="DL21" s="852"/>
      <c r="DM21" s="852"/>
      <c r="DN21" s="852"/>
      <c r="DO21" s="852"/>
      <c r="DP21" s="852"/>
      <c r="DQ21" s="852"/>
      <c r="DR21" s="852"/>
      <c r="DS21" s="852"/>
      <c r="DT21" s="852"/>
      <c r="DU21" s="478"/>
      <c r="DV21" s="429"/>
      <c r="DW21" s="429"/>
      <c r="DX21" s="429"/>
      <c r="DY21" s="429"/>
      <c r="DZ21" s="429"/>
      <c r="EA21" s="429"/>
      <c r="EB21" s="429"/>
      <c r="EC21" s="429"/>
      <c r="ED21" s="429"/>
      <c r="EE21" s="429"/>
      <c r="EF21" s="429"/>
      <c r="EG21" s="429"/>
      <c r="EH21" s="429"/>
      <c r="EI21" s="429"/>
      <c r="EJ21" s="429"/>
      <c r="EK21" s="429"/>
      <c r="EL21" s="429"/>
      <c r="EM21" s="429"/>
      <c r="EN21" s="429"/>
      <c r="EO21" s="429"/>
      <c r="EP21" s="429"/>
      <c r="EQ21" s="429"/>
      <c r="ER21" s="429"/>
      <c r="ES21" s="429"/>
      <c r="ET21" s="429"/>
      <c r="EU21" s="429"/>
      <c r="EV21" s="429"/>
      <c r="EW21" s="429"/>
      <c r="EX21" s="429"/>
      <c r="EY21" s="429"/>
      <c r="EZ21" s="429"/>
      <c r="FA21" s="429"/>
      <c r="FB21" s="429"/>
      <c r="FC21" s="429"/>
      <c r="FD21" s="429"/>
      <c r="FE21" s="429"/>
      <c r="FF21" s="429"/>
      <c r="FG21" s="429"/>
      <c r="FH21" s="429"/>
      <c r="FI21" s="429"/>
      <c r="FJ21" s="429"/>
      <c r="FK21" s="429"/>
      <c r="FL21" s="429"/>
      <c r="FM21" s="429"/>
      <c r="FN21" s="429"/>
      <c r="FO21" s="429"/>
      <c r="FP21" s="429"/>
      <c r="FQ21" s="429"/>
      <c r="FR21" s="429"/>
      <c r="FS21" s="429"/>
      <c r="FT21" s="429"/>
      <c r="FU21" s="429"/>
      <c r="FV21" s="429"/>
      <c r="FW21" s="429"/>
      <c r="FX21" s="429"/>
      <c r="FY21" s="429"/>
      <c r="FZ21" s="429"/>
      <c r="GA21" s="429"/>
      <c r="GB21" s="429"/>
      <c r="GC21" s="429"/>
      <c r="GD21" s="429"/>
      <c r="GE21" s="429"/>
      <c r="GF21" s="429"/>
      <c r="GG21" s="429"/>
      <c r="GH21" s="429"/>
      <c r="GI21" s="429"/>
      <c r="GJ21" s="429"/>
      <c r="GK21" s="429"/>
      <c r="GL21" s="429"/>
      <c r="GM21" s="429"/>
      <c r="GN21" s="429"/>
      <c r="GO21" s="429"/>
      <c r="GP21" s="429"/>
      <c r="GQ21" s="429"/>
      <c r="GR21" s="429"/>
      <c r="GS21" s="429"/>
      <c r="GT21" s="429"/>
      <c r="GU21" s="429"/>
      <c r="GV21" s="429"/>
      <c r="GW21" s="429"/>
      <c r="GX21" s="429"/>
      <c r="GY21" s="429"/>
      <c r="GZ21" s="429"/>
      <c r="HA21" s="429"/>
      <c r="HB21" s="429"/>
      <c r="HC21" s="429"/>
      <c r="HD21" s="429"/>
      <c r="HE21" s="429"/>
      <c r="HF21" s="429"/>
      <c r="HG21" s="429"/>
      <c r="HH21" s="429"/>
      <c r="HI21" s="429"/>
      <c r="HJ21" s="429"/>
      <c r="HK21" s="429"/>
      <c r="HL21" s="429"/>
      <c r="HM21" s="429"/>
      <c r="HN21" s="429"/>
      <c r="HO21" s="429"/>
      <c r="HP21" s="429"/>
      <c r="HQ21" s="429"/>
      <c r="HR21" s="429"/>
      <c r="HS21" s="429"/>
      <c r="HT21" s="429"/>
      <c r="HU21" s="429"/>
      <c r="HV21" s="429"/>
      <c r="HW21" s="429"/>
      <c r="HX21" s="429"/>
      <c r="HY21" s="429"/>
      <c r="HZ21" s="429"/>
      <c r="IA21" s="429"/>
      <c r="IB21" s="429"/>
      <c r="IC21" s="429"/>
      <c r="ID21" s="429"/>
      <c r="IE21" s="429"/>
      <c r="IF21" s="429"/>
      <c r="IG21" s="429"/>
      <c r="IH21" s="429"/>
      <c r="II21" s="429"/>
      <c r="IJ21" s="429"/>
      <c r="IK21" s="429"/>
      <c r="IL21" s="429"/>
      <c r="IM21" s="429"/>
      <c r="IN21" s="429"/>
      <c r="IO21" s="429"/>
      <c r="IP21" s="429"/>
      <c r="IQ21" s="429"/>
      <c r="IR21" s="429"/>
      <c r="IS21" s="429"/>
      <c r="IT21" s="429"/>
      <c r="IU21" s="429"/>
      <c r="IV21" s="429"/>
      <c r="IW21" s="429"/>
      <c r="IX21" s="429"/>
      <c r="IY21" s="429"/>
      <c r="IZ21" s="429"/>
      <c r="JA21" s="429"/>
      <c r="JB21" s="429"/>
      <c r="JC21" s="429"/>
      <c r="JD21" s="429"/>
      <c r="JE21" s="429"/>
      <c r="JF21" s="429"/>
      <c r="JG21" s="429"/>
      <c r="JH21" s="429"/>
      <c r="JI21" s="429"/>
      <c r="JJ21" s="429"/>
      <c r="JK21" s="429"/>
      <c r="JL21" s="429"/>
      <c r="JM21" s="429"/>
      <c r="JN21" s="429"/>
      <c r="JO21" s="429"/>
      <c r="JP21" s="429"/>
      <c r="JQ21" s="429"/>
      <c r="JR21" s="429"/>
      <c r="JS21" s="429"/>
      <c r="JT21" s="429"/>
      <c r="JU21" s="429"/>
      <c r="JV21" s="429"/>
      <c r="JW21" s="429"/>
      <c r="JX21" s="429"/>
      <c r="JY21" s="429"/>
      <c r="JZ21" s="429"/>
      <c r="KA21" s="429"/>
      <c r="KB21" s="429"/>
      <c r="KC21" s="429"/>
      <c r="KD21" s="429"/>
      <c r="KE21" s="429"/>
      <c r="KF21" s="429"/>
      <c r="KG21" s="429"/>
      <c r="KH21" s="429"/>
      <c r="KI21" s="429"/>
      <c r="KJ21" s="429"/>
      <c r="KK21" s="429"/>
      <c r="KL21" s="429"/>
      <c r="KM21" s="429"/>
      <c r="KN21" s="429"/>
      <c r="KO21" s="429"/>
      <c r="KP21" s="429"/>
      <c r="KQ21" s="429"/>
      <c r="KR21" s="429"/>
      <c r="KS21" s="429"/>
      <c r="KT21" s="429"/>
      <c r="KU21" s="429"/>
      <c r="KV21" s="429"/>
      <c r="KW21" s="429"/>
      <c r="KX21" s="429"/>
      <c r="KY21" s="429"/>
      <c r="KZ21" s="429"/>
      <c r="LA21" s="429"/>
      <c r="LB21" s="429"/>
      <c r="LC21" s="429"/>
      <c r="LD21" s="429"/>
      <c r="LE21" s="429"/>
      <c r="LF21" s="429"/>
      <c r="LG21" s="429"/>
      <c r="LH21" s="429"/>
      <c r="LI21" s="429"/>
      <c r="LJ21" s="429"/>
      <c r="LK21" s="429"/>
      <c r="LL21" s="429"/>
      <c r="LM21" s="429"/>
      <c r="LN21" s="429"/>
      <c r="LO21" s="429"/>
      <c r="LP21" s="429"/>
      <c r="LQ21" s="429"/>
      <c r="LR21" s="429"/>
      <c r="LS21" s="429"/>
      <c r="LT21" s="429"/>
      <c r="LU21" s="429"/>
      <c r="LV21" s="429"/>
      <c r="LW21" s="429"/>
      <c r="LX21" s="429"/>
      <c r="LY21" s="429"/>
      <c r="LZ21" s="429"/>
    </row>
    <row r="22" spans="1:338" ht="9" customHeight="1">
      <c r="A22" s="478"/>
      <c r="B22" s="478"/>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8"/>
      <c r="AN22" s="478"/>
      <c r="AO22" s="478"/>
      <c r="AP22" s="478"/>
      <c r="AQ22" s="478"/>
      <c r="AR22" s="478"/>
      <c r="AS22" s="478"/>
      <c r="AT22" s="478"/>
      <c r="AU22" s="478"/>
      <c r="AV22" s="478"/>
      <c r="AW22" s="478"/>
      <c r="AX22" s="478"/>
      <c r="AY22" s="478"/>
      <c r="AZ22" s="478"/>
      <c r="BA22" s="478"/>
      <c r="BB22" s="478"/>
      <c r="BC22" s="478"/>
      <c r="BD22" s="478"/>
      <c r="BE22" s="478"/>
      <c r="BF22" s="478"/>
      <c r="BG22" s="478"/>
      <c r="BH22" s="478"/>
      <c r="BI22" s="478"/>
      <c r="BJ22" s="478"/>
      <c r="BK22" s="478"/>
      <c r="BL22" s="478"/>
      <c r="BM22" s="853"/>
      <c r="BN22" s="853"/>
      <c r="BO22" s="853"/>
      <c r="BP22" s="852"/>
      <c r="BQ22" s="852"/>
      <c r="BR22" s="852"/>
      <c r="BS22" s="852"/>
      <c r="BT22" s="852"/>
      <c r="BU22" s="852"/>
      <c r="BV22" s="852"/>
      <c r="BW22" s="852"/>
      <c r="BX22" s="852"/>
      <c r="BY22" s="852"/>
      <c r="BZ22" s="852"/>
      <c r="CA22" s="852"/>
      <c r="CB22" s="852"/>
      <c r="CC22" s="852"/>
      <c r="CD22" s="852"/>
      <c r="CE22" s="852"/>
      <c r="CF22" s="852"/>
      <c r="CG22" s="852"/>
      <c r="CH22" s="852"/>
      <c r="CI22" s="852"/>
      <c r="CJ22" s="852"/>
      <c r="CK22" s="852"/>
      <c r="CL22" s="852"/>
      <c r="CM22" s="852"/>
      <c r="CN22" s="852"/>
      <c r="CO22" s="852"/>
      <c r="CP22" s="852"/>
      <c r="CQ22" s="852"/>
      <c r="CR22" s="852"/>
      <c r="CS22" s="852"/>
      <c r="CT22" s="852"/>
      <c r="CU22" s="852"/>
      <c r="CV22" s="852"/>
      <c r="CW22" s="852"/>
      <c r="CX22" s="852"/>
      <c r="CY22" s="852"/>
      <c r="CZ22" s="852"/>
      <c r="DA22" s="852"/>
      <c r="DB22" s="852"/>
      <c r="DC22" s="852"/>
      <c r="DD22" s="852"/>
      <c r="DE22" s="852"/>
      <c r="DF22" s="852"/>
      <c r="DG22" s="852"/>
      <c r="DH22" s="852"/>
      <c r="DI22" s="852"/>
      <c r="DJ22" s="852"/>
      <c r="DK22" s="852"/>
      <c r="DL22" s="852"/>
      <c r="DM22" s="852"/>
      <c r="DN22" s="852"/>
      <c r="DO22" s="852"/>
      <c r="DP22" s="852"/>
      <c r="DQ22" s="852"/>
      <c r="DR22" s="852"/>
      <c r="DS22" s="852"/>
      <c r="DT22" s="852"/>
      <c r="DU22" s="478"/>
      <c r="DV22" s="429"/>
      <c r="DW22" s="429"/>
      <c r="DX22" s="429"/>
      <c r="DY22" s="429"/>
      <c r="DZ22" s="429"/>
      <c r="EA22" s="429"/>
      <c r="EB22" s="429"/>
      <c r="EC22" s="429"/>
      <c r="ED22" s="429"/>
      <c r="EE22" s="429"/>
      <c r="EF22" s="429"/>
      <c r="EG22" s="429"/>
      <c r="EH22" s="429"/>
      <c r="EI22" s="429"/>
      <c r="EJ22" s="429"/>
      <c r="EK22" s="429"/>
      <c r="EL22" s="429"/>
      <c r="EM22" s="429"/>
      <c r="EN22" s="429"/>
      <c r="EO22" s="429"/>
      <c r="EP22" s="429"/>
      <c r="EQ22" s="429"/>
      <c r="ER22" s="429"/>
      <c r="ES22" s="429"/>
      <c r="ET22" s="429"/>
      <c r="EU22" s="429"/>
      <c r="EV22" s="429"/>
      <c r="EW22" s="429"/>
      <c r="EX22" s="429"/>
      <c r="EY22" s="429"/>
      <c r="EZ22" s="429"/>
      <c r="FA22" s="429"/>
      <c r="FB22" s="429"/>
      <c r="FC22" s="429"/>
      <c r="FD22" s="429"/>
      <c r="FE22" s="429"/>
      <c r="FF22" s="429"/>
      <c r="FG22" s="429"/>
      <c r="FH22" s="429"/>
      <c r="FI22" s="429"/>
      <c r="FJ22" s="429"/>
      <c r="FK22" s="429"/>
      <c r="FL22" s="429"/>
      <c r="FM22" s="429"/>
      <c r="FN22" s="429"/>
      <c r="FO22" s="429"/>
      <c r="FP22" s="429"/>
      <c r="FQ22" s="429"/>
      <c r="FR22" s="429"/>
      <c r="FS22" s="429"/>
      <c r="FT22" s="429"/>
      <c r="FU22" s="429"/>
      <c r="FV22" s="429"/>
      <c r="FW22" s="429"/>
      <c r="FX22" s="429"/>
      <c r="FY22" s="429"/>
      <c r="FZ22" s="429"/>
      <c r="GA22" s="429"/>
      <c r="GB22" s="429"/>
      <c r="GC22" s="429"/>
      <c r="GD22" s="429"/>
      <c r="GE22" s="429"/>
      <c r="GF22" s="429"/>
      <c r="GG22" s="429"/>
      <c r="GH22" s="429"/>
      <c r="GI22" s="429"/>
      <c r="GJ22" s="429"/>
      <c r="GK22" s="429"/>
      <c r="GL22" s="429"/>
      <c r="GM22" s="429"/>
      <c r="GN22" s="429"/>
      <c r="GO22" s="429"/>
      <c r="GP22" s="429"/>
      <c r="GQ22" s="429"/>
      <c r="GR22" s="429"/>
      <c r="GS22" s="429"/>
      <c r="GT22" s="429"/>
      <c r="GU22" s="429"/>
      <c r="GV22" s="429"/>
      <c r="GW22" s="429"/>
      <c r="GX22" s="429"/>
      <c r="GY22" s="429"/>
      <c r="GZ22" s="429"/>
      <c r="HA22" s="429"/>
      <c r="HB22" s="429"/>
      <c r="HC22" s="429"/>
      <c r="HD22" s="429"/>
      <c r="HE22" s="429"/>
      <c r="HF22" s="429"/>
      <c r="HG22" s="429"/>
      <c r="HH22" s="429"/>
      <c r="HI22" s="429"/>
      <c r="HJ22" s="429"/>
      <c r="HK22" s="429"/>
      <c r="HL22" s="429"/>
      <c r="HM22" s="429"/>
      <c r="HN22" s="429"/>
      <c r="HO22" s="429"/>
      <c r="HP22" s="429"/>
      <c r="HQ22" s="429"/>
      <c r="HR22" s="429"/>
      <c r="HS22" s="429"/>
      <c r="HT22" s="429"/>
      <c r="HU22" s="429"/>
      <c r="HV22" s="429"/>
      <c r="HW22" s="429"/>
      <c r="HX22" s="429"/>
      <c r="HY22" s="429"/>
      <c r="HZ22" s="429"/>
      <c r="IA22" s="429"/>
      <c r="IB22" s="429"/>
      <c r="IC22" s="429"/>
      <c r="ID22" s="429"/>
      <c r="IE22" s="429"/>
      <c r="IF22" s="429"/>
      <c r="IG22" s="429"/>
      <c r="IH22" s="429"/>
      <c r="II22" s="429"/>
      <c r="IJ22" s="429"/>
      <c r="IK22" s="429"/>
      <c r="IL22" s="429"/>
      <c r="IM22" s="429"/>
      <c r="IN22" s="429"/>
      <c r="IO22" s="429"/>
      <c r="IP22" s="429"/>
      <c r="IQ22" s="429"/>
      <c r="IR22" s="429"/>
      <c r="IS22" s="429"/>
      <c r="IT22" s="429"/>
      <c r="IU22" s="429"/>
      <c r="IV22" s="429"/>
      <c r="IW22" s="429"/>
      <c r="IX22" s="429"/>
      <c r="IY22" s="429"/>
      <c r="IZ22" s="429"/>
      <c r="JA22" s="429"/>
      <c r="JB22" s="429"/>
      <c r="JC22" s="429"/>
      <c r="JD22" s="429"/>
      <c r="JE22" s="429"/>
      <c r="JF22" s="429"/>
      <c r="JG22" s="429"/>
      <c r="JH22" s="429"/>
      <c r="JI22" s="429"/>
      <c r="JJ22" s="429"/>
      <c r="JK22" s="429"/>
      <c r="JL22" s="429"/>
      <c r="JM22" s="429"/>
      <c r="JN22" s="429"/>
      <c r="JO22" s="429"/>
      <c r="JP22" s="429"/>
      <c r="JQ22" s="429"/>
      <c r="JR22" s="429"/>
      <c r="JS22" s="429"/>
      <c r="JT22" s="429"/>
      <c r="JU22" s="429"/>
      <c r="JV22" s="429"/>
      <c r="JW22" s="429"/>
      <c r="JX22" s="429"/>
      <c r="JY22" s="429"/>
      <c r="JZ22" s="429"/>
      <c r="KA22" s="429"/>
      <c r="KB22" s="429"/>
      <c r="KC22" s="429"/>
      <c r="KD22" s="429"/>
      <c r="KE22" s="429"/>
      <c r="KF22" s="429"/>
      <c r="KG22" s="429"/>
      <c r="KH22" s="429"/>
      <c r="KI22" s="429"/>
      <c r="KJ22" s="429"/>
      <c r="KK22" s="429"/>
      <c r="KL22" s="429"/>
      <c r="KM22" s="429"/>
      <c r="KN22" s="429"/>
      <c r="KO22" s="429"/>
      <c r="KP22" s="429"/>
      <c r="KQ22" s="429"/>
      <c r="KR22" s="429"/>
      <c r="KS22" s="429"/>
      <c r="KT22" s="429"/>
      <c r="KU22" s="429"/>
      <c r="KV22" s="429"/>
      <c r="KW22" s="429"/>
      <c r="KX22" s="429"/>
      <c r="KY22" s="429"/>
      <c r="KZ22" s="429"/>
      <c r="LA22" s="429"/>
      <c r="LB22" s="429"/>
      <c r="LC22" s="429"/>
      <c r="LD22" s="429"/>
      <c r="LE22" s="429"/>
      <c r="LF22" s="429"/>
      <c r="LG22" s="429"/>
      <c r="LH22" s="429"/>
      <c r="LI22" s="429"/>
      <c r="LJ22" s="429"/>
      <c r="LK22" s="429"/>
      <c r="LL22" s="429"/>
      <c r="LM22" s="429"/>
      <c r="LN22" s="429"/>
      <c r="LO22" s="429"/>
      <c r="LP22" s="429"/>
      <c r="LQ22" s="429"/>
      <c r="LR22" s="429"/>
      <c r="LS22" s="429"/>
      <c r="LT22" s="429"/>
      <c r="LU22" s="429"/>
      <c r="LV22" s="429"/>
      <c r="LW22" s="429"/>
      <c r="LX22" s="429"/>
      <c r="LY22" s="429"/>
      <c r="LZ22" s="429"/>
    </row>
    <row r="23" spans="1:338" ht="9" customHeight="1">
      <c r="A23" s="478"/>
      <c r="B23" s="478"/>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8"/>
      <c r="AM23" s="478"/>
      <c r="AN23" s="478"/>
      <c r="AO23" s="478"/>
      <c r="AP23" s="478"/>
      <c r="AQ23" s="478"/>
      <c r="AR23" s="478"/>
      <c r="AS23" s="478"/>
      <c r="AT23" s="478"/>
      <c r="AU23" s="478"/>
      <c r="AV23" s="478"/>
      <c r="AW23" s="478"/>
      <c r="AX23" s="478"/>
      <c r="AY23" s="478"/>
      <c r="AZ23" s="478"/>
      <c r="BA23" s="478"/>
      <c r="BB23" s="478"/>
      <c r="BC23" s="478"/>
      <c r="BD23" s="478"/>
      <c r="BE23" s="478"/>
      <c r="BF23" s="478"/>
      <c r="BG23" s="478"/>
      <c r="BH23" s="478"/>
      <c r="BI23" s="478"/>
      <c r="BJ23" s="478"/>
      <c r="BK23" s="478"/>
      <c r="BL23" s="478"/>
      <c r="BM23" s="853"/>
      <c r="BN23" s="853"/>
      <c r="BO23" s="853"/>
      <c r="BP23" s="852"/>
      <c r="BQ23" s="852"/>
      <c r="BR23" s="852"/>
      <c r="BS23" s="852"/>
      <c r="BT23" s="852"/>
      <c r="BU23" s="852"/>
      <c r="BV23" s="852"/>
      <c r="BW23" s="852"/>
      <c r="BX23" s="852"/>
      <c r="BY23" s="852"/>
      <c r="BZ23" s="852"/>
      <c r="CA23" s="852"/>
      <c r="CB23" s="852"/>
      <c r="CC23" s="852"/>
      <c r="CD23" s="852"/>
      <c r="CE23" s="852"/>
      <c r="CF23" s="852"/>
      <c r="CG23" s="852"/>
      <c r="CH23" s="852"/>
      <c r="CI23" s="852"/>
      <c r="CJ23" s="852"/>
      <c r="CK23" s="852"/>
      <c r="CL23" s="852"/>
      <c r="CM23" s="852"/>
      <c r="CN23" s="852"/>
      <c r="CO23" s="852"/>
      <c r="CP23" s="852"/>
      <c r="CQ23" s="852"/>
      <c r="CR23" s="852"/>
      <c r="CS23" s="852"/>
      <c r="CT23" s="852"/>
      <c r="CU23" s="852"/>
      <c r="CV23" s="852"/>
      <c r="CW23" s="852"/>
      <c r="CX23" s="852"/>
      <c r="CY23" s="852"/>
      <c r="CZ23" s="852"/>
      <c r="DA23" s="852"/>
      <c r="DB23" s="852"/>
      <c r="DC23" s="852"/>
      <c r="DD23" s="852"/>
      <c r="DE23" s="852"/>
      <c r="DF23" s="852"/>
      <c r="DG23" s="852"/>
      <c r="DH23" s="852"/>
      <c r="DI23" s="852"/>
      <c r="DJ23" s="852"/>
      <c r="DK23" s="852"/>
      <c r="DL23" s="852"/>
      <c r="DM23" s="852"/>
      <c r="DN23" s="852"/>
      <c r="DO23" s="852"/>
      <c r="DP23" s="852"/>
      <c r="DQ23" s="852"/>
      <c r="DR23" s="852"/>
      <c r="DS23" s="852"/>
      <c r="DT23" s="852"/>
      <c r="DU23" s="478"/>
      <c r="DV23" s="429"/>
      <c r="DW23" s="429"/>
      <c r="DX23" s="429"/>
      <c r="DY23" s="429"/>
      <c r="DZ23" s="429"/>
      <c r="EA23" s="429"/>
      <c r="EB23" s="429"/>
      <c r="EC23" s="429"/>
      <c r="ED23" s="429"/>
      <c r="EE23" s="429"/>
      <c r="EF23" s="429"/>
      <c r="EG23" s="429"/>
      <c r="EH23" s="429"/>
      <c r="EI23" s="429"/>
      <c r="EJ23" s="429"/>
      <c r="EK23" s="429"/>
      <c r="EL23" s="429"/>
      <c r="EM23" s="429"/>
      <c r="EN23" s="429"/>
      <c r="EO23" s="429"/>
      <c r="EP23" s="429"/>
      <c r="EQ23" s="429"/>
      <c r="ER23" s="429"/>
      <c r="ES23" s="429"/>
      <c r="ET23" s="429"/>
      <c r="EU23" s="429"/>
      <c r="EV23" s="429"/>
      <c r="EW23" s="429"/>
      <c r="EX23" s="429"/>
      <c r="EY23" s="429"/>
      <c r="EZ23" s="429"/>
      <c r="FA23" s="429"/>
      <c r="FB23" s="429"/>
      <c r="FC23" s="429"/>
      <c r="FD23" s="429"/>
      <c r="FE23" s="429"/>
      <c r="FF23" s="429"/>
      <c r="FG23" s="429"/>
      <c r="FH23" s="429"/>
      <c r="FI23" s="429"/>
      <c r="FJ23" s="429"/>
      <c r="FK23" s="429"/>
      <c r="FL23" s="429"/>
      <c r="FM23" s="429"/>
      <c r="FN23" s="429"/>
      <c r="FO23" s="429"/>
      <c r="FP23" s="429"/>
      <c r="FQ23" s="429"/>
      <c r="FR23" s="429"/>
      <c r="FS23" s="429"/>
      <c r="FT23" s="429"/>
      <c r="FU23" s="429"/>
      <c r="FV23" s="429"/>
      <c r="FW23" s="429"/>
      <c r="FX23" s="429"/>
      <c r="FY23" s="429"/>
      <c r="FZ23" s="429"/>
      <c r="GA23" s="429"/>
      <c r="GB23" s="429"/>
      <c r="GC23" s="429"/>
      <c r="GD23" s="429"/>
      <c r="GE23" s="429"/>
      <c r="GF23" s="429"/>
      <c r="GG23" s="429"/>
      <c r="GH23" s="429"/>
      <c r="GI23" s="429"/>
      <c r="GJ23" s="429"/>
      <c r="GK23" s="429"/>
      <c r="GL23" s="429"/>
      <c r="GM23" s="429"/>
      <c r="GN23" s="429"/>
      <c r="GO23" s="429"/>
      <c r="GP23" s="429"/>
      <c r="GQ23" s="429"/>
      <c r="GR23" s="429"/>
      <c r="GS23" s="429"/>
      <c r="GT23" s="429"/>
      <c r="GU23" s="429"/>
      <c r="GV23" s="429"/>
      <c r="GW23" s="429"/>
      <c r="GX23" s="429"/>
      <c r="GY23" s="429"/>
      <c r="GZ23" s="429"/>
      <c r="HA23" s="429"/>
      <c r="HB23" s="429"/>
      <c r="HC23" s="429"/>
      <c r="HD23" s="429"/>
      <c r="HE23" s="429"/>
      <c r="HF23" s="429"/>
      <c r="HG23" s="429"/>
      <c r="HH23" s="429"/>
      <c r="HI23" s="429"/>
      <c r="HJ23" s="429"/>
      <c r="HK23" s="429"/>
      <c r="HL23" s="429"/>
      <c r="HM23" s="429"/>
      <c r="HN23" s="429"/>
      <c r="HO23" s="429"/>
      <c r="HP23" s="429"/>
      <c r="HQ23" s="429"/>
      <c r="HR23" s="429"/>
      <c r="HS23" s="429"/>
      <c r="HT23" s="429"/>
      <c r="HU23" s="429"/>
      <c r="HV23" s="429"/>
      <c r="HW23" s="429"/>
      <c r="HX23" s="429"/>
      <c r="HY23" s="429"/>
      <c r="HZ23" s="429"/>
      <c r="IA23" s="429"/>
      <c r="IB23" s="429"/>
      <c r="IC23" s="429"/>
      <c r="ID23" s="429"/>
      <c r="IE23" s="429"/>
      <c r="IF23" s="429"/>
      <c r="IG23" s="429"/>
      <c r="IH23" s="429"/>
      <c r="II23" s="429"/>
      <c r="IJ23" s="429"/>
      <c r="IK23" s="429"/>
      <c r="IL23" s="429"/>
      <c r="IM23" s="429"/>
      <c r="IN23" s="429"/>
      <c r="IO23" s="429"/>
      <c r="IP23" s="429"/>
      <c r="IQ23" s="429"/>
      <c r="IR23" s="429"/>
      <c r="IS23" s="429"/>
      <c r="IT23" s="429"/>
      <c r="IU23" s="429"/>
      <c r="IV23" s="429"/>
      <c r="IW23" s="429"/>
      <c r="IX23" s="429"/>
      <c r="IY23" s="429"/>
      <c r="IZ23" s="429"/>
      <c r="JA23" s="429"/>
      <c r="JB23" s="429"/>
      <c r="JC23" s="429"/>
      <c r="JD23" s="429"/>
      <c r="JE23" s="429"/>
      <c r="JF23" s="429"/>
      <c r="JG23" s="429"/>
      <c r="JH23" s="429"/>
      <c r="JI23" s="429"/>
      <c r="JJ23" s="429"/>
      <c r="JK23" s="429"/>
      <c r="JL23" s="429"/>
      <c r="JM23" s="429"/>
      <c r="JN23" s="429"/>
      <c r="JO23" s="429"/>
      <c r="JP23" s="429"/>
      <c r="JQ23" s="429"/>
      <c r="JR23" s="429"/>
      <c r="JS23" s="429"/>
      <c r="JT23" s="429"/>
      <c r="JU23" s="429"/>
      <c r="JV23" s="429"/>
      <c r="JW23" s="429"/>
      <c r="JX23" s="429"/>
      <c r="JY23" s="429"/>
      <c r="JZ23" s="429"/>
      <c r="KA23" s="429"/>
      <c r="KB23" s="429"/>
      <c r="KC23" s="429"/>
      <c r="KD23" s="429"/>
      <c r="KE23" s="429"/>
      <c r="KF23" s="429"/>
      <c r="KG23" s="429"/>
      <c r="KH23" s="429"/>
      <c r="KI23" s="429"/>
      <c r="KJ23" s="429"/>
      <c r="KK23" s="429"/>
      <c r="KL23" s="429"/>
      <c r="KM23" s="429"/>
      <c r="KN23" s="429"/>
      <c r="KO23" s="429"/>
      <c r="KP23" s="429"/>
      <c r="KQ23" s="429"/>
      <c r="KR23" s="429"/>
      <c r="KS23" s="429"/>
      <c r="KT23" s="429"/>
      <c r="KU23" s="429"/>
      <c r="KV23" s="429"/>
      <c r="KW23" s="429"/>
      <c r="KX23" s="429"/>
      <c r="KY23" s="429"/>
      <c r="KZ23" s="429"/>
      <c r="LA23" s="429"/>
      <c r="LB23" s="429"/>
      <c r="LC23" s="429"/>
      <c r="LD23" s="429"/>
      <c r="LE23" s="429"/>
      <c r="LF23" s="429"/>
      <c r="LG23" s="429"/>
      <c r="LH23" s="429"/>
      <c r="LI23" s="429"/>
      <c r="LJ23" s="429"/>
      <c r="LK23" s="429"/>
      <c r="LL23" s="429"/>
      <c r="LM23" s="429"/>
      <c r="LN23" s="429"/>
      <c r="LO23" s="429"/>
      <c r="LP23" s="429"/>
      <c r="LQ23" s="429"/>
      <c r="LR23" s="429"/>
      <c r="LS23" s="429"/>
      <c r="LT23" s="429"/>
      <c r="LU23" s="429"/>
      <c r="LV23" s="429"/>
      <c r="LW23" s="429"/>
      <c r="LX23" s="429"/>
      <c r="LY23" s="429"/>
      <c r="LZ23" s="429"/>
    </row>
    <row r="24" spans="1:338" ht="9" customHeight="1">
      <c r="A24" s="478"/>
      <c r="B24" s="478"/>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478"/>
      <c r="AU24" s="478"/>
      <c r="AV24" s="478"/>
      <c r="AW24" s="478"/>
      <c r="AX24" s="478"/>
      <c r="AY24" s="478"/>
      <c r="AZ24" s="478"/>
      <c r="BA24" s="478"/>
      <c r="BB24" s="478"/>
      <c r="BC24" s="478"/>
      <c r="BD24" s="478"/>
      <c r="BE24" s="478"/>
      <c r="BF24" s="478"/>
      <c r="BG24" s="478"/>
      <c r="BH24" s="478"/>
      <c r="BI24" s="478"/>
      <c r="BJ24" s="478"/>
      <c r="BK24" s="478"/>
      <c r="BL24" s="478"/>
      <c r="BM24" s="853" t="s">
        <v>514</v>
      </c>
      <c r="BN24" s="853"/>
      <c r="BO24" s="853"/>
      <c r="BP24" s="852" t="s">
        <v>516</v>
      </c>
      <c r="BQ24" s="852"/>
      <c r="BR24" s="852"/>
      <c r="BS24" s="852"/>
      <c r="BT24" s="852"/>
      <c r="BU24" s="852"/>
      <c r="BV24" s="852"/>
      <c r="BW24" s="852"/>
      <c r="BX24" s="852"/>
      <c r="BY24" s="852"/>
      <c r="BZ24" s="852"/>
      <c r="CA24" s="852"/>
      <c r="CB24" s="852"/>
      <c r="CC24" s="852"/>
      <c r="CD24" s="852"/>
      <c r="CE24" s="852"/>
      <c r="CF24" s="852"/>
      <c r="CG24" s="852"/>
      <c r="CH24" s="852"/>
      <c r="CI24" s="852"/>
      <c r="CJ24" s="852"/>
      <c r="CK24" s="852"/>
      <c r="CL24" s="852"/>
      <c r="CM24" s="852"/>
      <c r="CN24" s="852"/>
      <c r="CO24" s="852"/>
      <c r="CP24" s="852"/>
      <c r="CQ24" s="852"/>
      <c r="CR24" s="852"/>
      <c r="CS24" s="852"/>
      <c r="CT24" s="852"/>
      <c r="CU24" s="852"/>
      <c r="CV24" s="852"/>
      <c r="CW24" s="852"/>
      <c r="CX24" s="852"/>
      <c r="CY24" s="852"/>
      <c r="CZ24" s="852"/>
      <c r="DA24" s="852"/>
      <c r="DB24" s="852"/>
      <c r="DC24" s="852"/>
      <c r="DD24" s="852"/>
      <c r="DE24" s="852"/>
      <c r="DF24" s="852"/>
      <c r="DG24" s="852"/>
      <c r="DH24" s="852"/>
      <c r="DI24" s="852"/>
      <c r="DJ24" s="852"/>
      <c r="DK24" s="852"/>
      <c r="DL24" s="852"/>
      <c r="DM24" s="852"/>
      <c r="DN24" s="852"/>
      <c r="DO24" s="852"/>
      <c r="DP24" s="852"/>
      <c r="DQ24" s="852"/>
      <c r="DR24" s="852"/>
      <c r="DS24" s="852"/>
      <c r="DT24" s="852"/>
      <c r="DU24" s="478"/>
      <c r="DV24" s="429"/>
      <c r="DW24" s="429"/>
      <c r="DX24" s="429"/>
      <c r="DY24" s="429"/>
      <c r="EA24" s="414"/>
      <c r="EB24" s="414"/>
      <c r="FL24" s="414"/>
      <c r="FM24" s="414"/>
      <c r="FN24" s="414"/>
      <c r="FO24" s="414"/>
      <c r="FP24" s="414"/>
      <c r="FQ24" s="414"/>
      <c r="FR24" s="414"/>
      <c r="FS24" s="414"/>
      <c r="FT24" s="414"/>
      <c r="FU24" s="414"/>
      <c r="FV24" s="414"/>
      <c r="FW24" s="414"/>
      <c r="FX24" s="414"/>
      <c r="FY24" s="414"/>
      <c r="FZ24" s="414"/>
      <c r="GA24" s="414"/>
      <c r="GB24" s="414"/>
      <c r="GC24" s="414"/>
      <c r="GD24" s="414"/>
      <c r="GE24" s="414"/>
      <c r="GF24" s="414"/>
      <c r="KL24" s="420"/>
      <c r="KM24" s="420"/>
      <c r="KN24" s="420"/>
      <c r="KO24" s="420"/>
      <c r="KP24" s="429"/>
      <c r="KQ24" s="429"/>
      <c r="KR24" s="429"/>
      <c r="KS24" s="429"/>
      <c r="KT24" s="429"/>
      <c r="KU24" s="429"/>
      <c r="KV24" s="429"/>
      <c r="KW24" s="429"/>
      <c r="KX24" s="429"/>
      <c r="KY24" s="429"/>
      <c r="KZ24" s="429"/>
      <c r="LA24" s="429"/>
      <c r="LB24" s="429"/>
      <c r="LC24" s="429"/>
      <c r="LD24" s="429"/>
      <c r="LE24" s="429"/>
      <c r="LF24" s="429"/>
      <c r="LG24" s="429"/>
      <c r="LH24" s="429"/>
      <c r="LI24" s="429"/>
      <c r="LJ24" s="429"/>
      <c r="LK24" s="429"/>
      <c r="LL24" s="429"/>
      <c r="LM24" s="429"/>
      <c r="LN24" s="429"/>
      <c r="LO24" s="429"/>
      <c r="LP24" s="429"/>
      <c r="LQ24" s="429"/>
      <c r="LR24" s="429"/>
      <c r="LS24" s="429"/>
      <c r="LT24" s="429"/>
      <c r="LU24" s="429"/>
      <c r="LV24" s="429"/>
      <c r="LW24" s="429"/>
      <c r="LX24" s="429"/>
      <c r="LY24" s="429"/>
      <c r="LZ24" s="429"/>
    </row>
    <row r="25" spans="1:338" ht="9" customHeight="1" thickBot="1">
      <c r="A25" s="478"/>
      <c r="B25" s="478"/>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c r="AM25" s="478"/>
      <c r="AN25" s="478"/>
      <c r="AO25" s="478"/>
      <c r="AP25" s="478"/>
      <c r="AQ25" s="478"/>
      <c r="AR25" s="478"/>
      <c r="AS25" s="478"/>
      <c r="AT25" s="478"/>
      <c r="AU25" s="478"/>
      <c r="AV25" s="478"/>
      <c r="AW25" s="478"/>
      <c r="AX25" s="478"/>
      <c r="AY25" s="478"/>
      <c r="AZ25" s="478"/>
      <c r="BA25" s="478"/>
      <c r="BB25" s="478"/>
      <c r="BC25" s="478"/>
      <c r="BD25" s="478"/>
      <c r="BE25" s="478"/>
      <c r="BF25" s="478"/>
      <c r="BG25" s="478"/>
      <c r="BH25" s="478"/>
      <c r="BI25" s="478"/>
      <c r="BJ25" s="478"/>
      <c r="BK25" s="478"/>
      <c r="BL25" s="478"/>
      <c r="BM25" s="853"/>
      <c r="BN25" s="853"/>
      <c r="BO25" s="853"/>
      <c r="BP25" s="852"/>
      <c r="BQ25" s="852"/>
      <c r="BR25" s="852"/>
      <c r="BS25" s="852"/>
      <c r="BT25" s="852"/>
      <c r="BU25" s="852"/>
      <c r="BV25" s="852"/>
      <c r="BW25" s="852"/>
      <c r="BX25" s="852"/>
      <c r="BY25" s="852"/>
      <c r="BZ25" s="852"/>
      <c r="CA25" s="852"/>
      <c r="CB25" s="852"/>
      <c r="CC25" s="852"/>
      <c r="CD25" s="852"/>
      <c r="CE25" s="852"/>
      <c r="CF25" s="852"/>
      <c r="CG25" s="852"/>
      <c r="CH25" s="852"/>
      <c r="CI25" s="852"/>
      <c r="CJ25" s="852"/>
      <c r="CK25" s="852"/>
      <c r="CL25" s="852"/>
      <c r="CM25" s="852"/>
      <c r="CN25" s="852"/>
      <c r="CO25" s="852"/>
      <c r="CP25" s="852"/>
      <c r="CQ25" s="852"/>
      <c r="CR25" s="852"/>
      <c r="CS25" s="852"/>
      <c r="CT25" s="852"/>
      <c r="CU25" s="852"/>
      <c r="CV25" s="852"/>
      <c r="CW25" s="852"/>
      <c r="CX25" s="852"/>
      <c r="CY25" s="852"/>
      <c r="CZ25" s="852"/>
      <c r="DA25" s="852"/>
      <c r="DB25" s="852"/>
      <c r="DC25" s="852"/>
      <c r="DD25" s="852"/>
      <c r="DE25" s="852"/>
      <c r="DF25" s="852"/>
      <c r="DG25" s="852"/>
      <c r="DH25" s="852"/>
      <c r="DI25" s="852"/>
      <c r="DJ25" s="852"/>
      <c r="DK25" s="852"/>
      <c r="DL25" s="852"/>
      <c r="DM25" s="852"/>
      <c r="DN25" s="852"/>
      <c r="DO25" s="852"/>
      <c r="DP25" s="852"/>
      <c r="DQ25" s="852"/>
      <c r="DR25" s="852"/>
      <c r="DS25" s="852"/>
      <c r="DT25" s="852"/>
      <c r="DU25" s="478"/>
      <c r="DV25" s="429"/>
      <c r="DW25" s="429"/>
      <c r="DX25" s="429"/>
      <c r="DY25" s="429"/>
      <c r="EA25" s="414"/>
      <c r="EB25" s="414"/>
      <c r="FL25" s="414"/>
      <c r="FM25" s="414"/>
      <c r="FN25" s="414"/>
      <c r="FO25" s="414"/>
      <c r="FP25" s="414"/>
      <c r="FQ25" s="414"/>
      <c r="FR25" s="414"/>
      <c r="FS25" s="414"/>
      <c r="FT25" s="414"/>
      <c r="FU25" s="414"/>
      <c r="FV25" s="414"/>
      <c r="FW25" s="414"/>
      <c r="FX25" s="414"/>
      <c r="FY25" s="414"/>
      <c r="FZ25" s="414"/>
      <c r="GA25" s="414"/>
      <c r="GB25" s="414"/>
      <c r="GC25" s="414"/>
      <c r="GD25" s="414"/>
      <c r="GE25" s="414"/>
      <c r="GF25" s="414"/>
      <c r="KL25" s="420"/>
      <c r="KM25" s="420"/>
      <c r="KN25" s="420"/>
      <c r="KO25" s="420"/>
      <c r="KP25" s="429"/>
      <c r="KQ25" s="429"/>
      <c r="KR25" s="429"/>
      <c r="KS25" s="429"/>
      <c r="KT25" s="429"/>
      <c r="KU25" s="429"/>
      <c r="KV25" s="429"/>
      <c r="KW25" s="429"/>
      <c r="KX25" s="429"/>
      <c r="KY25" s="429"/>
      <c r="KZ25" s="429"/>
      <c r="LA25" s="429"/>
      <c r="LB25" s="429"/>
      <c r="LC25" s="429"/>
      <c r="LD25" s="429"/>
      <c r="LE25" s="429"/>
      <c r="LF25" s="429"/>
      <c r="LG25" s="429"/>
      <c r="LH25" s="429"/>
      <c r="LI25" s="429"/>
      <c r="LJ25" s="429"/>
      <c r="LK25" s="429"/>
      <c r="LL25" s="429"/>
      <c r="LM25" s="429"/>
      <c r="LN25" s="429"/>
      <c r="LO25" s="429"/>
      <c r="LP25" s="429"/>
      <c r="LQ25" s="429"/>
      <c r="LR25" s="429"/>
      <c r="LS25" s="429"/>
      <c r="LT25" s="429"/>
      <c r="LU25" s="429"/>
      <c r="LV25" s="429"/>
      <c r="LW25" s="429"/>
      <c r="LX25" s="429"/>
      <c r="LY25" s="429"/>
      <c r="LZ25" s="429"/>
    </row>
    <row r="26" spans="1:338" ht="9" customHeight="1">
      <c r="A26" s="478"/>
      <c r="B26" s="478"/>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c r="AM26" s="478"/>
      <c r="AN26" s="478"/>
      <c r="AO26" s="478"/>
      <c r="AP26" s="478"/>
      <c r="AQ26" s="478"/>
      <c r="AR26" s="478"/>
      <c r="AS26" s="478"/>
      <c r="AT26" s="478"/>
      <c r="AU26" s="478"/>
      <c r="AV26" s="478"/>
      <c r="AW26" s="478"/>
      <c r="AX26" s="478"/>
      <c r="AY26" s="478"/>
      <c r="AZ26" s="478"/>
      <c r="BA26" s="478"/>
      <c r="BB26" s="478"/>
      <c r="BC26" s="478"/>
      <c r="BD26" s="478"/>
      <c r="BE26" s="478"/>
      <c r="BF26" s="478"/>
      <c r="BG26" s="478"/>
      <c r="BH26" s="478"/>
      <c r="BI26" s="478"/>
      <c r="BJ26" s="478"/>
      <c r="BK26" s="478"/>
      <c r="BL26" s="478"/>
      <c r="BM26" s="853"/>
      <c r="BN26" s="853"/>
      <c r="BO26" s="853"/>
      <c r="BP26" s="852"/>
      <c r="BQ26" s="852"/>
      <c r="BR26" s="852"/>
      <c r="BS26" s="852"/>
      <c r="BT26" s="852"/>
      <c r="BU26" s="852"/>
      <c r="BV26" s="852"/>
      <c r="BW26" s="852"/>
      <c r="BX26" s="852"/>
      <c r="BY26" s="852"/>
      <c r="BZ26" s="852"/>
      <c r="CA26" s="852"/>
      <c r="CB26" s="852"/>
      <c r="CC26" s="852"/>
      <c r="CD26" s="852"/>
      <c r="CE26" s="852"/>
      <c r="CF26" s="852"/>
      <c r="CG26" s="852"/>
      <c r="CH26" s="852"/>
      <c r="CI26" s="852"/>
      <c r="CJ26" s="852"/>
      <c r="CK26" s="852"/>
      <c r="CL26" s="852"/>
      <c r="CM26" s="852"/>
      <c r="CN26" s="852"/>
      <c r="CO26" s="852"/>
      <c r="CP26" s="852"/>
      <c r="CQ26" s="852"/>
      <c r="CR26" s="852"/>
      <c r="CS26" s="852"/>
      <c r="CT26" s="852"/>
      <c r="CU26" s="852"/>
      <c r="CV26" s="852"/>
      <c r="CW26" s="852"/>
      <c r="CX26" s="852"/>
      <c r="CY26" s="852"/>
      <c r="CZ26" s="852"/>
      <c r="DA26" s="852"/>
      <c r="DB26" s="852"/>
      <c r="DC26" s="852"/>
      <c r="DD26" s="852"/>
      <c r="DE26" s="852"/>
      <c r="DF26" s="852"/>
      <c r="DG26" s="852"/>
      <c r="DH26" s="852"/>
      <c r="DI26" s="852"/>
      <c r="DJ26" s="852"/>
      <c r="DK26" s="852"/>
      <c r="DL26" s="852"/>
      <c r="DM26" s="852"/>
      <c r="DN26" s="852"/>
      <c r="DO26" s="852"/>
      <c r="DP26" s="852"/>
      <c r="DQ26" s="852"/>
      <c r="DR26" s="852"/>
      <c r="DS26" s="852"/>
      <c r="DT26" s="852"/>
      <c r="DU26" s="478"/>
      <c r="DV26" s="429"/>
      <c r="DW26" s="429"/>
      <c r="DX26" s="429"/>
      <c r="DY26" s="429"/>
      <c r="EA26" s="414"/>
      <c r="EB26" s="414"/>
      <c r="ED26" s="752" t="s">
        <v>268</v>
      </c>
      <c r="EE26" s="740"/>
      <c r="EF26" s="740"/>
      <c r="EG26" s="740"/>
      <c r="EH26" s="740"/>
      <c r="EI26" s="740" t="s">
        <v>269</v>
      </c>
      <c r="EJ26" s="740"/>
      <c r="EK26" s="740"/>
      <c r="EL26" s="740"/>
      <c r="EM26" s="740"/>
      <c r="EN26" s="740" t="s">
        <v>270</v>
      </c>
      <c r="EO26" s="740"/>
      <c r="EP26" s="740"/>
      <c r="EQ26" s="740"/>
      <c r="ER26" s="742"/>
      <c r="KL26" s="420"/>
      <c r="KM26" s="420"/>
      <c r="KN26" s="420"/>
      <c r="KO26" s="420"/>
      <c r="KP26" s="429"/>
      <c r="KQ26" s="429"/>
      <c r="KR26" s="429"/>
      <c r="KS26" s="429"/>
      <c r="KT26" s="429"/>
      <c r="KU26" s="429"/>
      <c r="KV26" s="429"/>
      <c r="KW26" s="429"/>
      <c r="KX26" s="429"/>
      <c r="KY26" s="429"/>
      <c r="KZ26" s="429"/>
      <c r="LA26" s="429"/>
      <c r="LB26" s="429"/>
      <c r="LC26" s="429"/>
      <c r="LD26" s="429"/>
      <c r="LE26" s="429"/>
      <c r="LF26" s="429"/>
      <c r="LG26" s="429"/>
      <c r="LH26" s="429"/>
      <c r="LI26" s="429"/>
      <c r="LJ26" s="429"/>
      <c r="LK26" s="429"/>
      <c r="LL26" s="429"/>
      <c r="LM26" s="429"/>
      <c r="LN26" s="429"/>
      <c r="LO26" s="429"/>
      <c r="LP26" s="429"/>
      <c r="LQ26" s="429"/>
      <c r="LR26" s="429"/>
      <c r="LS26" s="429"/>
      <c r="LT26" s="429"/>
      <c r="LU26" s="429"/>
      <c r="LV26" s="429"/>
      <c r="LW26" s="429"/>
      <c r="LX26" s="429"/>
      <c r="LY26" s="429"/>
      <c r="LZ26" s="429"/>
    </row>
    <row r="27" spans="1:338" ht="9" customHeight="1">
      <c r="A27" s="478"/>
      <c r="B27" s="478"/>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478"/>
      <c r="BA27" s="478"/>
      <c r="BB27" s="478"/>
      <c r="BC27" s="478"/>
      <c r="BD27" s="478"/>
      <c r="BE27" s="478"/>
      <c r="BF27" s="478"/>
      <c r="BG27" s="478"/>
      <c r="BH27" s="478"/>
      <c r="BI27" s="478"/>
      <c r="BJ27" s="478"/>
      <c r="BK27" s="478"/>
      <c r="BL27" s="478"/>
      <c r="BM27" s="853" t="s">
        <v>514</v>
      </c>
      <c r="BN27" s="853"/>
      <c r="BO27" s="853"/>
      <c r="BP27" s="852" t="s">
        <v>517</v>
      </c>
      <c r="BQ27" s="852"/>
      <c r="BR27" s="852"/>
      <c r="BS27" s="852"/>
      <c r="BT27" s="852"/>
      <c r="BU27" s="852"/>
      <c r="BV27" s="852"/>
      <c r="BW27" s="852"/>
      <c r="BX27" s="852"/>
      <c r="BY27" s="852"/>
      <c r="BZ27" s="852"/>
      <c r="CA27" s="852"/>
      <c r="CB27" s="852"/>
      <c r="CC27" s="852"/>
      <c r="CD27" s="852"/>
      <c r="CE27" s="852"/>
      <c r="CF27" s="852"/>
      <c r="CG27" s="852"/>
      <c r="CH27" s="852"/>
      <c r="CI27" s="852"/>
      <c r="CJ27" s="852"/>
      <c r="CK27" s="852"/>
      <c r="CL27" s="852"/>
      <c r="CM27" s="852"/>
      <c r="CN27" s="852"/>
      <c r="CO27" s="852"/>
      <c r="CP27" s="852"/>
      <c r="CQ27" s="852"/>
      <c r="CR27" s="852"/>
      <c r="CS27" s="852"/>
      <c r="CT27" s="852"/>
      <c r="CU27" s="852"/>
      <c r="CV27" s="852"/>
      <c r="CW27" s="852"/>
      <c r="CX27" s="852"/>
      <c r="CY27" s="852"/>
      <c r="CZ27" s="852"/>
      <c r="DA27" s="852"/>
      <c r="DB27" s="852"/>
      <c r="DC27" s="852"/>
      <c r="DD27" s="852"/>
      <c r="DE27" s="852"/>
      <c r="DF27" s="852"/>
      <c r="DG27" s="852"/>
      <c r="DH27" s="852"/>
      <c r="DI27" s="852"/>
      <c r="DJ27" s="852"/>
      <c r="DK27" s="852"/>
      <c r="DL27" s="852"/>
      <c r="DM27" s="852"/>
      <c r="DN27" s="852"/>
      <c r="DO27" s="852"/>
      <c r="DP27" s="852"/>
      <c r="DQ27" s="852"/>
      <c r="DR27" s="852"/>
      <c r="DS27" s="852"/>
      <c r="DT27" s="852"/>
      <c r="DU27" s="478"/>
      <c r="DV27" s="429"/>
      <c r="DW27" s="429"/>
      <c r="DX27" s="429"/>
      <c r="DY27" s="429"/>
      <c r="EA27" s="414"/>
      <c r="EB27" s="414"/>
      <c r="EC27" s="414"/>
      <c r="ED27" s="753"/>
      <c r="EE27" s="741"/>
      <c r="EF27" s="741"/>
      <c r="EG27" s="741"/>
      <c r="EH27" s="741"/>
      <c r="EI27" s="741"/>
      <c r="EJ27" s="741"/>
      <c r="EK27" s="741"/>
      <c r="EL27" s="741"/>
      <c r="EM27" s="741"/>
      <c r="EN27" s="741"/>
      <c r="EO27" s="741"/>
      <c r="EP27" s="741"/>
      <c r="EQ27" s="741"/>
      <c r="ER27" s="743"/>
      <c r="KL27" s="420"/>
      <c r="KM27" s="420"/>
      <c r="KN27" s="420"/>
      <c r="KO27" s="420"/>
      <c r="KP27" s="429"/>
      <c r="KQ27" s="429"/>
      <c r="KR27" s="429"/>
      <c r="KS27" s="429"/>
      <c r="KT27" s="429"/>
      <c r="KU27" s="429"/>
      <c r="KV27" s="429"/>
      <c r="KW27" s="429"/>
      <c r="KX27" s="429"/>
      <c r="KY27" s="429"/>
      <c r="KZ27" s="429"/>
      <c r="LA27" s="429"/>
      <c r="LB27" s="429"/>
      <c r="LC27" s="429"/>
      <c r="LD27" s="429"/>
      <c r="LE27" s="429"/>
      <c r="LF27" s="429"/>
      <c r="LG27" s="429"/>
      <c r="LH27" s="429"/>
      <c r="LI27" s="429"/>
      <c r="LJ27" s="429"/>
      <c r="LK27" s="429"/>
      <c r="LL27" s="429"/>
      <c r="LM27" s="429"/>
      <c r="LN27" s="429"/>
      <c r="LO27" s="429"/>
      <c r="LP27" s="429"/>
      <c r="LQ27" s="429"/>
      <c r="LR27" s="429"/>
      <c r="LS27" s="429"/>
      <c r="LT27" s="429"/>
      <c r="LU27" s="429"/>
      <c r="LV27" s="429"/>
      <c r="LW27" s="429"/>
      <c r="LX27" s="429"/>
      <c r="LY27" s="429"/>
      <c r="LZ27" s="429"/>
    </row>
    <row r="28" spans="1:338" ht="9" customHeight="1">
      <c r="A28" s="478"/>
      <c r="B28" s="478"/>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8"/>
      <c r="BE28" s="478"/>
      <c r="BF28" s="478"/>
      <c r="BG28" s="478"/>
      <c r="BH28" s="478"/>
      <c r="BI28" s="478"/>
      <c r="BJ28" s="478"/>
      <c r="BK28" s="478"/>
      <c r="BL28" s="478"/>
      <c r="BM28" s="853"/>
      <c r="BN28" s="853"/>
      <c r="BO28" s="853"/>
      <c r="BP28" s="852"/>
      <c r="BQ28" s="852"/>
      <c r="BR28" s="852"/>
      <c r="BS28" s="852"/>
      <c r="BT28" s="852"/>
      <c r="BU28" s="852"/>
      <c r="BV28" s="852"/>
      <c r="BW28" s="852"/>
      <c r="BX28" s="852"/>
      <c r="BY28" s="852"/>
      <c r="BZ28" s="852"/>
      <c r="CA28" s="852"/>
      <c r="CB28" s="852"/>
      <c r="CC28" s="852"/>
      <c r="CD28" s="852"/>
      <c r="CE28" s="852"/>
      <c r="CF28" s="852"/>
      <c r="CG28" s="852"/>
      <c r="CH28" s="852"/>
      <c r="CI28" s="852"/>
      <c r="CJ28" s="852"/>
      <c r="CK28" s="852"/>
      <c r="CL28" s="852"/>
      <c r="CM28" s="852"/>
      <c r="CN28" s="852"/>
      <c r="CO28" s="852"/>
      <c r="CP28" s="852"/>
      <c r="CQ28" s="852"/>
      <c r="CR28" s="852"/>
      <c r="CS28" s="852"/>
      <c r="CT28" s="852"/>
      <c r="CU28" s="852"/>
      <c r="CV28" s="852"/>
      <c r="CW28" s="852"/>
      <c r="CX28" s="852"/>
      <c r="CY28" s="852"/>
      <c r="CZ28" s="852"/>
      <c r="DA28" s="852"/>
      <c r="DB28" s="852"/>
      <c r="DC28" s="852"/>
      <c r="DD28" s="852"/>
      <c r="DE28" s="852"/>
      <c r="DF28" s="852"/>
      <c r="DG28" s="852"/>
      <c r="DH28" s="852"/>
      <c r="DI28" s="852"/>
      <c r="DJ28" s="852"/>
      <c r="DK28" s="852"/>
      <c r="DL28" s="852"/>
      <c r="DM28" s="852"/>
      <c r="DN28" s="852"/>
      <c r="DO28" s="852"/>
      <c r="DP28" s="852"/>
      <c r="DQ28" s="852"/>
      <c r="DR28" s="852"/>
      <c r="DS28" s="852"/>
      <c r="DT28" s="852"/>
      <c r="DU28" s="478"/>
      <c r="DV28" s="429"/>
      <c r="DW28" s="429"/>
      <c r="DX28" s="429"/>
      <c r="DY28" s="429"/>
      <c r="EA28" s="414"/>
      <c r="EB28" s="414"/>
      <c r="EC28" s="414"/>
      <c r="ED28" s="753"/>
      <c r="EE28" s="741"/>
      <c r="EF28" s="741"/>
      <c r="EG28" s="741"/>
      <c r="EH28" s="741"/>
      <c r="EI28" s="741"/>
      <c r="EJ28" s="741"/>
      <c r="EK28" s="741"/>
      <c r="EL28" s="741"/>
      <c r="EM28" s="741"/>
      <c r="EN28" s="741"/>
      <c r="EO28" s="741"/>
      <c r="EP28" s="741"/>
      <c r="EQ28" s="741"/>
      <c r="ER28" s="743"/>
      <c r="KL28" s="420"/>
      <c r="KM28" s="420"/>
      <c r="KN28" s="420"/>
      <c r="KO28" s="420"/>
      <c r="KP28" s="429"/>
      <c r="KQ28" s="429"/>
      <c r="KR28" s="429"/>
      <c r="KS28" s="429"/>
      <c r="KT28" s="429"/>
      <c r="KU28" s="429"/>
      <c r="KV28" s="429"/>
      <c r="KW28" s="429"/>
      <c r="KX28" s="429"/>
      <c r="KY28" s="429"/>
      <c r="KZ28" s="429"/>
      <c r="LA28" s="429"/>
      <c r="LB28" s="429"/>
      <c r="LC28" s="429"/>
      <c r="LD28" s="429"/>
      <c r="LE28" s="429"/>
      <c r="LF28" s="429"/>
      <c r="LG28" s="429"/>
      <c r="LH28" s="429"/>
      <c r="LI28" s="429"/>
      <c r="LJ28" s="429"/>
      <c r="LK28" s="429"/>
      <c r="LL28" s="429"/>
      <c r="LM28" s="429"/>
      <c r="LN28" s="429"/>
      <c r="LO28" s="429"/>
      <c r="LP28" s="429"/>
      <c r="LQ28" s="429"/>
      <c r="LR28" s="429"/>
      <c r="LS28" s="429"/>
      <c r="LT28" s="429"/>
      <c r="LU28" s="429"/>
      <c r="LV28" s="429"/>
      <c r="LW28" s="429"/>
      <c r="LX28" s="429"/>
      <c r="LY28" s="429"/>
      <c r="LZ28" s="429"/>
    </row>
    <row r="29" spans="1:338" ht="9" customHeight="1">
      <c r="A29" s="478"/>
      <c r="B29" s="478"/>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K29" s="478"/>
      <c r="AL29" s="478"/>
      <c r="AM29" s="478"/>
      <c r="AN29" s="478"/>
      <c r="AO29" s="478"/>
      <c r="AP29" s="478"/>
      <c r="AQ29" s="478"/>
      <c r="AR29" s="478"/>
      <c r="AS29" s="478"/>
      <c r="AT29" s="478"/>
      <c r="AU29" s="478"/>
      <c r="AV29" s="478"/>
      <c r="AW29" s="478"/>
      <c r="AX29" s="478"/>
      <c r="AY29" s="478"/>
      <c r="AZ29" s="478"/>
      <c r="BA29" s="478"/>
      <c r="BB29" s="478"/>
      <c r="BC29" s="478"/>
      <c r="BD29" s="478"/>
      <c r="BE29" s="478"/>
      <c r="BF29" s="478"/>
      <c r="BG29" s="478"/>
      <c r="BH29" s="478"/>
      <c r="BI29" s="478"/>
      <c r="BJ29" s="478"/>
      <c r="BK29" s="478"/>
      <c r="BL29" s="478"/>
      <c r="BM29" s="853"/>
      <c r="BN29" s="853"/>
      <c r="BO29" s="853"/>
      <c r="BP29" s="852"/>
      <c r="BQ29" s="852"/>
      <c r="BR29" s="852"/>
      <c r="BS29" s="852"/>
      <c r="BT29" s="852"/>
      <c r="BU29" s="852"/>
      <c r="BV29" s="852"/>
      <c r="BW29" s="852"/>
      <c r="BX29" s="852"/>
      <c r="BY29" s="852"/>
      <c r="BZ29" s="852"/>
      <c r="CA29" s="852"/>
      <c r="CB29" s="852"/>
      <c r="CC29" s="852"/>
      <c r="CD29" s="852"/>
      <c r="CE29" s="852"/>
      <c r="CF29" s="852"/>
      <c r="CG29" s="852"/>
      <c r="CH29" s="852"/>
      <c r="CI29" s="852"/>
      <c r="CJ29" s="852"/>
      <c r="CK29" s="852"/>
      <c r="CL29" s="852"/>
      <c r="CM29" s="852"/>
      <c r="CN29" s="852"/>
      <c r="CO29" s="852"/>
      <c r="CP29" s="852"/>
      <c r="CQ29" s="852"/>
      <c r="CR29" s="852"/>
      <c r="CS29" s="852"/>
      <c r="CT29" s="852"/>
      <c r="CU29" s="852"/>
      <c r="CV29" s="852"/>
      <c r="CW29" s="852"/>
      <c r="CX29" s="852"/>
      <c r="CY29" s="852"/>
      <c r="CZ29" s="852"/>
      <c r="DA29" s="852"/>
      <c r="DB29" s="852"/>
      <c r="DC29" s="852"/>
      <c r="DD29" s="852"/>
      <c r="DE29" s="852"/>
      <c r="DF29" s="852"/>
      <c r="DG29" s="852"/>
      <c r="DH29" s="852"/>
      <c r="DI29" s="852"/>
      <c r="DJ29" s="852"/>
      <c r="DK29" s="852"/>
      <c r="DL29" s="852"/>
      <c r="DM29" s="852"/>
      <c r="DN29" s="852"/>
      <c r="DO29" s="852"/>
      <c r="DP29" s="852"/>
      <c r="DQ29" s="852"/>
      <c r="DR29" s="852"/>
      <c r="DS29" s="852"/>
      <c r="DT29" s="852"/>
      <c r="DU29" s="478"/>
      <c r="DV29" s="429"/>
      <c r="DW29" s="429"/>
      <c r="DX29" s="429"/>
      <c r="DY29" s="429"/>
      <c r="EA29" s="414"/>
      <c r="EB29" s="414"/>
      <c r="EC29" s="414"/>
      <c r="ED29" s="744">
        <f>パラメーター!$D$1+2018</f>
        <v>2025</v>
      </c>
      <c r="EE29" s="745"/>
      <c r="EF29" s="745"/>
      <c r="EG29" s="745"/>
      <c r="EH29" s="745"/>
      <c r="EI29" s="748">
        <f>DATE(ED29-39,4,1)</f>
        <v>31503</v>
      </c>
      <c r="EJ29" s="748"/>
      <c r="EK29" s="748"/>
      <c r="EL29" s="748"/>
      <c r="EM29" s="748"/>
      <c r="EN29" s="748">
        <f>DATE(ED29-65,5,2)</f>
        <v>22038</v>
      </c>
      <c r="EO29" s="748"/>
      <c r="EP29" s="748"/>
      <c r="EQ29" s="748"/>
      <c r="ER29" s="750"/>
      <c r="ES29" s="414"/>
      <c r="ET29" s="414"/>
      <c r="EU29" s="414"/>
      <c r="EV29" s="414"/>
      <c r="EW29" s="414"/>
      <c r="EX29" s="414"/>
      <c r="EY29" s="414"/>
      <c r="EZ29" s="414"/>
      <c r="FA29" s="414"/>
      <c r="FB29" s="414"/>
      <c r="FC29" s="414"/>
      <c r="FD29" s="414"/>
      <c r="FE29" s="414"/>
      <c r="FF29" s="414"/>
      <c r="FG29" s="414"/>
      <c r="FH29" s="414"/>
      <c r="FI29" s="414"/>
      <c r="FJ29" s="414"/>
      <c r="FK29" s="414"/>
      <c r="FL29" s="414"/>
      <c r="FM29" s="414"/>
      <c r="FN29" s="414"/>
      <c r="FO29" s="414"/>
      <c r="FP29" s="414"/>
      <c r="FQ29" s="414"/>
      <c r="FR29" s="414"/>
      <c r="FS29" s="414"/>
      <c r="FT29" s="414"/>
      <c r="FU29" s="414"/>
      <c r="FV29" s="414"/>
      <c r="FW29" s="414"/>
      <c r="FX29" s="414"/>
      <c r="FY29" s="414"/>
      <c r="FZ29" s="414"/>
      <c r="GA29" s="414"/>
      <c r="GB29" s="414"/>
      <c r="GC29" s="414"/>
      <c r="GD29" s="414"/>
      <c r="GE29" s="414"/>
      <c r="GF29" s="414"/>
      <c r="KL29" s="420"/>
      <c r="KM29" s="420"/>
      <c r="KN29" s="420"/>
      <c r="KO29" s="420"/>
      <c r="KP29" s="429"/>
      <c r="KQ29" s="429"/>
      <c r="KR29" s="429"/>
      <c r="KS29" s="429"/>
      <c r="KT29" s="429"/>
      <c r="KU29" s="429"/>
      <c r="KV29" s="429"/>
      <c r="KW29" s="429"/>
      <c r="KX29" s="429"/>
      <c r="KY29" s="429"/>
      <c r="KZ29" s="429"/>
      <c r="LA29" s="429"/>
      <c r="LB29" s="429"/>
      <c r="LC29" s="429"/>
      <c r="LD29" s="429"/>
      <c r="LE29" s="429"/>
      <c r="LF29" s="429"/>
      <c r="LG29" s="429"/>
      <c r="LH29" s="429"/>
      <c r="LI29" s="429"/>
      <c r="LJ29" s="429"/>
      <c r="LK29" s="429"/>
      <c r="LL29" s="429"/>
      <c r="LM29" s="429"/>
      <c r="LN29" s="429"/>
      <c r="LO29" s="429"/>
      <c r="LP29" s="429"/>
      <c r="LQ29" s="429"/>
      <c r="LR29" s="429"/>
      <c r="LS29" s="429"/>
      <c r="LT29" s="429"/>
      <c r="LU29" s="429"/>
      <c r="LV29" s="429"/>
      <c r="LW29" s="429"/>
      <c r="LX29" s="429"/>
      <c r="LY29" s="429"/>
      <c r="LZ29" s="429"/>
    </row>
    <row r="30" spans="1:338" ht="9" customHeight="1">
      <c r="A30" s="478"/>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8"/>
      <c r="AZ30" s="478"/>
      <c r="BA30" s="478"/>
      <c r="BB30" s="478"/>
      <c r="BC30" s="478"/>
      <c r="BD30" s="478"/>
      <c r="BE30" s="478"/>
      <c r="BF30" s="478"/>
      <c r="BG30" s="478"/>
      <c r="BH30" s="478"/>
      <c r="BI30" s="478"/>
      <c r="BJ30" s="478"/>
      <c r="BK30" s="478"/>
      <c r="BL30" s="478"/>
      <c r="BM30" s="853" t="s">
        <v>514</v>
      </c>
      <c r="BN30" s="853"/>
      <c r="BO30" s="853"/>
      <c r="BP30" s="852" t="s">
        <v>518</v>
      </c>
      <c r="BQ30" s="852"/>
      <c r="BR30" s="852"/>
      <c r="BS30" s="852"/>
      <c r="BT30" s="852"/>
      <c r="BU30" s="852"/>
      <c r="BV30" s="852"/>
      <c r="BW30" s="852"/>
      <c r="BX30" s="852"/>
      <c r="BY30" s="852"/>
      <c r="BZ30" s="852"/>
      <c r="CA30" s="852"/>
      <c r="CB30" s="852"/>
      <c r="CC30" s="852"/>
      <c r="CD30" s="852"/>
      <c r="CE30" s="852"/>
      <c r="CF30" s="852"/>
      <c r="CG30" s="852"/>
      <c r="CH30" s="852"/>
      <c r="CI30" s="852"/>
      <c r="CJ30" s="852"/>
      <c r="CK30" s="852"/>
      <c r="CL30" s="852"/>
      <c r="CM30" s="852"/>
      <c r="CN30" s="852"/>
      <c r="CO30" s="852"/>
      <c r="CP30" s="852"/>
      <c r="CQ30" s="852"/>
      <c r="CR30" s="852"/>
      <c r="CS30" s="852"/>
      <c r="CT30" s="852"/>
      <c r="CU30" s="852"/>
      <c r="CV30" s="852"/>
      <c r="CW30" s="852"/>
      <c r="CX30" s="852"/>
      <c r="CY30" s="852"/>
      <c r="CZ30" s="852"/>
      <c r="DA30" s="852"/>
      <c r="DB30" s="852"/>
      <c r="DC30" s="852"/>
      <c r="DD30" s="852"/>
      <c r="DE30" s="852"/>
      <c r="DF30" s="852"/>
      <c r="DG30" s="852"/>
      <c r="DH30" s="852"/>
      <c r="DI30" s="852"/>
      <c r="DJ30" s="852"/>
      <c r="DK30" s="852"/>
      <c r="DL30" s="852"/>
      <c r="DM30" s="852"/>
      <c r="DN30" s="852"/>
      <c r="DO30" s="852"/>
      <c r="DP30" s="852"/>
      <c r="DQ30" s="852"/>
      <c r="DR30" s="852"/>
      <c r="DS30" s="852"/>
      <c r="DT30" s="852"/>
      <c r="DU30" s="478"/>
      <c r="DV30" s="429"/>
      <c r="DW30" s="429"/>
      <c r="DX30" s="429"/>
      <c r="DY30" s="429"/>
      <c r="EA30" s="414"/>
      <c r="EB30" s="414"/>
      <c r="EC30" s="414"/>
      <c r="ED30" s="744"/>
      <c r="EE30" s="745"/>
      <c r="EF30" s="745"/>
      <c r="EG30" s="745"/>
      <c r="EH30" s="745"/>
      <c r="EI30" s="748"/>
      <c r="EJ30" s="748"/>
      <c r="EK30" s="748"/>
      <c r="EL30" s="748"/>
      <c r="EM30" s="748"/>
      <c r="EN30" s="748"/>
      <c r="EO30" s="748"/>
      <c r="EP30" s="748"/>
      <c r="EQ30" s="748"/>
      <c r="ER30" s="750"/>
      <c r="ES30" s="414"/>
      <c r="ET30" s="414"/>
      <c r="EU30" s="414"/>
      <c r="EV30" s="414"/>
      <c r="EW30" s="414"/>
      <c r="EX30" s="414"/>
      <c r="EY30" s="414"/>
      <c r="EZ30" s="414"/>
      <c r="FA30" s="414"/>
      <c r="FB30" s="414"/>
      <c r="FC30" s="414"/>
      <c r="FD30" s="414"/>
      <c r="FE30" s="414"/>
      <c r="FF30" s="414"/>
      <c r="FG30" s="414"/>
      <c r="FH30" s="414"/>
      <c r="FI30" s="414"/>
      <c r="FJ30" s="414"/>
      <c r="FK30" s="414"/>
      <c r="FL30" s="414"/>
      <c r="FM30" s="414"/>
      <c r="FN30" s="414"/>
      <c r="FO30" s="414"/>
      <c r="FP30" s="414"/>
      <c r="FQ30" s="414"/>
      <c r="FR30" s="414"/>
      <c r="FS30" s="414"/>
      <c r="FT30" s="414"/>
      <c r="FU30" s="414"/>
      <c r="FV30" s="414"/>
      <c r="FW30" s="414"/>
      <c r="FX30" s="414"/>
      <c r="FY30" s="414"/>
      <c r="FZ30" s="414"/>
      <c r="GA30" s="414"/>
      <c r="GB30" s="414"/>
      <c r="GC30" s="414"/>
      <c r="GD30" s="414"/>
      <c r="GE30" s="414"/>
      <c r="GF30" s="414"/>
      <c r="KL30" s="420"/>
      <c r="KM30" s="420"/>
      <c r="KN30" s="420"/>
      <c r="KO30" s="420"/>
      <c r="KP30" s="429"/>
      <c r="KQ30" s="429"/>
      <c r="KR30" s="429"/>
      <c r="KS30" s="429"/>
      <c r="KT30" s="429"/>
      <c r="KU30" s="429"/>
      <c r="KV30" s="429"/>
      <c r="KW30" s="429"/>
      <c r="KX30" s="429"/>
      <c r="KY30" s="429"/>
      <c r="KZ30" s="429"/>
      <c r="LA30" s="429"/>
      <c r="LB30" s="429"/>
      <c r="LC30" s="429"/>
      <c r="LD30" s="429"/>
      <c r="LE30" s="429"/>
      <c r="LF30" s="429"/>
      <c r="LG30" s="429"/>
      <c r="LH30" s="429"/>
      <c r="LI30" s="429"/>
      <c r="LJ30" s="429"/>
      <c r="LK30" s="429"/>
      <c r="LL30" s="429"/>
      <c r="LM30" s="429"/>
      <c r="LN30" s="429"/>
      <c r="LO30" s="429"/>
      <c r="LP30" s="429"/>
      <c r="LQ30" s="429"/>
      <c r="LR30" s="429"/>
      <c r="LS30" s="429"/>
      <c r="LT30" s="429"/>
      <c r="LU30" s="429"/>
      <c r="LV30" s="429"/>
      <c r="LW30" s="429"/>
      <c r="LX30" s="429"/>
      <c r="LY30" s="429"/>
      <c r="LZ30" s="429"/>
    </row>
    <row r="31" spans="1:338" ht="9" customHeight="1" thickBot="1">
      <c r="A31" s="478"/>
      <c r="B31" s="478"/>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8"/>
      <c r="AW31" s="478"/>
      <c r="AX31" s="478"/>
      <c r="AY31" s="478"/>
      <c r="AZ31" s="478"/>
      <c r="BA31" s="478"/>
      <c r="BB31" s="478"/>
      <c r="BC31" s="478"/>
      <c r="BD31" s="478"/>
      <c r="BE31" s="478"/>
      <c r="BF31" s="478"/>
      <c r="BG31" s="478"/>
      <c r="BH31" s="478"/>
      <c r="BI31" s="478"/>
      <c r="BJ31" s="478"/>
      <c r="BK31" s="478"/>
      <c r="BL31" s="478"/>
      <c r="BM31" s="853"/>
      <c r="BN31" s="853"/>
      <c r="BO31" s="853"/>
      <c r="BP31" s="852"/>
      <c r="BQ31" s="852"/>
      <c r="BR31" s="852"/>
      <c r="BS31" s="852"/>
      <c r="BT31" s="852"/>
      <c r="BU31" s="852"/>
      <c r="BV31" s="852"/>
      <c r="BW31" s="852"/>
      <c r="BX31" s="852"/>
      <c r="BY31" s="852"/>
      <c r="BZ31" s="852"/>
      <c r="CA31" s="852"/>
      <c r="CB31" s="852"/>
      <c r="CC31" s="852"/>
      <c r="CD31" s="852"/>
      <c r="CE31" s="852"/>
      <c r="CF31" s="852"/>
      <c r="CG31" s="852"/>
      <c r="CH31" s="852"/>
      <c r="CI31" s="852"/>
      <c r="CJ31" s="852"/>
      <c r="CK31" s="852"/>
      <c r="CL31" s="852"/>
      <c r="CM31" s="852"/>
      <c r="CN31" s="852"/>
      <c r="CO31" s="852"/>
      <c r="CP31" s="852"/>
      <c r="CQ31" s="852"/>
      <c r="CR31" s="852"/>
      <c r="CS31" s="852"/>
      <c r="CT31" s="852"/>
      <c r="CU31" s="852"/>
      <c r="CV31" s="852"/>
      <c r="CW31" s="852"/>
      <c r="CX31" s="852"/>
      <c r="CY31" s="852"/>
      <c r="CZ31" s="852"/>
      <c r="DA31" s="852"/>
      <c r="DB31" s="852"/>
      <c r="DC31" s="852"/>
      <c r="DD31" s="852"/>
      <c r="DE31" s="852"/>
      <c r="DF31" s="852"/>
      <c r="DG31" s="852"/>
      <c r="DH31" s="852"/>
      <c r="DI31" s="852"/>
      <c r="DJ31" s="852"/>
      <c r="DK31" s="852"/>
      <c r="DL31" s="852"/>
      <c r="DM31" s="852"/>
      <c r="DN31" s="852"/>
      <c r="DO31" s="852"/>
      <c r="DP31" s="852"/>
      <c r="DQ31" s="852"/>
      <c r="DR31" s="852"/>
      <c r="DS31" s="852"/>
      <c r="DT31" s="852"/>
      <c r="DU31" s="478"/>
      <c r="DV31" s="429"/>
      <c r="DW31" s="429"/>
      <c r="DX31" s="429"/>
      <c r="DY31" s="429"/>
      <c r="ED31" s="746"/>
      <c r="EE31" s="747"/>
      <c r="EF31" s="747"/>
      <c r="EG31" s="747"/>
      <c r="EH31" s="747"/>
      <c r="EI31" s="749"/>
      <c r="EJ31" s="749"/>
      <c r="EK31" s="749"/>
      <c r="EL31" s="749"/>
      <c r="EM31" s="749"/>
      <c r="EN31" s="749"/>
      <c r="EO31" s="749"/>
      <c r="EP31" s="749"/>
      <c r="EQ31" s="749"/>
      <c r="ER31" s="751"/>
      <c r="ES31" s="419"/>
      <c r="ET31" s="419"/>
      <c r="EU31" s="419"/>
      <c r="EV31" s="419"/>
      <c r="EW31" s="419"/>
      <c r="EX31" s="419"/>
      <c r="EY31" s="419"/>
      <c r="EZ31" s="419"/>
      <c r="FA31" s="419"/>
      <c r="FB31" s="419"/>
      <c r="FC31" s="419"/>
      <c r="FD31" s="419"/>
      <c r="FE31" s="419"/>
      <c r="FF31" s="419"/>
      <c r="FG31" s="419"/>
      <c r="FH31" s="419"/>
      <c r="FI31" s="419"/>
      <c r="FJ31" s="419"/>
      <c r="FK31" s="419"/>
      <c r="FL31" s="419"/>
      <c r="FM31" s="419"/>
      <c r="FN31" s="419"/>
      <c r="FO31" s="419"/>
      <c r="FP31" s="419"/>
      <c r="FQ31" s="419"/>
      <c r="FR31" s="419"/>
      <c r="FS31" s="419"/>
      <c r="FT31" s="419"/>
      <c r="FU31" s="419"/>
      <c r="FV31" s="419"/>
      <c r="FW31" s="419"/>
      <c r="FX31" s="415"/>
      <c r="FY31" s="419"/>
      <c r="FZ31" s="419"/>
      <c r="GA31" s="419"/>
      <c r="GB31" s="419"/>
      <c r="GC31" s="419"/>
      <c r="GD31" s="419"/>
      <c r="GE31" s="419"/>
      <c r="GF31" s="419"/>
      <c r="GG31" s="419"/>
      <c r="GH31" s="419"/>
      <c r="GI31" s="419"/>
      <c r="GJ31" s="419"/>
      <c r="GK31" s="419"/>
      <c r="GL31" s="419"/>
      <c r="GM31" s="419"/>
      <c r="GN31" s="419"/>
      <c r="GO31" s="419"/>
      <c r="GP31" s="419"/>
      <c r="GQ31" s="419"/>
      <c r="GR31" s="419"/>
      <c r="GS31" s="419"/>
      <c r="GT31" s="419"/>
      <c r="GU31" s="419"/>
      <c r="GV31" s="419"/>
      <c r="GW31" s="419"/>
      <c r="GX31" s="419"/>
      <c r="GY31" s="419"/>
      <c r="GZ31" s="419"/>
      <c r="HA31" s="419"/>
      <c r="HB31" s="419"/>
      <c r="HC31" s="419"/>
      <c r="HD31" s="419"/>
      <c r="HE31" s="419"/>
      <c r="HF31" s="419"/>
      <c r="HG31" s="419"/>
      <c r="HH31" s="419"/>
      <c r="HI31" s="419"/>
      <c r="HJ31" s="419"/>
      <c r="HK31" s="419"/>
      <c r="HL31" s="419"/>
      <c r="HM31" s="419"/>
      <c r="HN31" s="419"/>
      <c r="HO31" s="419"/>
      <c r="HP31" s="419"/>
      <c r="HQ31" s="419"/>
      <c r="HR31" s="419"/>
      <c r="HS31" s="419"/>
      <c r="HT31" s="419"/>
      <c r="HU31" s="419"/>
      <c r="HV31" s="419"/>
      <c r="HW31" s="419"/>
      <c r="HX31" s="419"/>
      <c r="HY31" s="419"/>
      <c r="HZ31" s="419"/>
      <c r="IA31" s="419"/>
      <c r="IB31" s="415"/>
      <c r="IC31" s="415"/>
      <c r="KL31" s="420"/>
      <c r="KM31" s="420"/>
      <c r="KN31" s="420"/>
      <c r="KO31" s="420"/>
      <c r="KP31" s="429"/>
      <c r="KQ31" s="429"/>
      <c r="KR31" s="429"/>
      <c r="KS31" s="429"/>
      <c r="KT31" s="429"/>
      <c r="KU31" s="429"/>
      <c r="KV31" s="429"/>
      <c r="KW31" s="429"/>
      <c r="KX31" s="429"/>
      <c r="KY31" s="429"/>
      <c r="KZ31" s="429"/>
      <c r="LA31" s="429"/>
      <c r="LB31" s="429"/>
      <c r="LC31" s="429"/>
      <c r="LD31" s="429"/>
      <c r="LE31" s="429"/>
      <c r="LF31" s="429"/>
      <c r="LG31" s="429"/>
      <c r="LH31" s="429"/>
      <c r="LI31" s="429"/>
      <c r="LJ31" s="429"/>
      <c r="LK31" s="429"/>
      <c r="LL31" s="429"/>
      <c r="LM31" s="429"/>
      <c r="LN31" s="429"/>
      <c r="LO31" s="429"/>
      <c r="LP31" s="429"/>
      <c r="LQ31" s="429"/>
      <c r="LR31" s="429"/>
      <c r="LS31" s="429"/>
      <c r="LT31" s="429"/>
      <c r="LU31" s="429"/>
      <c r="LV31" s="429"/>
      <c r="LW31" s="429"/>
      <c r="LX31" s="429"/>
      <c r="LY31" s="429"/>
      <c r="LZ31" s="429"/>
    </row>
    <row r="32" spans="1:338" ht="9" customHeight="1">
      <c r="A32" s="478"/>
      <c r="B32" s="478"/>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8"/>
      <c r="AW32" s="478"/>
      <c r="AX32" s="478"/>
      <c r="AY32" s="478"/>
      <c r="AZ32" s="478"/>
      <c r="BA32" s="478"/>
      <c r="BB32" s="478"/>
      <c r="BC32" s="478"/>
      <c r="BD32" s="478"/>
      <c r="BE32" s="478"/>
      <c r="BF32" s="478"/>
      <c r="BG32" s="478"/>
      <c r="BH32" s="478"/>
      <c r="BI32" s="478"/>
      <c r="BJ32" s="478"/>
      <c r="BK32" s="478"/>
      <c r="BL32" s="478"/>
      <c r="BM32" s="853"/>
      <c r="BN32" s="853"/>
      <c r="BO32" s="853"/>
      <c r="BP32" s="852"/>
      <c r="BQ32" s="852"/>
      <c r="BR32" s="852"/>
      <c r="BS32" s="852"/>
      <c r="BT32" s="852"/>
      <c r="BU32" s="852"/>
      <c r="BV32" s="852"/>
      <c r="BW32" s="852"/>
      <c r="BX32" s="852"/>
      <c r="BY32" s="852"/>
      <c r="BZ32" s="852"/>
      <c r="CA32" s="852"/>
      <c r="CB32" s="852"/>
      <c r="CC32" s="852"/>
      <c r="CD32" s="852"/>
      <c r="CE32" s="852"/>
      <c r="CF32" s="852"/>
      <c r="CG32" s="852"/>
      <c r="CH32" s="852"/>
      <c r="CI32" s="852"/>
      <c r="CJ32" s="852"/>
      <c r="CK32" s="852"/>
      <c r="CL32" s="852"/>
      <c r="CM32" s="852"/>
      <c r="CN32" s="852"/>
      <c r="CO32" s="852"/>
      <c r="CP32" s="852"/>
      <c r="CQ32" s="852"/>
      <c r="CR32" s="852"/>
      <c r="CS32" s="852"/>
      <c r="CT32" s="852"/>
      <c r="CU32" s="852"/>
      <c r="CV32" s="852"/>
      <c r="CW32" s="852"/>
      <c r="CX32" s="852"/>
      <c r="CY32" s="852"/>
      <c r="CZ32" s="852"/>
      <c r="DA32" s="852"/>
      <c r="DB32" s="852"/>
      <c r="DC32" s="852"/>
      <c r="DD32" s="852"/>
      <c r="DE32" s="852"/>
      <c r="DF32" s="852"/>
      <c r="DG32" s="852"/>
      <c r="DH32" s="852"/>
      <c r="DI32" s="852"/>
      <c r="DJ32" s="852"/>
      <c r="DK32" s="852"/>
      <c r="DL32" s="852"/>
      <c r="DM32" s="852"/>
      <c r="DN32" s="852"/>
      <c r="DO32" s="852"/>
      <c r="DP32" s="852"/>
      <c r="DQ32" s="852"/>
      <c r="DR32" s="852"/>
      <c r="DS32" s="852"/>
      <c r="DT32" s="852"/>
      <c r="DU32" s="478"/>
      <c r="DV32" s="429"/>
      <c r="DW32" s="429"/>
      <c r="DX32" s="429"/>
      <c r="DY32" s="429"/>
      <c r="ER32" s="419"/>
      <c r="ES32" s="419"/>
      <c r="ET32" s="419"/>
      <c r="EU32" s="419"/>
      <c r="EV32" s="419"/>
      <c r="EW32" s="419"/>
      <c r="EX32" s="419"/>
      <c r="EY32" s="419"/>
      <c r="EZ32" s="419"/>
      <c r="FA32" s="419"/>
      <c r="FB32" s="419"/>
      <c r="FC32" s="419"/>
      <c r="FD32" s="419"/>
      <c r="FE32" s="419"/>
      <c r="FF32" s="419"/>
      <c r="FG32" s="419"/>
      <c r="FH32" s="419"/>
      <c r="FI32" s="419"/>
      <c r="FJ32" s="419"/>
      <c r="FK32" s="419"/>
      <c r="FL32" s="419"/>
      <c r="FM32" s="419"/>
      <c r="FN32" s="419"/>
      <c r="FO32" s="419"/>
      <c r="FP32" s="419"/>
      <c r="FQ32" s="419"/>
      <c r="FR32" s="419"/>
      <c r="FS32" s="419"/>
      <c r="FT32" s="419"/>
      <c r="FU32" s="419"/>
      <c r="FV32" s="419"/>
      <c r="FW32" s="419"/>
      <c r="FX32" s="419"/>
      <c r="FY32" s="419"/>
      <c r="FZ32" s="419"/>
      <c r="GA32" s="419"/>
      <c r="GB32" s="419"/>
      <c r="GC32" s="419"/>
      <c r="GD32" s="419"/>
      <c r="GE32" s="419"/>
      <c r="GF32" s="419"/>
      <c r="GG32" s="419"/>
      <c r="GH32" s="419"/>
      <c r="GI32" s="419"/>
      <c r="GJ32" s="419"/>
      <c r="GK32" s="419"/>
      <c r="GL32" s="419"/>
      <c r="GM32" s="419"/>
      <c r="GN32" s="419"/>
      <c r="GO32" s="419"/>
      <c r="GP32" s="419"/>
      <c r="GQ32" s="419"/>
      <c r="GR32" s="419"/>
      <c r="GS32" s="419"/>
      <c r="GT32" s="419"/>
      <c r="GU32" s="419"/>
      <c r="GV32" s="419"/>
      <c r="GW32" s="419"/>
      <c r="GX32" s="419"/>
      <c r="GY32" s="419"/>
      <c r="GZ32" s="419"/>
      <c r="HA32" s="419"/>
      <c r="HB32" s="419"/>
      <c r="HC32" s="419"/>
      <c r="HD32" s="419"/>
      <c r="HE32" s="419"/>
      <c r="HF32" s="419"/>
      <c r="HG32" s="419"/>
      <c r="HH32" s="419"/>
      <c r="HI32" s="419"/>
      <c r="HJ32" s="419"/>
      <c r="HK32" s="419"/>
      <c r="HL32" s="419"/>
      <c r="HM32" s="419"/>
      <c r="HN32" s="419"/>
      <c r="HO32" s="419"/>
      <c r="HP32" s="419"/>
      <c r="HQ32" s="419"/>
      <c r="HR32" s="419"/>
      <c r="HS32" s="419"/>
      <c r="HT32" s="419"/>
      <c r="HU32" s="419"/>
      <c r="HV32" s="419"/>
      <c r="HW32" s="419"/>
      <c r="HX32" s="419"/>
      <c r="HY32" s="419"/>
      <c r="HZ32" s="419"/>
      <c r="IA32" s="419"/>
      <c r="IB32" s="415"/>
      <c r="IC32" s="415"/>
      <c r="KL32" s="420"/>
      <c r="KM32" s="420"/>
      <c r="KN32" s="420"/>
      <c r="KO32" s="420"/>
      <c r="KP32" s="429"/>
      <c r="KQ32" s="429"/>
      <c r="KR32" s="429"/>
      <c r="KS32" s="429"/>
      <c r="KT32" s="429"/>
      <c r="KU32" s="429"/>
      <c r="KV32" s="429"/>
      <c r="KW32" s="429"/>
      <c r="KX32" s="429"/>
      <c r="KY32" s="429"/>
      <c r="KZ32" s="429"/>
      <c r="LA32" s="429"/>
      <c r="LB32" s="429"/>
      <c r="LC32" s="429"/>
      <c r="LD32" s="429"/>
      <c r="LE32" s="429"/>
      <c r="LF32" s="429"/>
      <c r="LG32" s="429"/>
      <c r="LH32" s="429"/>
      <c r="LI32" s="429"/>
      <c r="LJ32" s="429"/>
      <c r="LK32" s="429"/>
      <c r="LL32" s="429"/>
      <c r="LM32" s="429"/>
      <c r="LN32" s="429"/>
      <c r="LO32" s="429"/>
      <c r="LP32" s="429"/>
      <c r="LQ32" s="429"/>
      <c r="LR32" s="429"/>
      <c r="LS32" s="429"/>
      <c r="LT32" s="429"/>
      <c r="LU32" s="429"/>
      <c r="LV32" s="429"/>
      <c r="LW32" s="429"/>
      <c r="LX32" s="429"/>
      <c r="LY32" s="429"/>
      <c r="LZ32" s="429"/>
    </row>
    <row r="33" spans="1:338" ht="9" customHeight="1">
      <c r="A33" s="478"/>
      <c r="B33" s="478"/>
      <c r="C33" s="478"/>
      <c r="D33" s="478"/>
      <c r="E33" s="478"/>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8"/>
      <c r="AG33" s="478"/>
      <c r="AH33" s="478"/>
      <c r="AI33" s="478"/>
      <c r="AJ33" s="478"/>
      <c r="AK33" s="478"/>
      <c r="AL33" s="478"/>
      <c r="AM33" s="478"/>
      <c r="AN33" s="478"/>
      <c r="AO33" s="478"/>
      <c r="AP33" s="478"/>
      <c r="AQ33" s="478"/>
      <c r="AR33" s="478"/>
      <c r="AS33" s="478"/>
      <c r="AT33" s="478"/>
      <c r="AU33" s="478"/>
      <c r="AV33" s="478"/>
      <c r="AW33" s="478"/>
      <c r="AX33" s="478"/>
      <c r="AY33" s="478"/>
      <c r="AZ33" s="478"/>
      <c r="BA33" s="478"/>
      <c r="BB33" s="478"/>
      <c r="BC33" s="478"/>
      <c r="BD33" s="478"/>
      <c r="BE33" s="478"/>
      <c r="BF33" s="478"/>
      <c r="BG33" s="478"/>
      <c r="BH33" s="478"/>
      <c r="BI33" s="478"/>
      <c r="BJ33" s="478"/>
      <c r="BK33" s="478"/>
      <c r="BL33" s="478"/>
      <c r="BM33" s="478"/>
      <c r="BN33" s="484"/>
      <c r="BO33" s="484"/>
      <c r="BP33" s="485"/>
      <c r="BQ33" s="485"/>
      <c r="BR33" s="485"/>
      <c r="BS33" s="485"/>
      <c r="BT33" s="485"/>
      <c r="BU33" s="485"/>
      <c r="BV33" s="485"/>
      <c r="BW33" s="485"/>
      <c r="BX33" s="485"/>
      <c r="BY33" s="485"/>
      <c r="BZ33" s="485"/>
      <c r="CA33" s="485"/>
      <c r="CB33" s="485"/>
      <c r="CC33" s="485"/>
      <c r="CD33" s="485"/>
      <c r="CE33" s="485"/>
      <c r="CF33" s="485"/>
      <c r="CG33" s="485"/>
      <c r="CH33" s="485"/>
      <c r="CI33" s="485"/>
      <c r="CJ33" s="485"/>
      <c r="CK33" s="485"/>
      <c r="CL33" s="485"/>
      <c r="CM33" s="485"/>
      <c r="CN33" s="485"/>
      <c r="CO33" s="485"/>
      <c r="CP33" s="485"/>
      <c r="CQ33" s="485"/>
      <c r="CR33" s="485"/>
      <c r="CS33" s="485"/>
      <c r="CT33" s="485"/>
      <c r="CU33" s="485"/>
      <c r="CV33" s="485"/>
      <c r="CW33" s="485"/>
      <c r="CX33" s="485"/>
      <c r="CY33" s="485"/>
      <c r="CZ33" s="485"/>
      <c r="DA33" s="485"/>
      <c r="DB33" s="485"/>
      <c r="DC33" s="485"/>
      <c r="DD33" s="485"/>
      <c r="DE33" s="485"/>
      <c r="DF33" s="485"/>
      <c r="DG33" s="485"/>
      <c r="DH33" s="485"/>
      <c r="DI33" s="485"/>
      <c r="DJ33" s="485"/>
      <c r="DK33" s="485"/>
      <c r="DL33" s="485"/>
      <c r="DM33" s="485"/>
      <c r="DN33" s="485"/>
      <c r="DO33" s="485"/>
      <c r="DP33" s="485"/>
      <c r="DQ33" s="485"/>
      <c r="DR33" s="485"/>
      <c r="DS33" s="485"/>
      <c r="DT33" s="478"/>
      <c r="DU33" s="478"/>
      <c r="DV33" s="429"/>
      <c r="DW33" s="429"/>
      <c r="DX33" s="429"/>
      <c r="DY33" s="429"/>
      <c r="ER33" s="419"/>
      <c r="ES33" s="419"/>
      <c r="ET33" s="419"/>
      <c r="EU33" s="419"/>
      <c r="EV33" s="419"/>
      <c r="EW33" s="419"/>
      <c r="EX33" s="419"/>
      <c r="EY33" s="419"/>
      <c r="EZ33" s="419"/>
      <c r="FA33" s="419"/>
      <c r="FB33" s="419"/>
      <c r="FC33" s="419"/>
      <c r="FD33" s="419"/>
      <c r="FE33" s="419"/>
      <c r="FF33" s="419"/>
      <c r="FG33" s="419"/>
      <c r="FH33" s="419"/>
      <c r="FI33" s="419"/>
      <c r="FJ33" s="419"/>
      <c r="FK33" s="419"/>
      <c r="FL33" s="419"/>
      <c r="FM33" s="419"/>
      <c r="FN33" s="419"/>
      <c r="FO33" s="419"/>
      <c r="FP33" s="419"/>
      <c r="FQ33" s="419"/>
      <c r="FR33" s="419"/>
      <c r="FS33" s="419"/>
      <c r="FT33" s="419"/>
      <c r="FU33" s="419"/>
      <c r="FV33" s="419"/>
      <c r="FW33" s="419"/>
      <c r="FX33" s="419"/>
      <c r="FY33" s="419"/>
      <c r="FZ33" s="419"/>
      <c r="GA33" s="419"/>
      <c r="GB33" s="419"/>
      <c r="GC33" s="419"/>
      <c r="GD33" s="419"/>
      <c r="GE33" s="419"/>
      <c r="GF33" s="419"/>
      <c r="GG33" s="419"/>
      <c r="GH33" s="419"/>
      <c r="GI33" s="419"/>
      <c r="GJ33" s="419"/>
      <c r="GK33" s="419"/>
      <c r="GL33" s="419"/>
      <c r="GM33" s="419"/>
      <c r="GN33" s="419"/>
      <c r="GO33" s="419"/>
      <c r="GP33" s="419"/>
      <c r="GQ33" s="419"/>
      <c r="GR33" s="419"/>
      <c r="GS33" s="419"/>
      <c r="GT33" s="419"/>
      <c r="GU33" s="419"/>
      <c r="GV33" s="419"/>
      <c r="GW33" s="419"/>
      <c r="GX33" s="419"/>
      <c r="GY33" s="419"/>
      <c r="GZ33" s="419"/>
      <c r="HA33" s="419"/>
      <c r="HB33" s="419"/>
      <c r="HC33" s="419"/>
      <c r="HD33" s="419"/>
      <c r="HE33" s="419"/>
      <c r="HF33" s="419"/>
      <c r="HG33" s="419"/>
      <c r="HH33" s="419"/>
      <c r="HI33" s="419"/>
      <c r="HJ33" s="419"/>
      <c r="HK33" s="419"/>
      <c r="HL33" s="419"/>
      <c r="HM33" s="419"/>
      <c r="HN33" s="419"/>
      <c r="HO33" s="419"/>
      <c r="HP33" s="419"/>
      <c r="HQ33" s="419"/>
      <c r="HR33" s="419"/>
      <c r="HS33" s="419"/>
      <c r="HT33" s="419"/>
      <c r="HU33" s="419"/>
      <c r="HV33" s="419"/>
      <c r="HW33" s="419"/>
      <c r="HX33" s="419"/>
      <c r="HY33" s="419"/>
      <c r="HZ33" s="419"/>
      <c r="IA33" s="419"/>
      <c r="IB33" s="415"/>
      <c r="IC33" s="415"/>
      <c r="KL33" s="420"/>
      <c r="KM33" s="420"/>
      <c r="KN33" s="420"/>
      <c r="KO33" s="420"/>
      <c r="KP33" s="429"/>
      <c r="KQ33" s="429"/>
      <c r="KR33" s="429"/>
      <c r="KS33" s="429"/>
      <c r="KT33" s="429"/>
      <c r="KU33" s="429"/>
      <c r="KV33" s="429"/>
      <c r="KW33" s="429"/>
      <c r="KX33" s="429"/>
      <c r="KY33" s="429"/>
      <c r="KZ33" s="429"/>
      <c r="LA33" s="429"/>
      <c r="LB33" s="429"/>
      <c r="LC33" s="429"/>
      <c r="LD33" s="429"/>
      <c r="LE33" s="429"/>
      <c r="LF33" s="429"/>
      <c r="LG33" s="429"/>
      <c r="LH33" s="429"/>
      <c r="LI33" s="429"/>
      <c r="LJ33" s="429"/>
      <c r="LK33" s="429"/>
      <c r="LL33" s="429"/>
      <c r="LM33" s="429"/>
      <c r="LN33" s="429"/>
      <c r="LO33" s="429"/>
      <c r="LP33" s="429"/>
      <c r="LQ33" s="429"/>
      <c r="LR33" s="429"/>
      <c r="LS33" s="429"/>
      <c r="LT33" s="429"/>
      <c r="LU33" s="429"/>
      <c r="LV33" s="429"/>
      <c r="LW33" s="429"/>
      <c r="LX33" s="429"/>
      <c r="LY33" s="429"/>
      <c r="LZ33" s="429"/>
    </row>
    <row r="34" spans="1:338" ht="9" customHeight="1">
      <c r="A34" s="478"/>
      <c r="B34" s="478"/>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8"/>
      <c r="AL34" s="478"/>
      <c r="AM34" s="478"/>
      <c r="AN34" s="478"/>
      <c r="AO34" s="478"/>
      <c r="AP34" s="478"/>
      <c r="AQ34" s="478"/>
      <c r="AR34" s="478"/>
      <c r="AS34" s="478"/>
      <c r="AT34" s="478"/>
      <c r="AU34" s="478"/>
      <c r="AV34" s="478"/>
      <c r="AW34" s="478"/>
      <c r="AX34" s="478"/>
      <c r="AY34" s="478"/>
      <c r="AZ34" s="478"/>
      <c r="BA34" s="478"/>
      <c r="BB34" s="478"/>
      <c r="BC34" s="478"/>
      <c r="BD34" s="478"/>
      <c r="BE34" s="478"/>
      <c r="BF34" s="478"/>
      <c r="BG34" s="478"/>
      <c r="BH34" s="478"/>
      <c r="BI34" s="478"/>
      <c r="BJ34" s="478"/>
      <c r="BK34" s="478"/>
      <c r="BL34" s="478"/>
      <c r="BM34" s="478"/>
      <c r="BN34" s="486"/>
      <c r="BO34" s="486"/>
      <c r="BP34" s="478"/>
      <c r="BQ34" s="486"/>
      <c r="BR34" s="486"/>
      <c r="BS34" s="486"/>
      <c r="BT34" s="486"/>
      <c r="BU34" s="486"/>
      <c r="BV34" s="486"/>
      <c r="BW34" s="486"/>
      <c r="BX34" s="486"/>
      <c r="BY34" s="486"/>
      <c r="BZ34" s="486"/>
      <c r="CA34" s="486"/>
      <c r="CB34" s="486"/>
      <c r="CC34" s="486"/>
      <c r="CD34" s="486"/>
      <c r="CE34" s="486"/>
      <c r="CF34" s="486"/>
      <c r="CG34" s="486"/>
      <c r="CH34" s="486"/>
      <c r="CI34" s="486"/>
      <c r="CJ34" s="486"/>
      <c r="CK34" s="486"/>
      <c r="CL34" s="486"/>
      <c r="CM34" s="486"/>
      <c r="CN34" s="486"/>
      <c r="CO34" s="486"/>
      <c r="CP34" s="486"/>
      <c r="CQ34" s="486"/>
      <c r="CR34" s="486"/>
      <c r="CS34" s="486"/>
      <c r="CT34" s="486"/>
      <c r="CU34" s="485"/>
      <c r="CV34" s="485"/>
      <c r="CW34" s="485"/>
      <c r="CX34" s="485"/>
      <c r="CY34" s="485"/>
      <c r="CZ34" s="485"/>
      <c r="DA34" s="485"/>
      <c r="DB34" s="485"/>
      <c r="DC34" s="485"/>
      <c r="DD34" s="485"/>
      <c r="DE34" s="485"/>
      <c r="DF34" s="485"/>
      <c r="DG34" s="485"/>
      <c r="DH34" s="485"/>
      <c r="DI34" s="485"/>
      <c r="DJ34" s="485"/>
      <c r="DK34" s="485"/>
      <c r="DL34" s="485"/>
      <c r="DM34" s="485"/>
      <c r="DN34" s="485"/>
      <c r="DO34" s="485"/>
      <c r="DP34" s="485"/>
      <c r="DQ34" s="485"/>
      <c r="DR34" s="485"/>
      <c r="DS34" s="485"/>
      <c r="DT34" s="478"/>
      <c r="DU34" s="478"/>
      <c r="DV34" s="429"/>
      <c r="DW34" s="429"/>
      <c r="DX34" s="429"/>
      <c r="DY34" s="429"/>
      <c r="ER34" s="419"/>
      <c r="ES34" s="419"/>
      <c r="ET34" s="419"/>
      <c r="EU34" s="419"/>
      <c r="EV34" s="419"/>
      <c r="EW34" s="419"/>
      <c r="EX34" s="419"/>
      <c r="EY34" s="419"/>
      <c r="EZ34" s="419"/>
      <c r="FA34" s="419"/>
      <c r="FB34" s="419"/>
      <c r="FC34" s="419"/>
      <c r="FD34" s="419"/>
      <c r="FE34" s="419"/>
      <c r="FF34" s="419"/>
      <c r="FG34" s="419"/>
      <c r="FH34" s="419"/>
      <c r="FI34" s="419"/>
      <c r="FJ34" s="419"/>
      <c r="FK34" s="419"/>
      <c r="FL34" s="419"/>
      <c r="FM34" s="419"/>
      <c r="FN34" s="419"/>
      <c r="FO34" s="419"/>
      <c r="FP34" s="419"/>
      <c r="FQ34" s="419"/>
      <c r="FR34" s="419"/>
      <c r="FS34" s="419"/>
      <c r="FT34" s="419"/>
      <c r="FU34" s="419"/>
      <c r="FV34" s="419"/>
      <c r="FW34" s="419"/>
      <c r="FX34" s="419"/>
      <c r="FY34" s="419"/>
      <c r="FZ34" s="419"/>
      <c r="GA34" s="419"/>
      <c r="GB34" s="419"/>
      <c r="GC34" s="419"/>
      <c r="GD34" s="419"/>
      <c r="GE34" s="419"/>
      <c r="GF34" s="419"/>
      <c r="GG34" s="419"/>
      <c r="GH34" s="419"/>
      <c r="GI34" s="419"/>
      <c r="GJ34" s="419"/>
      <c r="GK34" s="419"/>
      <c r="GL34" s="419"/>
      <c r="GM34" s="419"/>
      <c r="GN34" s="419"/>
      <c r="GO34" s="419"/>
      <c r="GP34" s="419"/>
      <c r="GQ34" s="419"/>
      <c r="GR34" s="419"/>
      <c r="GS34" s="419"/>
      <c r="GT34" s="419"/>
      <c r="GU34" s="419"/>
      <c r="GV34" s="419"/>
      <c r="GW34" s="419"/>
      <c r="GX34" s="419"/>
      <c r="GY34" s="419"/>
      <c r="GZ34" s="419"/>
      <c r="HA34" s="419"/>
      <c r="HB34" s="419"/>
      <c r="HC34" s="419"/>
      <c r="HD34" s="419"/>
      <c r="HE34" s="419"/>
      <c r="HF34" s="419"/>
      <c r="HG34" s="419"/>
      <c r="HH34" s="419"/>
      <c r="HI34" s="419"/>
      <c r="HJ34" s="419"/>
      <c r="HK34" s="419"/>
      <c r="HL34" s="419"/>
      <c r="HM34" s="419"/>
      <c r="HN34" s="419"/>
      <c r="HO34" s="419"/>
      <c r="HP34" s="419"/>
      <c r="HQ34" s="419"/>
      <c r="HR34" s="419"/>
      <c r="HS34" s="419"/>
      <c r="HT34" s="419"/>
      <c r="HU34" s="419"/>
      <c r="HV34" s="419"/>
      <c r="HW34" s="419"/>
      <c r="HX34" s="419"/>
      <c r="HY34" s="419"/>
      <c r="HZ34" s="419"/>
      <c r="IA34" s="419"/>
      <c r="IB34" s="415"/>
      <c r="IC34" s="415"/>
      <c r="KL34" s="420"/>
      <c r="KM34" s="420"/>
      <c r="KN34" s="420"/>
      <c r="KO34" s="420"/>
      <c r="KP34" s="429"/>
      <c r="KQ34" s="429"/>
      <c r="KR34" s="429"/>
      <c r="KS34" s="429"/>
      <c r="KT34" s="429"/>
      <c r="KU34" s="429"/>
      <c r="KV34" s="429"/>
      <c r="KW34" s="429"/>
      <c r="KX34" s="429"/>
      <c r="KY34" s="429"/>
      <c r="KZ34" s="429"/>
      <c r="LA34" s="429"/>
      <c r="LB34" s="429"/>
      <c r="LC34" s="429"/>
      <c r="LD34" s="429"/>
      <c r="LE34" s="429"/>
      <c r="LF34" s="429"/>
      <c r="LG34" s="429"/>
      <c r="LH34" s="429"/>
      <c r="LI34" s="429"/>
      <c r="LJ34" s="429"/>
      <c r="LK34" s="429"/>
      <c r="LL34" s="429"/>
      <c r="LM34" s="429"/>
      <c r="LN34" s="429"/>
      <c r="LO34" s="429"/>
      <c r="LP34" s="429"/>
      <c r="LQ34" s="429"/>
      <c r="LR34" s="429"/>
      <c r="LS34" s="429"/>
      <c r="LT34" s="429"/>
      <c r="LU34" s="429"/>
      <c r="LV34" s="429"/>
      <c r="LW34" s="429"/>
      <c r="LX34" s="429"/>
      <c r="LY34" s="429"/>
      <c r="LZ34" s="429"/>
    </row>
    <row r="35" spans="1:338" ht="11.25" customHeight="1">
      <c r="B35" s="822" t="s">
        <v>473</v>
      </c>
      <c r="C35" s="822"/>
      <c r="D35" s="822"/>
      <c r="E35" s="822"/>
      <c r="F35" s="822"/>
      <c r="G35" s="822"/>
      <c r="H35" s="822"/>
      <c r="I35" s="822"/>
      <c r="J35" s="822"/>
      <c r="K35" s="822"/>
      <c r="L35" s="822"/>
      <c r="M35" s="822"/>
      <c r="N35" s="822"/>
      <c r="O35" s="822"/>
      <c r="P35" s="822"/>
      <c r="Q35" s="822"/>
      <c r="R35" s="823" t="str">
        <f>"(収入・所得は令和"&amp;DBCS(パラメーター!$D$1-1)&amp;"年中のもの)"</f>
        <v>(収入・所得は令和６年中のもの)</v>
      </c>
      <c r="S35" s="823"/>
      <c r="T35" s="823"/>
      <c r="U35" s="823"/>
      <c r="V35" s="823"/>
      <c r="W35" s="823"/>
      <c r="X35" s="823"/>
      <c r="Y35" s="823"/>
      <c r="Z35" s="823"/>
      <c r="AA35" s="823"/>
      <c r="AB35" s="823"/>
      <c r="AC35" s="823"/>
      <c r="AD35" s="823"/>
      <c r="AE35" s="823"/>
      <c r="AF35" s="823"/>
      <c r="AG35" s="823"/>
      <c r="AH35" s="823"/>
      <c r="AI35" s="823"/>
      <c r="AJ35" s="823"/>
      <c r="AK35" s="823"/>
      <c r="AL35" s="823"/>
      <c r="AM35" s="823"/>
      <c r="AN35" s="823"/>
      <c r="AO35" s="823"/>
      <c r="AP35" s="823"/>
      <c r="AQ35" s="823"/>
      <c r="AR35" s="823"/>
      <c r="AS35" s="823"/>
      <c r="AT35" s="823"/>
      <c r="AU35" s="823"/>
      <c r="AV35" s="823"/>
      <c r="AW35" s="823"/>
      <c r="AX35" s="823"/>
      <c r="AY35" s="823"/>
      <c r="AZ35" s="823"/>
      <c r="BA35" s="823"/>
      <c r="BB35" s="823"/>
      <c r="BC35" s="823"/>
      <c r="BD35" s="823"/>
      <c r="BE35" s="823"/>
      <c r="BF35" s="823"/>
      <c r="BG35" s="823"/>
      <c r="BH35" s="823"/>
      <c r="BI35" s="823"/>
      <c r="BM35" s="856" t="s">
        <v>472</v>
      </c>
      <c r="BN35" s="856"/>
      <c r="BO35" s="856"/>
      <c r="BP35" s="856"/>
      <c r="BQ35" s="856"/>
      <c r="BR35" s="856"/>
      <c r="BS35" s="856"/>
      <c r="BT35" s="856"/>
      <c r="BU35" s="856"/>
      <c r="BV35" s="856"/>
      <c r="BW35" s="856"/>
      <c r="BX35" s="856"/>
      <c r="BY35" s="856"/>
      <c r="BZ35" s="856"/>
      <c r="CA35" s="856"/>
      <c r="CB35" s="856"/>
      <c r="CC35" s="856"/>
      <c r="CD35" s="856"/>
      <c r="CE35" s="856"/>
      <c r="CF35" s="856"/>
      <c r="CG35" s="856"/>
      <c r="CH35" s="856"/>
      <c r="CI35" s="856"/>
      <c r="CJ35" s="857" t="str">
        <f>"(保険料率は令和"&amp;DBCS(パラメーター!$D$2)&amp;"年度のもの)"</f>
        <v>(保険料率は令和７年度のもの)</v>
      </c>
      <c r="CK35" s="857"/>
      <c r="CL35" s="857"/>
      <c r="CM35" s="857"/>
      <c r="CN35" s="857"/>
      <c r="CO35" s="857"/>
      <c r="CP35" s="857"/>
      <c r="CQ35" s="857"/>
      <c r="CR35" s="857"/>
      <c r="CS35" s="857"/>
      <c r="CT35" s="857"/>
      <c r="CU35" s="857"/>
      <c r="CV35" s="857"/>
      <c r="CW35" s="857"/>
      <c r="CX35" s="857"/>
      <c r="CY35" s="857"/>
      <c r="CZ35" s="857"/>
      <c r="DA35" s="857"/>
      <c r="DB35" s="857"/>
      <c r="DC35" s="857"/>
      <c r="DD35" s="857"/>
      <c r="DE35" s="857"/>
      <c r="DF35" s="857"/>
      <c r="DG35" s="857"/>
      <c r="DH35" s="857"/>
      <c r="DI35" s="857"/>
      <c r="DJ35" s="857"/>
      <c r="DK35" s="857"/>
      <c r="DL35" s="857"/>
      <c r="DM35" s="857"/>
      <c r="DN35" s="857"/>
      <c r="DO35" s="857"/>
      <c r="DP35" s="857"/>
      <c r="DQ35" s="857"/>
      <c r="DR35" s="857"/>
      <c r="DS35" s="857"/>
      <c r="DT35" s="857"/>
      <c r="DV35" s="429"/>
      <c r="DW35" s="429"/>
      <c r="DX35" s="429"/>
      <c r="DY35" s="429"/>
      <c r="ER35" s="419"/>
      <c r="ES35" s="419"/>
      <c r="ET35" s="419"/>
      <c r="EU35" s="419"/>
      <c r="EV35" s="419"/>
      <c r="EW35" s="419"/>
      <c r="EX35" s="419"/>
      <c r="EY35" s="419"/>
      <c r="EZ35" s="419"/>
      <c r="FA35" s="419"/>
      <c r="FB35" s="419"/>
      <c r="FC35" s="419"/>
      <c r="FD35" s="419"/>
      <c r="FE35" s="419"/>
      <c r="FF35" s="419"/>
      <c r="FG35" s="419"/>
      <c r="FH35" s="419"/>
      <c r="FI35" s="419"/>
      <c r="FJ35" s="419"/>
      <c r="FK35" s="419"/>
      <c r="FL35" s="419"/>
      <c r="FM35" s="419"/>
      <c r="FN35" s="419"/>
      <c r="FO35" s="419"/>
      <c r="FP35" s="419"/>
      <c r="FQ35" s="419"/>
      <c r="FR35" s="419"/>
      <c r="FS35" s="419"/>
      <c r="FT35" s="419"/>
      <c r="FU35" s="419"/>
      <c r="FV35" s="419"/>
      <c r="FW35" s="419"/>
      <c r="FX35" s="419"/>
      <c r="FY35" s="419"/>
      <c r="FZ35" s="419"/>
      <c r="GA35" s="419"/>
      <c r="GB35" s="419"/>
      <c r="GC35" s="419"/>
      <c r="GD35" s="419"/>
      <c r="GE35" s="419"/>
      <c r="GF35" s="419"/>
      <c r="GG35" s="419"/>
      <c r="GH35" s="419"/>
      <c r="GI35" s="419"/>
      <c r="GJ35" s="419"/>
      <c r="GK35" s="419"/>
      <c r="GL35" s="419"/>
      <c r="GM35" s="419"/>
      <c r="GN35" s="419"/>
      <c r="GO35" s="419"/>
      <c r="GP35" s="419"/>
      <c r="GQ35" s="419"/>
      <c r="GR35" s="419"/>
      <c r="GS35" s="419"/>
      <c r="GT35" s="419"/>
      <c r="GU35" s="419"/>
      <c r="GV35" s="419"/>
      <c r="GW35" s="419"/>
      <c r="GX35" s="419"/>
      <c r="GY35" s="419"/>
      <c r="GZ35" s="419"/>
      <c r="HA35" s="419"/>
      <c r="HB35" s="419"/>
      <c r="HC35" s="419"/>
      <c r="HD35" s="419"/>
      <c r="HE35" s="419"/>
      <c r="HF35" s="419"/>
      <c r="HG35" s="419"/>
      <c r="HH35" s="419"/>
      <c r="HI35" s="419"/>
      <c r="HJ35" s="419"/>
      <c r="HK35" s="419"/>
      <c r="HL35" s="419"/>
      <c r="HM35" s="419"/>
      <c r="HN35" s="419"/>
      <c r="HO35" s="419"/>
      <c r="HP35" s="419"/>
      <c r="HQ35" s="419"/>
      <c r="HR35" s="419"/>
      <c r="HS35" s="419"/>
      <c r="HT35" s="419"/>
      <c r="HU35" s="419"/>
      <c r="HV35" s="419"/>
      <c r="HW35" s="419"/>
      <c r="HX35" s="419"/>
      <c r="HY35" s="419"/>
      <c r="HZ35" s="419"/>
      <c r="IA35" s="419"/>
      <c r="IB35" s="415"/>
      <c r="IC35" s="415"/>
      <c r="KL35" s="420"/>
      <c r="KM35" s="420"/>
      <c r="KN35" s="420"/>
      <c r="KO35" s="420"/>
      <c r="KP35" s="429"/>
      <c r="KQ35" s="429"/>
      <c r="KR35" s="429"/>
      <c r="KS35" s="429"/>
      <c r="KT35" s="429"/>
      <c r="KU35" s="429"/>
      <c r="KV35" s="429"/>
      <c r="KW35" s="429"/>
      <c r="KX35" s="429"/>
      <c r="KY35" s="429"/>
      <c r="KZ35" s="429"/>
      <c r="LA35" s="429"/>
      <c r="LB35" s="429"/>
      <c r="LC35" s="429"/>
      <c r="LD35" s="429"/>
      <c r="LE35" s="429"/>
      <c r="LF35" s="429"/>
      <c r="LG35" s="429"/>
      <c r="LH35" s="429"/>
      <c r="LI35" s="429"/>
      <c r="LJ35" s="429"/>
      <c r="LK35" s="429"/>
      <c r="LL35" s="429"/>
      <c r="LM35" s="429"/>
      <c r="LN35" s="429"/>
      <c r="LO35" s="429"/>
      <c r="LP35" s="429"/>
      <c r="LQ35" s="429"/>
      <c r="LR35" s="429"/>
      <c r="LS35" s="429"/>
      <c r="LT35" s="429"/>
      <c r="LU35" s="429"/>
      <c r="LV35" s="429"/>
      <c r="LW35" s="429"/>
      <c r="LX35" s="429"/>
      <c r="LY35" s="429"/>
      <c r="LZ35" s="429"/>
    </row>
    <row r="36" spans="1:338" ht="11.25" customHeight="1">
      <c r="B36" s="822"/>
      <c r="C36" s="822"/>
      <c r="D36" s="822"/>
      <c r="E36" s="822"/>
      <c r="F36" s="822"/>
      <c r="G36" s="822"/>
      <c r="H36" s="822"/>
      <c r="I36" s="822"/>
      <c r="J36" s="822"/>
      <c r="K36" s="822"/>
      <c r="L36" s="822"/>
      <c r="M36" s="822"/>
      <c r="N36" s="822"/>
      <c r="O36" s="822"/>
      <c r="P36" s="822"/>
      <c r="Q36" s="822"/>
      <c r="R36" s="823"/>
      <c r="S36" s="823"/>
      <c r="T36" s="823"/>
      <c r="U36" s="823"/>
      <c r="V36" s="823"/>
      <c r="W36" s="823"/>
      <c r="X36" s="823"/>
      <c r="Y36" s="823"/>
      <c r="Z36" s="823"/>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3"/>
      <c r="BA36" s="823"/>
      <c r="BB36" s="823"/>
      <c r="BC36" s="823"/>
      <c r="BD36" s="823"/>
      <c r="BE36" s="823"/>
      <c r="BF36" s="823"/>
      <c r="BG36" s="823"/>
      <c r="BH36" s="823"/>
      <c r="BI36" s="823"/>
      <c r="BM36" s="856"/>
      <c r="BN36" s="856"/>
      <c r="BO36" s="856"/>
      <c r="BP36" s="856"/>
      <c r="BQ36" s="856"/>
      <c r="BR36" s="856"/>
      <c r="BS36" s="856"/>
      <c r="BT36" s="856"/>
      <c r="BU36" s="856"/>
      <c r="BV36" s="856"/>
      <c r="BW36" s="856"/>
      <c r="BX36" s="856"/>
      <c r="BY36" s="856"/>
      <c r="BZ36" s="856"/>
      <c r="CA36" s="856"/>
      <c r="CB36" s="856"/>
      <c r="CC36" s="856"/>
      <c r="CD36" s="856"/>
      <c r="CE36" s="856"/>
      <c r="CF36" s="856"/>
      <c r="CG36" s="856"/>
      <c r="CH36" s="856"/>
      <c r="CI36" s="856"/>
      <c r="CJ36" s="857"/>
      <c r="CK36" s="857"/>
      <c r="CL36" s="857"/>
      <c r="CM36" s="857"/>
      <c r="CN36" s="857"/>
      <c r="CO36" s="857"/>
      <c r="CP36" s="857"/>
      <c r="CQ36" s="857"/>
      <c r="CR36" s="857"/>
      <c r="CS36" s="857"/>
      <c r="CT36" s="857"/>
      <c r="CU36" s="857"/>
      <c r="CV36" s="857"/>
      <c r="CW36" s="857"/>
      <c r="CX36" s="857"/>
      <c r="CY36" s="857"/>
      <c r="CZ36" s="857"/>
      <c r="DA36" s="857"/>
      <c r="DB36" s="857"/>
      <c r="DC36" s="857"/>
      <c r="DD36" s="857"/>
      <c r="DE36" s="857"/>
      <c r="DF36" s="857"/>
      <c r="DG36" s="857"/>
      <c r="DH36" s="857"/>
      <c r="DI36" s="857"/>
      <c r="DJ36" s="857"/>
      <c r="DK36" s="857"/>
      <c r="DL36" s="857"/>
      <c r="DM36" s="857"/>
      <c r="DN36" s="857"/>
      <c r="DO36" s="857"/>
      <c r="DP36" s="857"/>
      <c r="DQ36" s="857"/>
      <c r="DR36" s="857"/>
      <c r="DS36" s="857"/>
      <c r="DT36" s="857"/>
      <c r="DV36" s="429"/>
      <c r="DW36" s="429"/>
      <c r="DX36" s="429"/>
      <c r="DY36" s="429"/>
      <c r="DZ36" s="681"/>
      <c r="EA36" s="681"/>
      <c r="EB36" s="681"/>
      <c r="EC36" s="681"/>
      <c r="ED36" s="680" t="s">
        <v>456</v>
      </c>
      <c r="EE36" s="680"/>
      <c r="EF36" s="680"/>
      <c r="EG36" s="680"/>
      <c r="EH36" s="676" t="s">
        <v>474</v>
      </c>
      <c r="EI36" s="676"/>
      <c r="EJ36" s="676"/>
      <c r="EK36" s="676"/>
      <c r="EL36" s="676"/>
      <c r="EM36" s="676"/>
      <c r="EN36" s="676"/>
      <c r="EO36" s="676"/>
      <c r="EP36" s="676"/>
      <c r="EQ36" s="676"/>
      <c r="ER36" s="676" t="s">
        <v>475</v>
      </c>
      <c r="ES36" s="676"/>
      <c r="ET36" s="676"/>
      <c r="EU36" s="676"/>
      <c r="EV36" s="676"/>
      <c r="EW36" s="676"/>
      <c r="EX36" s="676"/>
      <c r="EY36" s="676"/>
      <c r="EZ36" s="676"/>
      <c r="FA36" s="676"/>
      <c r="FB36" s="676"/>
      <c r="FC36" s="676"/>
      <c r="FD36" s="676"/>
      <c r="FE36" s="676"/>
      <c r="FF36" s="676"/>
      <c r="FG36" s="676"/>
      <c r="FH36" s="676"/>
      <c r="FI36" s="676"/>
      <c r="FJ36" s="676"/>
      <c r="FK36" s="676"/>
      <c r="FL36" s="676"/>
      <c r="FM36" s="676"/>
      <c r="FN36" s="676"/>
      <c r="FO36" s="676"/>
      <c r="FP36" s="676"/>
      <c r="FQ36" s="676"/>
      <c r="FR36" s="676"/>
      <c r="FS36" s="676"/>
      <c r="FT36" s="676"/>
      <c r="FU36" s="676"/>
      <c r="FV36" s="676"/>
      <c r="FW36" s="676"/>
      <c r="FX36" s="676"/>
      <c r="FY36" s="676"/>
      <c r="FZ36" s="676"/>
      <c r="GA36" s="676"/>
      <c r="GB36" s="676"/>
      <c r="GC36" s="676"/>
      <c r="GD36" s="676"/>
      <c r="GE36" s="676"/>
      <c r="GF36" s="676"/>
      <c r="GG36" s="676"/>
      <c r="GH36" s="676"/>
      <c r="GI36" s="676"/>
      <c r="GJ36" s="676"/>
      <c r="GK36" s="676"/>
      <c r="GL36" s="676"/>
      <c r="GM36" s="676"/>
      <c r="GN36" s="676"/>
      <c r="GO36" s="676"/>
      <c r="GP36" s="676"/>
      <c r="GQ36" s="676"/>
      <c r="GR36" s="676"/>
      <c r="GS36" s="676"/>
      <c r="GT36" s="676"/>
      <c r="GU36" s="676"/>
      <c r="GV36" s="676"/>
      <c r="GW36" s="676"/>
      <c r="GX36" s="676"/>
      <c r="GY36" s="676"/>
      <c r="GZ36" s="676"/>
      <c r="HA36" s="676"/>
      <c r="HB36" s="676"/>
      <c r="HC36" s="676"/>
      <c r="HD36" s="676"/>
      <c r="HE36" s="676"/>
      <c r="HF36" s="676"/>
      <c r="HG36" s="676"/>
      <c r="HH36" s="676"/>
      <c r="HI36" s="676"/>
      <c r="HJ36" s="676"/>
      <c r="HK36" s="676"/>
      <c r="HL36" s="676"/>
      <c r="HM36" s="676"/>
      <c r="HN36" s="676"/>
      <c r="HO36" s="676"/>
      <c r="HP36" s="676"/>
      <c r="HQ36" s="676"/>
      <c r="HR36" s="676"/>
      <c r="HS36" s="676"/>
      <c r="HT36" s="676"/>
      <c r="HU36" s="676"/>
      <c r="HV36" s="676"/>
      <c r="HW36" s="676"/>
      <c r="HX36" s="676"/>
      <c r="HY36" s="676"/>
      <c r="HZ36" s="676"/>
      <c r="IA36" s="676"/>
      <c r="IB36" s="676"/>
      <c r="IC36" s="676"/>
      <c r="ID36" s="676"/>
      <c r="IE36" s="676"/>
      <c r="IF36" s="676"/>
      <c r="IG36" s="676"/>
      <c r="IH36" s="676"/>
      <c r="II36" s="676"/>
      <c r="IJ36" s="676"/>
      <c r="IK36" s="676"/>
      <c r="IL36" s="676"/>
      <c r="IM36" s="676"/>
      <c r="IN36" s="676"/>
      <c r="IO36" s="676"/>
      <c r="IP36" s="676"/>
      <c r="IQ36" s="676"/>
      <c r="IR36" s="676"/>
      <c r="IS36" s="676"/>
      <c r="IT36" s="676"/>
      <c r="IU36" s="676"/>
      <c r="IV36" s="676"/>
      <c r="IW36" s="676"/>
      <c r="IX36" s="676"/>
      <c r="IY36" s="676"/>
      <c r="IZ36" s="676"/>
      <c r="JA36" s="676"/>
      <c r="JB36" s="676"/>
      <c r="JC36" s="676"/>
      <c r="JD36" s="676"/>
      <c r="JE36" s="676"/>
      <c r="JF36" s="676"/>
      <c r="JG36" s="676"/>
      <c r="JH36" s="676"/>
      <c r="JI36" s="676"/>
      <c r="JJ36" s="842" t="s">
        <v>479</v>
      </c>
      <c r="JK36" s="843"/>
      <c r="JL36" s="843"/>
      <c r="JM36" s="843"/>
      <c r="JN36" s="843"/>
      <c r="JO36" s="843"/>
      <c r="JP36" s="843"/>
      <c r="JQ36" s="843"/>
      <c r="JR36" s="843"/>
      <c r="JS36" s="843"/>
      <c r="JT36" s="843"/>
      <c r="JU36" s="843"/>
      <c r="JV36" s="843"/>
      <c r="JW36" s="843"/>
      <c r="JX36" s="843"/>
      <c r="JY36" s="843"/>
      <c r="JZ36" s="843"/>
      <c r="KA36" s="843"/>
      <c r="KB36" s="843"/>
      <c r="KC36" s="843"/>
      <c r="KD36" s="843"/>
      <c r="KE36" s="843"/>
      <c r="KF36" s="843"/>
      <c r="KG36" s="843"/>
      <c r="KH36" s="843"/>
      <c r="KI36" s="843"/>
      <c r="KJ36" s="843"/>
      <c r="KK36" s="843"/>
      <c r="KL36" s="843"/>
      <c r="KM36" s="843"/>
      <c r="KN36" s="843"/>
      <c r="KO36" s="844"/>
      <c r="KP36" s="430"/>
      <c r="KQ36" s="430"/>
      <c r="KR36" s="430"/>
      <c r="KS36" s="430"/>
      <c r="KT36" s="430"/>
      <c r="KU36" s="430"/>
      <c r="KV36" s="431"/>
      <c r="KW36" s="431"/>
      <c r="KX36" s="431"/>
      <c r="KY36" s="429"/>
      <c r="KZ36" s="429"/>
      <c r="LA36" s="429"/>
      <c r="LB36" s="429"/>
      <c r="LC36" s="429"/>
      <c r="LD36" s="429"/>
      <c r="LE36" s="429"/>
      <c r="LF36" s="429"/>
      <c r="LG36" s="429"/>
      <c r="LH36" s="429"/>
      <c r="LI36" s="429"/>
      <c r="LJ36" s="429"/>
      <c r="LK36" s="429"/>
      <c r="LL36" s="429"/>
      <c r="LM36" s="429"/>
      <c r="LN36" s="429"/>
      <c r="LO36" s="429"/>
      <c r="LP36" s="429"/>
      <c r="LQ36" s="429"/>
      <c r="LR36" s="429"/>
      <c r="LS36" s="429"/>
      <c r="LT36" s="429"/>
      <c r="LU36" s="429"/>
      <c r="LV36" s="429"/>
      <c r="LW36" s="429"/>
      <c r="LX36" s="429"/>
      <c r="LY36" s="429"/>
      <c r="LZ36" s="429"/>
    </row>
    <row r="37" spans="1:338" ht="11.25" customHeight="1">
      <c r="B37" s="822"/>
      <c r="C37" s="822"/>
      <c r="D37" s="822"/>
      <c r="E37" s="822"/>
      <c r="F37" s="822"/>
      <c r="G37" s="822"/>
      <c r="H37" s="822"/>
      <c r="I37" s="822"/>
      <c r="J37" s="822"/>
      <c r="K37" s="822"/>
      <c r="L37" s="822"/>
      <c r="M37" s="822"/>
      <c r="N37" s="822"/>
      <c r="O37" s="822"/>
      <c r="P37" s="822"/>
      <c r="Q37" s="822"/>
      <c r="R37" s="823"/>
      <c r="S37" s="823"/>
      <c r="T37" s="823"/>
      <c r="U37" s="823"/>
      <c r="V37" s="823"/>
      <c r="W37" s="823"/>
      <c r="X37" s="823"/>
      <c r="Y37" s="823"/>
      <c r="Z37" s="823"/>
      <c r="AA37" s="823"/>
      <c r="AB37" s="823"/>
      <c r="AC37" s="823"/>
      <c r="AD37" s="823"/>
      <c r="AE37" s="823"/>
      <c r="AF37" s="823"/>
      <c r="AG37" s="823"/>
      <c r="AH37" s="823"/>
      <c r="AI37" s="823"/>
      <c r="AJ37" s="823"/>
      <c r="AK37" s="823"/>
      <c r="AL37" s="823"/>
      <c r="AM37" s="823"/>
      <c r="AN37" s="823"/>
      <c r="AO37" s="823"/>
      <c r="AP37" s="823"/>
      <c r="AQ37" s="823"/>
      <c r="AR37" s="823"/>
      <c r="AS37" s="823"/>
      <c r="AT37" s="823"/>
      <c r="AU37" s="823"/>
      <c r="AV37" s="823"/>
      <c r="AW37" s="823"/>
      <c r="AX37" s="823"/>
      <c r="AY37" s="823"/>
      <c r="AZ37" s="823"/>
      <c r="BA37" s="823"/>
      <c r="BB37" s="823"/>
      <c r="BC37" s="823"/>
      <c r="BD37" s="823"/>
      <c r="BE37" s="823"/>
      <c r="BF37" s="823"/>
      <c r="BG37" s="823"/>
      <c r="BH37" s="823"/>
      <c r="BI37" s="823"/>
      <c r="BM37" s="856"/>
      <c r="BN37" s="856"/>
      <c r="BO37" s="856"/>
      <c r="BP37" s="856"/>
      <c r="BQ37" s="856"/>
      <c r="BR37" s="856"/>
      <c r="BS37" s="856"/>
      <c r="BT37" s="856"/>
      <c r="BU37" s="856"/>
      <c r="BV37" s="856"/>
      <c r="BW37" s="856"/>
      <c r="BX37" s="856"/>
      <c r="BY37" s="856"/>
      <c r="BZ37" s="856"/>
      <c r="CA37" s="856"/>
      <c r="CB37" s="856"/>
      <c r="CC37" s="856"/>
      <c r="CD37" s="856"/>
      <c r="CE37" s="856"/>
      <c r="CF37" s="856"/>
      <c r="CG37" s="856"/>
      <c r="CH37" s="856"/>
      <c r="CI37" s="856"/>
      <c r="CJ37" s="857"/>
      <c r="CK37" s="857"/>
      <c r="CL37" s="857"/>
      <c r="CM37" s="857"/>
      <c r="CN37" s="857"/>
      <c r="CO37" s="857"/>
      <c r="CP37" s="857"/>
      <c r="CQ37" s="857"/>
      <c r="CR37" s="857"/>
      <c r="CS37" s="857"/>
      <c r="CT37" s="857"/>
      <c r="CU37" s="857"/>
      <c r="CV37" s="857"/>
      <c r="CW37" s="857"/>
      <c r="CX37" s="857"/>
      <c r="CY37" s="857"/>
      <c r="CZ37" s="857"/>
      <c r="DA37" s="857"/>
      <c r="DB37" s="857"/>
      <c r="DC37" s="857"/>
      <c r="DD37" s="857"/>
      <c r="DE37" s="857"/>
      <c r="DF37" s="857"/>
      <c r="DG37" s="857"/>
      <c r="DH37" s="857"/>
      <c r="DI37" s="857"/>
      <c r="DJ37" s="857"/>
      <c r="DK37" s="857"/>
      <c r="DL37" s="857"/>
      <c r="DM37" s="857"/>
      <c r="DN37" s="857"/>
      <c r="DO37" s="857"/>
      <c r="DP37" s="857"/>
      <c r="DQ37" s="857"/>
      <c r="DR37" s="857"/>
      <c r="DS37" s="857"/>
      <c r="DT37" s="857"/>
      <c r="DV37" s="429"/>
      <c r="DW37" s="429"/>
      <c r="DX37" s="429"/>
      <c r="DY37" s="429"/>
      <c r="DZ37" s="681"/>
      <c r="EA37" s="681"/>
      <c r="EB37" s="681"/>
      <c r="EC37" s="681"/>
      <c r="ED37" s="680"/>
      <c r="EE37" s="680"/>
      <c r="EF37" s="680"/>
      <c r="EG37" s="680"/>
      <c r="EH37" s="676"/>
      <c r="EI37" s="676"/>
      <c r="EJ37" s="676"/>
      <c r="EK37" s="676"/>
      <c r="EL37" s="676"/>
      <c r="EM37" s="676"/>
      <c r="EN37" s="676"/>
      <c r="EO37" s="676"/>
      <c r="EP37" s="676"/>
      <c r="EQ37" s="676"/>
      <c r="ER37" s="676"/>
      <c r="ES37" s="676"/>
      <c r="ET37" s="676"/>
      <c r="EU37" s="676"/>
      <c r="EV37" s="676"/>
      <c r="EW37" s="676"/>
      <c r="EX37" s="676"/>
      <c r="EY37" s="676"/>
      <c r="EZ37" s="676"/>
      <c r="FA37" s="676"/>
      <c r="FB37" s="676"/>
      <c r="FC37" s="676"/>
      <c r="FD37" s="676"/>
      <c r="FE37" s="676"/>
      <c r="FF37" s="676"/>
      <c r="FG37" s="676"/>
      <c r="FH37" s="676"/>
      <c r="FI37" s="676"/>
      <c r="FJ37" s="676"/>
      <c r="FK37" s="676"/>
      <c r="FL37" s="676"/>
      <c r="FM37" s="676"/>
      <c r="FN37" s="676"/>
      <c r="FO37" s="676"/>
      <c r="FP37" s="676"/>
      <c r="FQ37" s="676"/>
      <c r="FR37" s="676"/>
      <c r="FS37" s="676"/>
      <c r="FT37" s="676"/>
      <c r="FU37" s="676"/>
      <c r="FV37" s="676"/>
      <c r="FW37" s="676"/>
      <c r="FX37" s="676"/>
      <c r="FY37" s="676"/>
      <c r="FZ37" s="676"/>
      <c r="GA37" s="676"/>
      <c r="GB37" s="676"/>
      <c r="GC37" s="676"/>
      <c r="GD37" s="676"/>
      <c r="GE37" s="676"/>
      <c r="GF37" s="676"/>
      <c r="GG37" s="676"/>
      <c r="GH37" s="676"/>
      <c r="GI37" s="676"/>
      <c r="GJ37" s="676"/>
      <c r="GK37" s="676"/>
      <c r="GL37" s="676"/>
      <c r="GM37" s="676"/>
      <c r="GN37" s="676"/>
      <c r="GO37" s="676"/>
      <c r="GP37" s="676"/>
      <c r="GQ37" s="676"/>
      <c r="GR37" s="676"/>
      <c r="GS37" s="676"/>
      <c r="GT37" s="676"/>
      <c r="GU37" s="676"/>
      <c r="GV37" s="676"/>
      <c r="GW37" s="676"/>
      <c r="GX37" s="676"/>
      <c r="GY37" s="676"/>
      <c r="GZ37" s="676"/>
      <c r="HA37" s="676"/>
      <c r="HB37" s="676"/>
      <c r="HC37" s="676"/>
      <c r="HD37" s="676"/>
      <c r="HE37" s="676"/>
      <c r="HF37" s="676"/>
      <c r="HG37" s="676"/>
      <c r="HH37" s="676"/>
      <c r="HI37" s="676"/>
      <c r="HJ37" s="676"/>
      <c r="HK37" s="676"/>
      <c r="HL37" s="676"/>
      <c r="HM37" s="676"/>
      <c r="HN37" s="676"/>
      <c r="HO37" s="676"/>
      <c r="HP37" s="676"/>
      <c r="HQ37" s="676"/>
      <c r="HR37" s="676"/>
      <c r="HS37" s="676"/>
      <c r="HT37" s="676"/>
      <c r="HU37" s="676"/>
      <c r="HV37" s="676"/>
      <c r="HW37" s="676"/>
      <c r="HX37" s="676"/>
      <c r="HY37" s="676"/>
      <c r="HZ37" s="676"/>
      <c r="IA37" s="676"/>
      <c r="IB37" s="676"/>
      <c r="IC37" s="676"/>
      <c r="ID37" s="676"/>
      <c r="IE37" s="676"/>
      <c r="IF37" s="676"/>
      <c r="IG37" s="676"/>
      <c r="IH37" s="676"/>
      <c r="II37" s="676"/>
      <c r="IJ37" s="676"/>
      <c r="IK37" s="676"/>
      <c r="IL37" s="676"/>
      <c r="IM37" s="676"/>
      <c r="IN37" s="676"/>
      <c r="IO37" s="676"/>
      <c r="IP37" s="676"/>
      <c r="IQ37" s="676"/>
      <c r="IR37" s="676"/>
      <c r="IS37" s="676"/>
      <c r="IT37" s="676"/>
      <c r="IU37" s="676"/>
      <c r="IV37" s="676"/>
      <c r="IW37" s="676"/>
      <c r="IX37" s="676"/>
      <c r="IY37" s="676"/>
      <c r="IZ37" s="676"/>
      <c r="JA37" s="676"/>
      <c r="JB37" s="676"/>
      <c r="JC37" s="676"/>
      <c r="JD37" s="676"/>
      <c r="JE37" s="676"/>
      <c r="JF37" s="676"/>
      <c r="JG37" s="676"/>
      <c r="JH37" s="676"/>
      <c r="JI37" s="676"/>
      <c r="JJ37" s="845"/>
      <c r="JK37" s="846"/>
      <c r="JL37" s="846"/>
      <c r="JM37" s="846"/>
      <c r="JN37" s="846"/>
      <c r="JO37" s="846"/>
      <c r="JP37" s="846"/>
      <c r="JQ37" s="846"/>
      <c r="JR37" s="846"/>
      <c r="JS37" s="846"/>
      <c r="JT37" s="846"/>
      <c r="JU37" s="846"/>
      <c r="JV37" s="846"/>
      <c r="JW37" s="846"/>
      <c r="JX37" s="846"/>
      <c r="JY37" s="846"/>
      <c r="JZ37" s="846"/>
      <c r="KA37" s="846"/>
      <c r="KB37" s="846"/>
      <c r="KC37" s="846"/>
      <c r="KD37" s="846"/>
      <c r="KE37" s="846"/>
      <c r="KF37" s="846"/>
      <c r="KG37" s="846"/>
      <c r="KH37" s="846"/>
      <c r="KI37" s="846"/>
      <c r="KJ37" s="846"/>
      <c r="KK37" s="846"/>
      <c r="KL37" s="846"/>
      <c r="KM37" s="846"/>
      <c r="KN37" s="846"/>
      <c r="KO37" s="847"/>
      <c r="KP37" s="430"/>
      <c r="KQ37" s="430"/>
      <c r="KR37" s="430"/>
      <c r="KS37" s="430"/>
      <c r="KT37" s="430"/>
      <c r="KU37" s="430"/>
      <c r="KV37" s="431"/>
      <c r="KW37" s="431"/>
      <c r="KX37" s="431"/>
      <c r="KY37" s="429"/>
      <c r="KZ37" s="429"/>
      <c r="LA37" s="429"/>
      <c r="LB37" s="429"/>
      <c r="LC37" s="429"/>
      <c r="LD37" s="429"/>
      <c r="LE37" s="429"/>
      <c r="LF37" s="429"/>
      <c r="LG37" s="429"/>
      <c r="LH37" s="429"/>
      <c r="LI37" s="429"/>
      <c r="LJ37" s="429"/>
      <c r="LK37" s="429"/>
      <c r="LL37" s="429"/>
      <c r="LM37" s="429"/>
      <c r="LN37" s="429"/>
      <c r="LO37" s="429"/>
      <c r="LP37" s="429"/>
      <c r="LQ37" s="429"/>
      <c r="LR37" s="429"/>
      <c r="LS37" s="429"/>
      <c r="LT37" s="429"/>
      <c r="LU37" s="429"/>
      <c r="LV37" s="429"/>
      <c r="LW37" s="429"/>
      <c r="LX37" s="429"/>
      <c r="LY37" s="429"/>
      <c r="LZ37" s="429"/>
    </row>
    <row r="38" spans="1:338" ht="11.25" customHeight="1" thickBot="1">
      <c r="B38" s="426"/>
      <c r="C38" s="426"/>
      <c r="D38" s="426"/>
      <c r="E38" s="426"/>
      <c r="F38" s="425"/>
      <c r="G38" s="425"/>
      <c r="H38" s="425"/>
      <c r="I38" s="425"/>
      <c r="J38" s="425"/>
      <c r="K38" s="425"/>
      <c r="L38" s="425"/>
      <c r="M38" s="425"/>
      <c r="N38" s="426"/>
      <c r="O38" s="426"/>
      <c r="P38" s="426"/>
      <c r="Q38" s="426"/>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7"/>
      <c r="AV38" s="427"/>
      <c r="AW38" s="427"/>
      <c r="AX38" s="427"/>
      <c r="AY38" s="427"/>
      <c r="AZ38" s="427"/>
      <c r="BA38" s="427"/>
      <c r="BB38" s="427"/>
      <c r="BC38" s="427"/>
      <c r="BD38" s="427"/>
      <c r="BE38" s="427"/>
      <c r="BF38" s="427"/>
      <c r="BG38" s="427"/>
      <c r="BH38" s="427"/>
      <c r="BI38" s="427"/>
      <c r="CU38" s="447"/>
      <c r="CV38" s="447"/>
      <c r="CW38" s="447"/>
      <c r="CX38" s="447"/>
      <c r="CY38" s="447"/>
      <c r="CZ38" s="447"/>
      <c r="DA38" s="447"/>
      <c r="DB38" s="447"/>
      <c r="DC38" s="447"/>
      <c r="DD38" s="447"/>
      <c r="DE38" s="447"/>
      <c r="DF38" s="447"/>
      <c r="DG38" s="447"/>
      <c r="DH38" s="447"/>
      <c r="DI38" s="447"/>
      <c r="DJ38" s="447"/>
      <c r="DK38" s="447"/>
      <c r="DV38" s="429"/>
      <c r="DW38" s="429"/>
      <c r="DX38" s="429"/>
      <c r="DY38" s="429"/>
      <c r="DZ38" s="681"/>
      <c r="EA38" s="681"/>
      <c r="EB38" s="681"/>
      <c r="EC38" s="681"/>
      <c r="ED38" s="680"/>
      <c r="EE38" s="680"/>
      <c r="EF38" s="680"/>
      <c r="EG38" s="680"/>
      <c r="EH38" s="676"/>
      <c r="EI38" s="676"/>
      <c r="EJ38" s="676"/>
      <c r="EK38" s="676"/>
      <c r="EL38" s="676"/>
      <c r="EM38" s="676"/>
      <c r="EN38" s="676"/>
      <c r="EO38" s="676"/>
      <c r="EP38" s="676"/>
      <c r="EQ38" s="676"/>
      <c r="ER38" s="676"/>
      <c r="ES38" s="676"/>
      <c r="ET38" s="676"/>
      <c r="EU38" s="676"/>
      <c r="EV38" s="676"/>
      <c r="EW38" s="676"/>
      <c r="EX38" s="676"/>
      <c r="EY38" s="676"/>
      <c r="EZ38" s="676"/>
      <c r="FA38" s="676"/>
      <c r="FB38" s="676"/>
      <c r="FC38" s="676"/>
      <c r="FD38" s="676"/>
      <c r="FE38" s="676"/>
      <c r="FF38" s="676"/>
      <c r="FG38" s="676"/>
      <c r="FH38" s="676"/>
      <c r="FI38" s="676"/>
      <c r="FJ38" s="676"/>
      <c r="FK38" s="676"/>
      <c r="FL38" s="676"/>
      <c r="FM38" s="676"/>
      <c r="FN38" s="676"/>
      <c r="FO38" s="676"/>
      <c r="FP38" s="676"/>
      <c r="FQ38" s="676"/>
      <c r="FR38" s="676"/>
      <c r="FS38" s="676"/>
      <c r="FT38" s="676"/>
      <c r="FU38" s="676"/>
      <c r="FV38" s="676"/>
      <c r="FW38" s="676"/>
      <c r="FX38" s="676"/>
      <c r="FY38" s="676"/>
      <c r="FZ38" s="676"/>
      <c r="GA38" s="676"/>
      <c r="GB38" s="676"/>
      <c r="GC38" s="676"/>
      <c r="GD38" s="676"/>
      <c r="GE38" s="676"/>
      <c r="GF38" s="676"/>
      <c r="GG38" s="676"/>
      <c r="GH38" s="676"/>
      <c r="GI38" s="676"/>
      <c r="GJ38" s="676"/>
      <c r="GK38" s="676"/>
      <c r="GL38" s="676"/>
      <c r="GM38" s="676"/>
      <c r="GN38" s="676"/>
      <c r="GO38" s="676"/>
      <c r="GP38" s="676"/>
      <c r="GQ38" s="676"/>
      <c r="GR38" s="676"/>
      <c r="GS38" s="676"/>
      <c r="GT38" s="676"/>
      <c r="GU38" s="676"/>
      <c r="GV38" s="676"/>
      <c r="GW38" s="676"/>
      <c r="GX38" s="676"/>
      <c r="GY38" s="676"/>
      <c r="GZ38" s="676"/>
      <c r="HA38" s="676"/>
      <c r="HB38" s="676"/>
      <c r="HC38" s="676"/>
      <c r="HD38" s="676"/>
      <c r="HE38" s="676"/>
      <c r="HF38" s="676"/>
      <c r="HG38" s="676"/>
      <c r="HH38" s="676"/>
      <c r="HI38" s="676"/>
      <c r="HJ38" s="676"/>
      <c r="HK38" s="676"/>
      <c r="HL38" s="676"/>
      <c r="HM38" s="676"/>
      <c r="HN38" s="676"/>
      <c r="HO38" s="676"/>
      <c r="HP38" s="676"/>
      <c r="HQ38" s="676"/>
      <c r="HR38" s="676"/>
      <c r="HS38" s="676"/>
      <c r="HT38" s="676"/>
      <c r="HU38" s="676"/>
      <c r="HV38" s="676"/>
      <c r="HW38" s="676"/>
      <c r="HX38" s="676"/>
      <c r="HY38" s="676"/>
      <c r="HZ38" s="676"/>
      <c r="IA38" s="676"/>
      <c r="IB38" s="676"/>
      <c r="IC38" s="676"/>
      <c r="ID38" s="676"/>
      <c r="IE38" s="676"/>
      <c r="IF38" s="676"/>
      <c r="IG38" s="676"/>
      <c r="IH38" s="676"/>
      <c r="II38" s="676"/>
      <c r="IJ38" s="676"/>
      <c r="IK38" s="676"/>
      <c r="IL38" s="676"/>
      <c r="IM38" s="676"/>
      <c r="IN38" s="676"/>
      <c r="IO38" s="676"/>
      <c r="IP38" s="676"/>
      <c r="IQ38" s="676"/>
      <c r="IR38" s="676"/>
      <c r="IS38" s="676"/>
      <c r="IT38" s="676"/>
      <c r="IU38" s="676"/>
      <c r="IV38" s="676"/>
      <c r="IW38" s="676"/>
      <c r="IX38" s="676"/>
      <c r="IY38" s="676"/>
      <c r="IZ38" s="676"/>
      <c r="JA38" s="676"/>
      <c r="JB38" s="676"/>
      <c r="JC38" s="676"/>
      <c r="JD38" s="676"/>
      <c r="JE38" s="676"/>
      <c r="JF38" s="676"/>
      <c r="JG38" s="676"/>
      <c r="JH38" s="676"/>
      <c r="JI38" s="676"/>
      <c r="JJ38" s="848"/>
      <c r="JK38" s="849"/>
      <c r="JL38" s="849"/>
      <c r="JM38" s="849"/>
      <c r="JN38" s="849"/>
      <c r="JO38" s="849"/>
      <c r="JP38" s="849"/>
      <c r="JQ38" s="849"/>
      <c r="JR38" s="849"/>
      <c r="JS38" s="849"/>
      <c r="JT38" s="849"/>
      <c r="JU38" s="849"/>
      <c r="JV38" s="849"/>
      <c r="JW38" s="849"/>
      <c r="JX38" s="849"/>
      <c r="JY38" s="849"/>
      <c r="JZ38" s="849"/>
      <c r="KA38" s="849"/>
      <c r="KB38" s="849"/>
      <c r="KC38" s="849"/>
      <c r="KD38" s="849"/>
      <c r="KE38" s="849"/>
      <c r="KF38" s="849"/>
      <c r="KG38" s="849"/>
      <c r="KH38" s="849"/>
      <c r="KI38" s="849"/>
      <c r="KJ38" s="849"/>
      <c r="KK38" s="849"/>
      <c r="KL38" s="849"/>
      <c r="KM38" s="849"/>
      <c r="KN38" s="849"/>
      <c r="KO38" s="850"/>
      <c r="KP38" s="430"/>
      <c r="KQ38" s="430"/>
      <c r="KR38" s="430"/>
      <c r="KS38" s="430"/>
      <c r="KT38" s="430"/>
      <c r="KU38" s="430"/>
      <c r="KV38" s="431"/>
      <c r="KW38" s="431"/>
      <c r="KX38" s="431"/>
      <c r="KY38" s="429"/>
      <c r="KZ38" s="429"/>
      <c r="LA38" s="429"/>
      <c r="LB38" s="429"/>
      <c r="LC38" s="429"/>
      <c r="LD38" s="429"/>
      <c r="LE38" s="429"/>
      <c r="LF38" s="429"/>
      <c r="LG38" s="429"/>
      <c r="LH38" s="429"/>
      <c r="LI38" s="429"/>
      <c r="LJ38" s="429"/>
      <c r="LK38" s="429"/>
      <c r="LL38" s="429"/>
      <c r="LM38" s="429"/>
      <c r="LN38" s="429"/>
      <c r="LO38" s="429"/>
      <c r="LP38" s="429"/>
      <c r="LQ38" s="429"/>
      <c r="LR38" s="429"/>
      <c r="LS38" s="429"/>
      <c r="LT38" s="429"/>
      <c r="LU38" s="429"/>
      <c r="LV38" s="429"/>
      <c r="LW38" s="429"/>
      <c r="LX38" s="429"/>
      <c r="LY38" s="429"/>
      <c r="LZ38" s="429"/>
    </row>
    <row r="39" spans="1:338" ht="11.25" customHeight="1">
      <c r="B39" s="798"/>
      <c r="C39" s="798"/>
      <c r="D39" s="798"/>
      <c r="E39" s="799"/>
      <c r="F39" s="802" t="s">
        <v>102</v>
      </c>
      <c r="G39" s="803"/>
      <c r="H39" s="803"/>
      <c r="I39" s="803"/>
      <c r="J39" s="803"/>
      <c r="K39" s="803"/>
      <c r="L39" s="803"/>
      <c r="M39" s="804"/>
      <c r="N39" s="788" t="s">
        <v>454</v>
      </c>
      <c r="O39" s="680"/>
      <c r="P39" s="680"/>
      <c r="Q39" s="789"/>
      <c r="R39" s="790" t="s">
        <v>474</v>
      </c>
      <c r="S39" s="791"/>
      <c r="T39" s="791"/>
      <c r="U39" s="791"/>
      <c r="V39" s="791"/>
      <c r="W39" s="791"/>
      <c r="X39" s="791"/>
      <c r="Y39" s="791"/>
      <c r="Z39" s="791"/>
      <c r="AA39" s="792"/>
      <c r="AB39" s="790" t="s">
        <v>475</v>
      </c>
      <c r="AC39" s="791"/>
      <c r="AD39" s="791"/>
      <c r="AE39" s="791"/>
      <c r="AF39" s="791"/>
      <c r="AG39" s="791"/>
      <c r="AH39" s="791"/>
      <c r="AI39" s="791"/>
      <c r="AJ39" s="791"/>
      <c r="AK39" s="791"/>
      <c r="AL39" s="791"/>
      <c r="AM39" s="791"/>
      <c r="AN39" s="791"/>
      <c r="AO39" s="791"/>
      <c r="AP39" s="791"/>
      <c r="AQ39" s="791"/>
      <c r="AR39" s="791"/>
      <c r="AS39" s="791"/>
      <c r="AT39" s="791"/>
      <c r="AU39" s="791"/>
      <c r="AV39" s="791"/>
      <c r="AW39" s="791"/>
      <c r="AX39" s="791"/>
      <c r="AY39" s="792"/>
      <c r="AZ39" s="796" t="s">
        <v>480</v>
      </c>
      <c r="BA39" s="797"/>
      <c r="BB39" s="797"/>
      <c r="BC39" s="797"/>
      <c r="BD39" s="797"/>
      <c r="BE39" s="797"/>
      <c r="BF39" s="797"/>
      <c r="BG39" s="797"/>
      <c r="BH39" s="797"/>
      <c r="BI39" s="797"/>
      <c r="BK39" s="415"/>
      <c r="BL39" s="415"/>
      <c r="BM39" s="717" t="s">
        <v>203</v>
      </c>
      <c r="BN39" s="717"/>
      <c r="BO39" s="717"/>
      <c r="BP39" s="703" t="s">
        <v>208</v>
      </c>
      <c r="BQ39" s="704"/>
      <c r="BR39" s="704"/>
      <c r="BS39" s="704"/>
      <c r="BT39" s="704"/>
      <c r="BU39" s="704"/>
      <c r="BV39" s="704"/>
      <c r="BW39" s="709" t="s">
        <v>209</v>
      </c>
      <c r="BX39" s="709"/>
      <c r="BY39" s="709"/>
      <c r="BZ39" s="709"/>
      <c r="CA39" s="709"/>
      <c r="CB39" s="709"/>
      <c r="CC39" s="709"/>
      <c r="CD39" s="709"/>
      <c r="CE39" s="709"/>
      <c r="CF39" s="709"/>
      <c r="CG39" s="709"/>
      <c r="CH39" s="709"/>
      <c r="CI39" s="709"/>
      <c r="CJ39" s="709"/>
      <c r="CK39" s="709"/>
      <c r="CL39" s="719">
        <f>Q85</f>
        <v>0</v>
      </c>
      <c r="CM39" s="692"/>
      <c r="CN39" s="692"/>
      <c r="CO39" s="692"/>
      <c r="CP39" s="692"/>
      <c r="CQ39" s="692"/>
      <c r="CR39" s="692"/>
      <c r="CS39" s="692"/>
      <c r="CT39" s="692"/>
      <c r="CU39" s="683" t="s">
        <v>256</v>
      </c>
      <c r="CV39" s="683"/>
      <c r="CW39" s="686" t="s">
        <v>25</v>
      </c>
      <c r="CX39" s="686"/>
      <c r="CY39" s="689">
        <f>パラメーター!$D$3</f>
        <v>7.2300000000000003E-2</v>
      </c>
      <c r="CZ39" s="689"/>
      <c r="DA39" s="689"/>
      <c r="DB39" s="689"/>
      <c r="DC39" s="689"/>
      <c r="DD39" s="689"/>
      <c r="DE39" s="689"/>
      <c r="DF39" s="689"/>
      <c r="DG39" s="689"/>
      <c r="DH39" s="686" t="s">
        <v>205</v>
      </c>
      <c r="DI39" s="686"/>
      <c r="DJ39" s="692">
        <f>ROUNDDOWN(CL39*CY39,0)</f>
        <v>0</v>
      </c>
      <c r="DK39" s="692"/>
      <c r="DL39" s="692"/>
      <c r="DM39" s="692"/>
      <c r="DN39" s="692"/>
      <c r="DO39" s="692"/>
      <c r="DP39" s="692"/>
      <c r="DQ39" s="692"/>
      <c r="DR39" s="692"/>
      <c r="DS39" s="683" t="s">
        <v>256</v>
      </c>
      <c r="DT39" s="695"/>
      <c r="DV39" s="429"/>
      <c r="DW39" s="429"/>
      <c r="DX39" s="429"/>
      <c r="DY39" s="429"/>
      <c r="DZ39" s="681"/>
      <c r="EA39" s="681"/>
      <c r="EB39" s="681"/>
      <c r="EC39" s="681"/>
      <c r="ED39" s="680"/>
      <c r="EE39" s="680"/>
      <c r="EF39" s="680"/>
      <c r="EG39" s="680"/>
      <c r="EH39" s="670" t="s">
        <v>477</v>
      </c>
      <c r="EI39" s="670"/>
      <c r="EJ39" s="670"/>
      <c r="EK39" s="670"/>
      <c r="EL39" s="670"/>
      <c r="EM39" s="670"/>
      <c r="EN39" s="670"/>
      <c r="EO39" s="670"/>
      <c r="EP39" s="670"/>
      <c r="EQ39" s="670"/>
      <c r="ER39" s="668" t="s">
        <v>457</v>
      </c>
      <c r="ES39" s="668"/>
      <c r="ET39" s="668"/>
      <c r="EU39" s="668"/>
      <c r="EV39" s="668"/>
      <c r="EW39" s="668"/>
      <c r="EX39" s="668"/>
      <c r="EY39" s="668"/>
      <c r="EZ39" s="668"/>
      <c r="FA39" s="668"/>
      <c r="FB39" s="668"/>
      <c r="FC39" s="668"/>
      <c r="FD39" s="668"/>
      <c r="FE39" s="668"/>
      <c r="FF39" s="668"/>
      <c r="FG39" s="668"/>
      <c r="FH39" s="668"/>
      <c r="FI39" s="668"/>
      <c r="FJ39" s="668"/>
      <c r="FK39" s="668"/>
      <c r="FL39" s="668"/>
      <c r="FM39" s="668"/>
      <c r="FN39" s="668"/>
      <c r="FO39" s="668"/>
      <c r="FP39" s="668"/>
      <c r="FQ39" s="668"/>
      <c r="FR39" s="668"/>
      <c r="FS39" s="668"/>
      <c r="FT39" s="668"/>
      <c r="FU39" s="668"/>
      <c r="FV39" s="668"/>
      <c r="FW39" s="668"/>
      <c r="FX39" s="668" t="s">
        <v>458</v>
      </c>
      <c r="FY39" s="668"/>
      <c r="FZ39" s="668"/>
      <c r="GA39" s="668"/>
      <c r="GB39" s="668"/>
      <c r="GC39" s="668"/>
      <c r="GD39" s="668"/>
      <c r="GE39" s="668"/>
      <c r="GF39" s="668"/>
      <c r="GG39" s="668"/>
      <c r="GH39" s="668"/>
      <c r="GI39" s="668"/>
      <c r="GJ39" s="668"/>
      <c r="GK39" s="668"/>
      <c r="GL39" s="668"/>
      <c r="GM39" s="668"/>
      <c r="GN39" s="668"/>
      <c r="GO39" s="668"/>
      <c r="GP39" s="668"/>
      <c r="GQ39" s="668"/>
      <c r="GR39" s="668"/>
      <c r="GS39" s="668"/>
      <c r="GT39" s="668"/>
      <c r="GU39" s="668"/>
      <c r="GV39" s="668"/>
      <c r="GW39" s="668"/>
      <c r="GX39" s="668"/>
      <c r="GY39" s="668"/>
      <c r="GZ39" s="668"/>
      <c r="HA39" s="668"/>
      <c r="HB39" s="668"/>
      <c r="HC39" s="668"/>
      <c r="HD39" s="668"/>
      <c r="HE39" s="668"/>
      <c r="HF39" s="668"/>
      <c r="HG39" s="668"/>
      <c r="HH39" s="668"/>
      <c r="HI39" s="668"/>
      <c r="HJ39" s="668"/>
      <c r="HK39" s="668"/>
      <c r="HL39" s="668"/>
      <c r="HM39" s="668"/>
      <c r="HN39" s="668"/>
      <c r="HO39" s="668"/>
      <c r="HP39" s="668"/>
      <c r="HQ39" s="668"/>
      <c r="HR39" s="668"/>
      <c r="HS39" s="668"/>
      <c r="HT39" s="668"/>
      <c r="HU39" s="668"/>
      <c r="HV39" s="668"/>
      <c r="HW39" s="668"/>
      <c r="HX39" s="668"/>
      <c r="HY39" s="668"/>
      <c r="HZ39" s="668"/>
      <c r="IA39" s="668"/>
      <c r="IB39" s="670" t="s">
        <v>455</v>
      </c>
      <c r="IC39" s="670"/>
      <c r="ID39" s="670"/>
      <c r="IE39" s="670"/>
      <c r="IF39" s="670"/>
      <c r="IG39" s="670"/>
      <c r="IH39" s="670"/>
      <c r="II39" s="670"/>
      <c r="IJ39" s="670" t="s">
        <v>460</v>
      </c>
      <c r="IK39" s="670"/>
      <c r="IL39" s="670"/>
      <c r="IM39" s="670"/>
      <c r="IN39" s="670"/>
      <c r="IO39" s="670"/>
      <c r="IP39" s="670"/>
      <c r="IQ39" s="670"/>
      <c r="IR39" s="670" t="s">
        <v>172</v>
      </c>
      <c r="IS39" s="670"/>
      <c r="IT39" s="670"/>
      <c r="IU39" s="670"/>
      <c r="IV39" s="670"/>
      <c r="IW39" s="670"/>
      <c r="IX39" s="670"/>
      <c r="IY39" s="670"/>
      <c r="IZ39" s="668" t="s">
        <v>115</v>
      </c>
      <c r="JA39" s="668"/>
      <c r="JB39" s="668"/>
      <c r="JC39" s="668"/>
      <c r="JD39" s="668"/>
      <c r="JE39" s="668"/>
      <c r="JF39" s="668"/>
      <c r="JG39" s="668"/>
      <c r="JH39" s="668"/>
      <c r="JI39" s="668"/>
      <c r="JJ39" s="669" t="s">
        <v>464</v>
      </c>
      <c r="JK39" s="669"/>
      <c r="JL39" s="669"/>
      <c r="JM39" s="669"/>
      <c r="JN39" s="669"/>
      <c r="JO39" s="669"/>
      <c r="JP39" s="669"/>
      <c r="JQ39" s="669"/>
      <c r="JR39" s="669"/>
      <c r="JS39" s="669"/>
      <c r="JT39" s="669" t="s">
        <v>465</v>
      </c>
      <c r="JU39" s="669"/>
      <c r="JV39" s="669"/>
      <c r="JW39" s="669"/>
      <c r="JX39" s="669"/>
      <c r="JY39" s="669"/>
      <c r="JZ39" s="669"/>
      <c r="KA39" s="669"/>
      <c r="KB39" s="669"/>
      <c r="KC39" s="669"/>
      <c r="KD39" s="834" t="s">
        <v>467</v>
      </c>
      <c r="KE39" s="835"/>
      <c r="KF39" s="835"/>
      <c r="KG39" s="835"/>
      <c r="KH39" s="834" t="s">
        <v>468</v>
      </c>
      <c r="KI39" s="835"/>
      <c r="KJ39" s="835"/>
      <c r="KK39" s="835"/>
      <c r="KL39" s="834" t="s">
        <v>529</v>
      </c>
      <c r="KM39" s="835"/>
      <c r="KN39" s="835"/>
      <c r="KO39" s="835"/>
      <c r="KP39" s="431"/>
      <c r="KQ39" s="431"/>
      <c r="KR39" s="431"/>
      <c r="KS39" s="431"/>
      <c r="KT39" s="431"/>
      <c r="KU39" s="431"/>
      <c r="KV39" s="431"/>
      <c r="KW39" s="431"/>
      <c r="KX39" s="431"/>
      <c r="KY39" s="429"/>
      <c r="KZ39" s="429"/>
      <c r="LA39" s="429"/>
      <c r="LB39" s="429"/>
      <c r="LC39" s="429"/>
      <c r="LD39" s="429"/>
      <c r="LE39" s="429"/>
      <c r="LF39" s="429"/>
      <c r="LG39" s="429"/>
      <c r="LH39" s="429"/>
      <c r="LI39" s="429"/>
      <c r="LJ39" s="429"/>
      <c r="LK39" s="429"/>
      <c r="LL39" s="429"/>
      <c r="LM39" s="429"/>
      <c r="LN39" s="429"/>
      <c r="LO39" s="429"/>
      <c r="LP39" s="429"/>
      <c r="LQ39" s="429"/>
      <c r="LR39" s="429"/>
      <c r="LS39" s="429"/>
      <c r="LT39" s="429"/>
      <c r="LU39" s="429"/>
      <c r="LV39" s="429"/>
      <c r="LW39" s="429"/>
      <c r="LX39" s="429"/>
      <c r="LY39" s="429"/>
      <c r="LZ39" s="429"/>
    </row>
    <row r="40" spans="1:338" ht="11.25" customHeight="1">
      <c r="B40" s="798"/>
      <c r="C40" s="798"/>
      <c r="D40" s="798"/>
      <c r="E40" s="799"/>
      <c r="F40" s="801"/>
      <c r="G40" s="668"/>
      <c r="H40" s="668"/>
      <c r="I40" s="668"/>
      <c r="J40" s="668"/>
      <c r="K40" s="668"/>
      <c r="L40" s="668"/>
      <c r="M40" s="805"/>
      <c r="N40" s="788"/>
      <c r="O40" s="680"/>
      <c r="P40" s="680"/>
      <c r="Q40" s="789"/>
      <c r="R40" s="793"/>
      <c r="S40" s="794"/>
      <c r="T40" s="794"/>
      <c r="U40" s="794"/>
      <c r="V40" s="794"/>
      <c r="W40" s="794"/>
      <c r="X40" s="794"/>
      <c r="Y40" s="794"/>
      <c r="Z40" s="794"/>
      <c r="AA40" s="795"/>
      <c r="AB40" s="793"/>
      <c r="AC40" s="794"/>
      <c r="AD40" s="794"/>
      <c r="AE40" s="794"/>
      <c r="AF40" s="794"/>
      <c r="AG40" s="794"/>
      <c r="AH40" s="794"/>
      <c r="AI40" s="794"/>
      <c r="AJ40" s="794"/>
      <c r="AK40" s="794"/>
      <c r="AL40" s="794"/>
      <c r="AM40" s="794"/>
      <c r="AN40" s="794"/>
      <c r="AO40" s="794"/>
      <c r="AP40" s="794"/>
      <c r="AQ40" s="794"/>
      <c r="AR40" s="794"/>
      <c r="AS40" s="794"/>
      <c r="AT40" s="794"/>
      <c r="AU40" s="794"/>
      <c r="AV40" s="794"/>
      <c r="AW40" s="794"/>
      <c r="AX40" s="794"/>
      <c r="AY40" s="795"/>
      <c r="AZ40" s="796"/>
      <c r="BA40" s="797"/>
      <c r="BB40" s="797"/>
      <c r="BC40" s="797"/>
      <c r="BD40" s="797"/>
      <c r="BE40" s="797"/>
      <c r="BF40" s="797"/>
      <c r="BG40" s="797"/>
      <c r="BH40" s="797"/>
      <c r="BI40" s="797"/>
      <c r="BJ40" s="416"/>
      <c r="BK40" s="417"/>
      <c r="BL40" s="417"/>
      <c r="BM40" s="717"/>
      <c r="BN40" s="717"/>
      <c r="BO40" s="717"/>
      <c r="BP40" s="705"/>
      <c r="BQ40" s="706"/>
      <c r="BR40" s="706"/>
      <c r="BS40" s="706"/>
      <c r="BT40" s="706"/>
      <c r="BU40" s="706"/>
      <c r="BV40" s="706"/>
      <c r="BW40" s="710"/>
      <c r="BX40" s="710"/>
      <c r="BY40" s="710"/>
      <c r="BZ40" s="710"/>
      <c r="CA40" s="710"/>
      <c r="CB40" s="710"/>
      <c r="CC40" s="710"/>
      <c r="CD40" s="710"/>
      <c r="CE40" s="710"/>
      <c r="CF40" s="710"/>
      <c r="CG40" s="710"/>
      <c r="CH40" s="710"/>
      <c r="CI40" s="710"/>
      <c r="CJ40" s="710"/>
      <c r="CK40" s="710"/>
      <c r="CL40" s="720"/>
      <c r="CM40" s="693"/>
      <c r="CN40" s="693"/>
      <c r="CO40" s="693"/>
      <c r="CP40" s="693"/>
      <c r="CQ40" s="693"/>
      <c r="CR40" s="693"/>
      <c r="CS40" s="693"/>
      <c r="CT40" s="693"/>
      <c r="CU40" s="684"/>
      <c r="CV40" s="684"/>
      <c r="CW40" s="687"/>
      <c r="CX40" s="687"/>
      <c r="CY40" s="690"/>
      <c r="CZ40" s="690"/>
      <c r="DA40" s="690"/>
      <c r="DB40" s="690"/>
      <c r="DC40" s="690"/>
      <c r="DD40" s="690"/>
      <c r="DE40" s="690"/>
      <c r="DF40" s="690"/>
      <c r="DG40" s="690"/>
      <c r="DH40" s="687"/>
      <c r="DI40" s="687"/>
      <c r="DJ40" s="693"/>
      <c r="DK40" s="693"/>
      <c r="DL40" s="693"/>
      <c r="DM40" s="693"/>
      <c r="DN40" s="693"/>
      <c r="DO40" s="693"/>
      <c r="DP40" s="693"/>
      <c r="DQ40" s="693"/>
      <c r="DR40" s="693"/>
      <c r="DS40" s="684"/>
      <c r="DT40" s="696"/>
      <c r="DV40" s="429"/>
      <c r="DW40" s="429"/>
      <c r="DX40" s="429"/>
      <c r="DY40" s="429"/>
      <c r="DZ40" s="681"/>
      <c r="EA40" s="681"/>
      <c r="EB40" s="681"/>
      <c r="EC40" s="681"/>
      <c r="ED40" s="680"/>
      <c r="EE40" s="680"/>
      <c r="EF40" s="680"/>
      <c r="EG40" s="680"/>
      <c r="EH40" s="670"/>
      <c r="EI40" s="670"/>
      <c r="EJ40" s="670"/>
      <c r="EK40" s="670"/>
      <c r="EL40" s="670"/>
      <c r="EM40" s="670"/>
      <c r="EN40" s="670"/>
      <c r="EO40" s="670"/>
      <c r="EP40" s="670"/>
      <c r="EQ40" s="670"/>
      <c r="ER40" s="668"/>
      <c r="ES40" s="668"/>
      <c r="ET40" s="668"/>
      <c r="EU40" s="668"/>
      <c r="EV40" s="668"/>
      <c r="EW40" s="668"/>
      <c r="EX40" s="668"/>
      <c r="EY40" s="668"/>
      <c r="EZ40" s="668"/>
      <c r="FA40" s="668"/>
      <c r="FB40" s="668"/>
      <c r="FC40" s="668"/>
      <c r="FD40" s="668"/>
      <c r="FE40" s="668"/>
      <c r="FF40" s="668"/>
      <c r="FG40" s="668"/>
      <c r="FH40" s="668"/>
      <c r="FI40" s="668"/>
      <c r="FJ40" s="668"/>
      <c r="FK40" s="668"/>
      <c r="FL40" s="668"/>
      <c r="FM40" s="668"/>
      <c r="FN40" s="668"/>
      <c r="FO40" s="668"/>
      <c r="FP40" s="668"/>
      <c r="FQ40" s="668"/>
      <c r="FR40" s="668"/>
      <c r="FS40" s="668"/>
      <c r="FT40" s="668"/>
      <c r="FU40" s="668"/>
      <c r="FV40" s="668"/>
      <c r="FW40" s="668"/>
      <c r="FX40" s="668"/>
      <c r="FY40" s="668"/>
      <c r="FZ40" s="668"/>
      <c r="GA40" s="668"/>
      <c r="GB40" s="668"/>
      <c r="GC40" s="668"/>
      <c r="GD40" s="668"/>
      <c r="GE40" s="668"/>
      <c r="GF40" s="668"/>
      <c r="GG40" s="668"/>
      <c r="GH40" s="668"/>
      <c r="GI40" s="668"/>
      <c r="GJ40" s="668"/>
      <c r="GK40" s="668"/>
      <c r="GL40" s="668"/>
      <c r="GM40" s="668"/>
      <c r="GN40" s="668"/>
      <c r="GO40" s="668"/>
      <c r="GP40" s="668"/>
      <c r="GQ40" s="668"/>
      <c r="GR40" s="668"/>
      <c r="GS40" s="668"/>
      <c r="GT40" s="668"/>
      <c r="GU40" s="668"/>
      <c r="GV40" s="668"/>
      <c r="GW40" s="668"/>
      <c r="GX40" s="668"/>
      <c r="GY40" s="668"/>
      <c r="GZ40" s="668"/>
      <c r="HA40" s="668"/>
      <c r="HB40" s="668"/>
      <c r="HC40" s="668"/>
      <c r="HD40" s="668"/>
      <c r="HE40" s="668"/>
      <c r="HF40" s="668"/>
      <c r="HG40" s="668"/>
      <c r="HH40" s="668"/>
      <c r="HI40" s="668"/>
      <c r="HJ40" s="668"/>
      <c r="HK40" s="668"/>
      <c r="HL40" s="668"/>
      <c r="HM40" s="668"/>
      <c r="HN40" s="668"/>
      <c r="HO40" s="668"/>
      <c r="HP40" s="668"/>
      <c r="HQ40" s="668"/>
      <c r="HR40" s="668"/>
      <c r="HS40" s="668"/>
      <c r="HT40" s="668"/>
      <c r="HU40" s="668"/>
      <c r="HV40" s="668"/>
      <c r="HW40" s="668"/>
      <c r="HX40" s="668"/>
      <c r="HY40" s="668"/>
      <c r="HZ40" s="668"/>
      <c r="IA40" s="668"/>
      <c r="IB40" s="670"/>
      <c r="IC40" s="670"/>
      <c r="ID40" s="670"/>
      <c r="IE40" s="670"/>
      <c r="IF40" s="670"/>
      <c r="IG40" s="670"/>
      <c r="IH40" s="670"/>
      <c r="II40" s="670"/>
      <c r="IJ40" s="670"/>
      <c r="IK40" s="670"/>
      <c r="IL40" s="670"/>
      <c r="IM40" s="670"/>
      <c r="IN40" s="670"/>
      <c r="IO40" s="670"/>
      <c r="IP40" s="670"/>
      <c r="IQ40" s="670"/>
      <c r="IR40" s="670"/>
      <c r="IS40" s="670"/>
      <c r="IT40" s="670"/>
      <c r="IU40" s="670"/>
      <c r="IV40" s="670"/>
      <c r="IW40" s="670"/>
      <c r="IX40" s="670"/>
      <c r="IY40" s="670"/>
      <c r="IZ40" s="668"/>
      <c r="JA40" s="668"/>
      <c r="JB40" s="668"/>
      <c r="JC40" s="668"/>
      <c r="JD40" s="668"/>
      <c r="JE40" s="668"/>
      <c r="JF40" s="668"/>
      <c r="JG40" s="668"/>
      <c r="JH40" s="668"/>
      <c r="JI40" s="668"/>
      <c r="JJ40" s="670"/>
      <c r="JK40" s="670"/>
      <c r="JL40" s="670"/>
      <c r="JM40" s="670"/>
      <c r="JN40" s="670"/>
      <c r="JO40" s="670"/>
      <c r="JP40" s="670"/>
      <c r="JQ40" s="670"/>
      <c r="JR40" s="670"/>
      <c r="JS40" s="670"/>
      <c r="JT40" s="670"/>
      <c r="JU40" s="670"/>
      <c r="JV40" s="670"/>
      <c r="JW40" s="670"/>
      <c r="JX40" s="670"/>
      <c r="JY40" s="670"/>
      <c r="JZ40" s="670"/>
      <c r="KA40" s="670"/>
      <c r="KB40" s="670"/>
      <c r="KC40" s="670"/>
      <c r="KD40" s="851"/>
      <c r="KE40" s="851"/>
      <c r="KF40" s="851"/>
      <c r="KG40" s="851"/>
      <c r="KH40" s="851"/>
      <c r="KI40" s="851"/>
      <c r="KJ40" s="851"/>
      <c r="KK40" s="851"/>
      <c r="KL40" s="851"/>
      <c r="KM40" s="851"/>
      <c r="KN40" s="851"/>
      <c r="KO40" s="851"/>
      <c r="KP40" s="431"/>
      <c r="KQ40" s="431"/>
      <c r="KR40" s="431"/>
      <c r="KS40" s="431"/>
      <c r="KT40" s="431"/>
      <c r="KU40" s="431"/>
      <c r="KV40" s="431"/>
      <c r="KW40" s="431"/>
      <c r="KX40" s="431"/>
      <c r="KY40" s="429"/>
      <c r="KZ40" s="429"/>
      <c r="LA40" s="429"/>
      <c r="LB40" s="429"/>
      <c r="LC40" s="429"/>
      <c r="LD40" s="429"/>
      <c r="LE40" s="429"/>
      <c r="LF40" s="429"/>
      <c r="LG40" s="429"/>
      <c r="LH40" s="429"/>
      <c r="LI40" s="429"/>
      <c r="LJ40" s="429"/>
      <c r="LK40" s="429"/>
      <c r="LL40" s="429"/>
      <c r="LM40" s="429"/>
      <c r="LN40" s="429"/>
      <c r="LO40" s="429"/>
      <c r="LP40" s="429"/>
      <c r="LQ40" s="429"/>
      <c r="LR40" s="429"/>
      <c r="LS40" s="429"/>
      <c r="LT40" s="429"/>
      <c r="LU40" s="429"/>
      <c r="LV40" s="429"/>
      <c r="LW40" s="429"/>
      <c r="LX40" s="429"/>
      <c r="LY40" s="429"/>
      <c r="LZ40" s="429"/>
    </row>
    <row r="41" spans="1:338" ht="11.25" customHeight="1">
      <c r="B41" s="798"/>
      <c r="C41" s="798"/>
      <c r="D41" s="798"/>
      <c r="E41" s="799"/>
      <c r="F41" s="801"/>
      <c r="G41" s="668"/>
      <c r="H41" s="668"/>
      <c r="I41" s="668"/>
      <c r="J41" s="668"/>
      <c r="K41" s="668"/>
      <c r="L41" s="668"/>
      <c r="M41" s="805"/>
      <c r="N41" s="788"/>
      <c r="O41" s="680"/>
      <c r="P41" s="680"/>
      <c r="Q41" s="789"/>
      <c r="R41" s="793"/>
      <c r="S41" s="794"/>
      <c r="T41" s="794"/>
      <c r="U41" s="794"/>
      <c r="V41" s="794"/>
      <c r="W41" s="794"/>
      <c r="X41" s="794"/>
      <c r="Y41" s="794"/>
      <c r="Z41" s="794"/>
      <c r="AA41" s="795"/>
      <c r="AB41" s="793"/>
      <c r="AC41" s="794"/>
      <c r="AD41" s="794"/>
      <c r="AE41" s="794"/>
      <c r="AF41" s="794"/>
      <c r="AG41" s="794"/>
      <c r="AH41" s="794"/>
      <c r="AI41" s="794"/>
      <c r="AJ41" s="794"/>
      <c r="AK41" s="794"/>
      <c r="AL41" s="794"/>
      <c r="AM41" s="794"/>
      <c r="AN41" s="794"/>
      <c r="AO41" s="794"/>
      <c r="AP41" s="794"/>
      <c r="AQ41" s="794"/>
      <c r="AR41" s="794"/>
      <c r="AS41" s="794"/>
      <c r="AT41" s="794"/>
      <c r="AU41" s="794"/>
      <c r="AV41" s="794"/>
      <c r="AW41" s="794"/>
      <c r="AX41" s="794"/>
      <c r="AY41" s="795"/>
      <c r="AZ41" s="796"/>
      <c r="BA41" s="797"/>
      <c r="BB41" s="797"/>
      <c r="BC41" s="797"/>
      <c r="BD41" s="797"/>
      <c r="BE41" s="797"/>
      <c r="BF41" s="797"/>
      <c r="BG41" s="797"/>
      <c r="BH41" s="797"/>
      <c r="BI41" s="797"/>
      <c r="BJ41" s="416"/>
      <c r="BK41" s="417"/>
      <c r="BL41" s="417"/>
      <c r="BM41" s="717"/>
      <c r="BN41" s="717"/>
      <c r="BO41" s="717"/>
      <c r="BP41" s="707"/>
      <c r="BQ41" s="708"/>
      <c r="BR41" s="708"/>
      <c r="BS41" s="708"/>
      <c r="BT41" s="708"/>
      <c r="BU41" s="708"/>
      <c r="BV41" s="708"/>
      <c r="BW41" s="711"/>
      <c r="BX41" s="711"/>
      <c r="BY41" s="711"/>
      <c r="BZ41" s="711"/>
      <c r="CA41" s="711"/>
      <c r="CB41" s="711"/>
      <c r="CC41" s="711"/>
      <c r="CD41" s="711"/>
      <c r="CE41" s="711"/>
      <c r="CF41" s="711"/>
      <c r="CG41" s="711"/>
      <c r="CH41" s="711"/>
      <c r="CI41" s="711"/>
      <c r="CJ41" s="711"/>
      <c r="CK41" s="711"/>
      <c r="CL41" s="721"/>
      <c r="CM41" s="694"/>
      <c r="CN41" s="694"/>
      <c r="CO41" s="694"/>
      <c r="CP41" s="694"/>
      <c r="CQ41" s="694"/>
      <c r="CR41" s="694"/>
      <c r="CS41" s="694"/>
      <c r="CT41" s="694"/>
      <c r="CU41" s="685"/>
      <c r="CV41" s="685"/>
      <c r="CW41" s="688"/>
      <c r="CX41" s="688"/>
      <c r="CY41" s="691"/>
      <c r="CZ41" s="691"/>
      <c r="DA41" s="691"/>
      <c r="DB41" s="691"/>
      <c r="DC41" s="691"/>
      <c r="DD41" s="691"/>
      <c r="DE41" s="691"/>
      <c r="DF41" s="691"/>
      <c r="DG41" s="691"/>
      <c r="DH41" s="688"/>
      <c r="DI41" s="688"/>
      <c r="DJ41" s="694"/>
      <c r="DK41" s="694"/>
      <c r="DL41" s="694"/>
      <c r="DM41" s="694"/>
      <c r="DN41" s="694"/>
      <c r="DO41" s="694"/>
      <c r="DP41" s="694"/>
      <c r="DQ41" s="694"/>
      <c r="DR41" s="694"/>
      <c r="DS41" s="685"/>
      <c r="DT41" s="697"/>
      <c r="DV41" s="429"/>
      <c r="DW41" s="429"/>
      <c r="DX41" s="429"/>
      <c r="DY41" s="429"/>
      <c r="DZ41" s="681"/>
      <c r="EA41" s="681"/>
      <c r="EB41" s="681"/>
      <c r="EC41" s="681"/>
      <c r="ED41" s="680"/>
      <c r="EE41" s="680"/>
      <c r="EF41" s="680"/>
      <c r="EG41" s="680"/>
      <c r="EH41" s="670"/>
      <c r="EI41" s="670"/>
      <c r="EJ41" s="670"/>
      <c r="EK41" s="670"/>
      <c r="EL41" s="670"/>
      <c r="EM41" s="670"/>
      <c r="EN41" s="670"/>
      <c r="EO41" s="670"/>
      <c r="EP41" s="670"/>
      <c r="EQ41" s="670"/>
      <c r="ER41" s="668"/>
      <c r="ES41" s="668"/>
      <c r="ET41" s="668"/>
      <c r="EU41" s="668"/>
      <c r="EV41" s="668"/>
      <c r="EW41" s="668"/>
      <c r="EX41" s="668"/>
      <c r="EY41" s="668"/>
      <c r="EZ41" s="668"/>
      <c r="FA41" s="668"/>
      <c r="FB41" s="668"/>
      <c r="FC41" s="668"/>
      <c r="FD41" s="668"/>
      <c r="FE41" s="668"/>
      <c r="FF41" s="668"/>
      <c r="FG41" s="668"/>
      <c r="FH41" s="668"/>
      <c r="FI41" s="668"/>
      <c r="FJ41" s="668"/>
      <c r="FK41" s="668"/>
      <c r="FL41" s="668"/>
      <c r="FM41" s="668"/>
      <c r="FN41" s="668"/>
      <c r="FO41" s="668"/>
      <c r="FP41" s="668"/>
      <c r="FQ41" s="668"/>
      <c r="FR41" s="668"/>
      <c r="FS41" s="668"/>
      <c r="FT41" s="668"/>
      <c r="FU41" s="668"/>
      <c r="FV41" s="668"/>
      <c r="FW41" s="668"/>
      <c r="FX41" s="668"/>
      <c r="FY41" s="668"/>
      <c r="FZ41" s="668"/>
      <c r="GA41" s="668"/>
      <c r="GB41" s="668"/>
      <c r="GC41" s="668"/>
      <c r="GD41" s="668"/>
      <c r="GE41" s="668"/>
      <c r="GF41" s="668"/>
      <c r="GG41" s="668"/>
      <c r="GH41" s="668"/>
      <c r="GI41" s="668"/>
      <c r="GJ41" s="668"/>
      <c r="GK41" s="668"/>
      <c r="GL41" s="668"/>
      <c r="GM41" s="668"/>
      <c r="GN41" s="668"/>
      <c r="GO41" s="668"/>
      <c r="GP41" s="668"/>
      <c r="GQ41" s="668"/>
      <c r="GR41" s="668"/>
      <c r="GS41" s="668"/>
      <c r="GT41" s="668"/>
      <c r="GU41" s="668"/>
      <c r="GV41" s="668"/>
      <c r="GW41" s="668"/>
      <c r="GX41" s="668"/>
      <c r="GY41" s="668"/>
      <c r="GZ41" s="668"/>
      <c r="HA41" s="668"/>
      <c r="HB41" s="668"/>
      <c r="HC41" s="668"/>
      <c r="HD41" s="668"/>
      <c r="HE41" s="668"/>
      <c r="HF41" s="668"/>
      <c r="HG41" s="668"/>
      <c r="HH41" s="668"/>
      <c r="HI41" s="668"/>
      <c r="HJ41" s="668"/>
      <c r="HK41" s="668"/>
      <c r="HL41" s="668"/>
      <c r="HM41" s="668"/>
      <c r="HN41" s="668"/>
      <c r="HO41" s="668"/>
      <c r="HP41" s="668"/>
      <c r="HQ41" s="668"/>
      <c r="HR41" s="668"/>
      <c r="HS41" s="668"/>
      <c r="HT41" s="668"/>
      <c r="HU41" s="668"/>
      <c r="HV41" s="668"/>
      <c r="HW41" s="668"/>
      <c r="HX41" s="668"/>
      <c r="HY41" s="668"/>
      <c r="HZ41" s="668"/>
      <c r="IA41" s="668"/>
      <c r="IB41" s="670"/>
      <c r="IC41" s="670"/>
      <c r="ID41" s="670"/>
      <c r="IE41" s="670"/>
      <c r="IF41" s="670"/>
      <c r="IG41" s="670"/>
      <c r="IH41" s="670"/>
      <c r="II41" s="670"/>
      <c r="IJ41" s="670"/>
      <c r="IK41" s="670"/>
      <c r="IL41" s="670"/>
      <c r="IM41" s="670"/>
      <c r="IN41" s="670"/>
      <c r="IO41" s="670"/>
      <c r="IP41" s="670"/>
      <c r="IQ41" s="670"/>
      <c r="IR41" s="670"/>
      <c r="IS41" s="670"/>
      <c r="IT41" s="670"/>
      <c r="IU41" s="670"/>
      <c r="IV41" s="670"/>
      <c r="IW41" s="670"/>
      <c r="IX41" s="670"/>
      <c r="IY41" s="670"/>
      <c r="IZ41" s="668"/>
      <c r="JA41" s="668"/>
      <c r="JB41" s="668"/>
      <c r="JC41" s="668"/>
      <c r="JD41" s="668"/>
      <c r="JE41" s="668"/>
      <c r="JF41" s="668"/>
      <c r="JG41" s="668"/>
      <c r="JH41" s="668"/>
      <c r="JI41" s="668"/>
      <c r="JJ41" s="670"/>
      <c r="JK41" s="670"/>
      <c r="JL41" s="670"/>
      <c r="JM41" s="670"/>
      <c r="JN41" s="670"/>
      <c r="JO41" s="670"/>
      <c r="JP41" s="670"/>
      <c r="JQ41" s="670"/>
      <c r="JR41" s="670"/>
      <c r="JS41" s="670"/>
      <c r="JT41" s="670"/>
      <c r="JU41" s="670"/>
      <c r="JV41" s="670"/>
      <c r="JW41" s="670"/>
      <c r="JX41" s="670"/>
      <c r="JY41" s="670"/>
      <c r="JZ41" s="670"/>
      <c r="KA41" s="670"/>
      <c r="KB41" s="670"/>
      <c r="KC41" s="670"/>
      <c r="KD41" s="851"/>
      <c r="KE41" s="851"/>
      <c r="KF41" s="851"/>
      <c r="KG41" s="851"/>
      <c r="KH41" s="851"/>
      <c r="KI41" s="851"/>
      <c r="KJ41" s="851"/>
      <c r="KK41" s="851"/>
      <c r="KL41" s="851"/>
      <c r="KM41" s="851"/>
      <c r="KN41" s="851"/>
      <c r="KO41" s="851"/>
      <c r="KP41" s="431"/>
      <c r="KQ41" s="431"/>
      <c r="KR41" s="431"/>
      <c r="KS41" s="431"/>
      <c r="KT41" s="431"/>
      <c r="KU41" s="431"/>
      <c r="KV41" s="431"/>
      <c r="KW41" s="431"/>
      <c r="KX41" s="431"/>
      <c r="KY41" s="429"/>
      <c r="KZ41" s="429"/>
      <c r="LA41" s="429"/>
      <c r="LB41" s="429"/>
      <c r="LC41" s="429"/>
      <c r="LD41" s="429"/>
      <c r="LE41" s="429"/>
      <c r="LF41" s="429"/>
      <c r="LG41" s="429"/>
      <c r="LH41" s="429"/>
      <c r="LI41" s="429"/>
      <c r="LJ41" s="429"/>
      <c r="LK41" s="429"/>
      <c r="LL41" s="429"/>
      <c r="LM41" s="429"/>
      <c r="LN41" s="429"/>
      <c r="LO41" s="429"/>
      <c r="LP41" s="429"/>
      <c r="LQ41" s="429"/>
      <c r="LR41" s="429"/>
      <c r="LS41" s="429"/>
      <c r="LT41" s="429"/>
      <c r="LU41" s="429"/>
      <c r="LV41" s="429"/>
      <c r="LW41" s="429"/>
      <c r="LX41" s="429"/>
      <c r="LY41" s="429"/>
      <c r="LZ41" s="429"/>
    </row>
    <row r="42" spans="1:338" ht="11.25" customHeight="1">
      <c r="B42" s="798"/>
      <c r="C42" s="798"/>
      <c r="D42" s="798"/>
      <c r="E42" s="799"/>
      <c r="F42" s="801"/>
      <c r="G42" s="668"/>
      <c r="H42" s="668"/>
      <c r="I42" s="668"/>
      <c r="J42" s="668"/>
      <c r="K42" s="668"/>
      <c r="L42" s="668"/>
      <c r="M42" s="805"/>
      <c r="N42" s="788"/>
      <c r="O42" s="680"/>
      <c r="P42" s="680"/>
      <c r="Q42" s="789"/>
      <c r="R42" s="758" t="s">
        <v>477</v>
      </c>
      <c r="S42" s="670"/>
      <c r="T42" s="670"/>
      <c r="U42" s="670"/>
      <c r="V42" s="670"/>
      <c r="W42" s="670"/>
      <c r="X42" s="670"/>
      <c r="Y42" s="670"/>
      <c r="Z42" s="670"/>
      <c r="AA42" s="800"/>
      <c r="AB42" s="801" t="s">
        <v>103</v>
      </c>
      <c r="AC42" s="668"/>
      <c r="AD42" s="668"/>
      <c r="AE42" s="668"/>
      <c r="AF42" s="668"/>
      <c r="AG42" s="668"/>
      <c r="AH42" s="668"/>
      <c r="AI42" s="668"/>
      <c r="AJ42" s="668" t="s">
        <v>105</v>
      </c>
      <c r="AK42" s="668"/>
      <c r="AL42" s="668"/>
      <c r="AM42" s="668"/>
      <c r="AN42" s="668"/>
      <c r="AO42" s="668"/>
      <c r="AP42" s="668"/>
      <c r="AQ42" s="668"/>
      <c r="AR42" s="670" t="s">
        <v>455</v>
      </c>
      <c r="AS42" s="670"/>
      <c r="AT42" s="670"/>
      <c r="AU42" s="670"/>
      <c r="AV42" s="670"/>
      <c r="AW42" s="670"/>
      <c r="AX42" s="670"/>
      <c r="AY42" s="800"/>
      <c r="AZ42" s="796"/>
      <c r="BA42" s="797"/>
      <c r="BB42" s="797"/>
      <c r="BC42" s="797"/>
      <c r="BD42" s="797"/>
      <c r="BE42" s="797"/>
      <c r="BF42" s="797"/>
      <c r="BG42" s="797"/>
      <c r="BH42" s="797"/>
      <c r="BI42" s="797"/>
      <c r="BJ42" s="416"/>
      <c r="BK42" s="417"/>
      <c r="BL42" s="417"/>
      <c r="BM42" s="717"/>
      <c r="BN42" s="717"/>
      <c r="BO42" s="717"/>
      <c r="BP42" s="703" t="s">
        <v>210</v>
      </c>
      <c r="BQ42" s="704"/>
      <c r="BR42" s="704"/>
      <c r="BS42" s="704"/>
      <c r="BT42" s="704"/>
      <c r="BU42" s="704"/>
      <c r="BV42" s="704"/>
      <c r="BW42" s="709" t="s">
        <v>211</v>
      </c>
      <c r="BX42" s="709"/>
      <c r="BY42" s="709"/>
      <c r="BZ42" s="709"/>
      <c r="CA42" s="709"/>
      <c r="CB42" s="709"/>
      <c r="CC42" s="709"/>
      <c r="CD42" s="709"/>
      <c r="CE42" s="709"/>
      <c r="CF42" s="709"/>
      <c r="CG42" s="709"/>
      <c r="CH42" s="709"/>
      <c r="CI42" s="709"/>
      <c r="CJ42" s="709"/>
      <c r="CK42" s="709"/>
      <c r="CL42" s="719">
        <f>Q88</f>
        <v>0</v>
      </c>
      <c r="CM42" s="692"/>
      <c r="CN42" s="692"/>
      <c r="CO42" s="692"/>
      <c r="CP42" s="692"/>
      <c r="CQ42" s="692"/>
      <c r="CR42" s="692"/>
      <c r="CS42" s="692"/>
      <c r="CT42" s="692"/>
      <c r="CU42" s="683" t="s">
        <v>258</v>
      </c>
      <c r="CV42" s="683"/>
      <c r="CW42" s="686" t="s">
        <v>25</v>
      </c>
      <c r="CX42" s="686"/>
      <c r="CY42" s="698">
        <f>パラメーター!$D$4</f>
        <v>29600</v>
      </c>
      <c r="CZ42" s="698"/>
      <c r="DA42" s="698"/>
      <c r="DB42" s="698"/>
      <c r="DC42" s="698"/>
      <c r="DD42" s="698"/>
      <c r="DE42" s="698"/>
      <c r="DF42" s="698"/>
      <c r="DG42" s="698"/>
      <c r="DH42" s="686" t="s">
        <v>205</v>
      </c>
      <c r="DI42" s="686"/>
      <c r="DJ42" s="692">
        <f>CL42*CY42</f>
        <v>0</v>
      </c>
      <c r="DK42" s="692"/>
      <c r="DL42" s="692"/>
      <c r="DM42" s="692"/>
      <c r="DN42" s="692"/>
      <c r="DO42" s="692"/>
      <c r="DP42" s="692"/>
      <c r="DQ42" s="692"/>
      <c r="DR42" s="692"/>
      <c r="DS42" s="683" t="s">
        <v>256</v>
      </c>
      <c r="DT42" s="695"/>
      <c r="DV42" s="429"/>
      <c r="DW42" s="429"/>
      <c r="DX42" s="429"/>
      <c r="DY42" s="429"/>
      <c r="DZ42" s="681"/>
      <c r="EA42" s="681"/>
      <c r="EB42" s="681"/>
      <c r="EC42" s="681"/>
      <c r="ED42" s="680"/>
      <c r="EE42" s="680"/>
      <c r="EF42" s="680"/>
      <c r="EG42" s="680"/>
      <c r="EH42" s="670"/>
      <c r="EI42" s="670"/>
      <c r="EJ42" s="670"/>
      <c r="EK42" s="670"/>
      <c r="EL42" s="670"/>
      <c r="EM42" s="670"/>
      <c r="EN42" s="670"/>
      <c r="EO42" s="670"/>
      <c r="EP42" s="670"/>
      <c r="EQ42" s="670"/>
      <c r="ER42" s="701" t="s">
        <v>103</v>
      </c>
      <c r="ES42" s="701"/>
      <c r="ET42" s="701"/>
      <c r="EU42" s="701"/>
      <c r="EV42" s="701"/>
      <c r="EW42" s="701"/>
      <c r="EX42" s="701"/>
      <c r="EY42" s="701"/>
      <c r="EZ42" s="678" t="s">
        <v>169</v>
      </c>
      <c r="FA42" s="678"/>
      <c r="FB42" s="678"/>
      <c r="FC42" s="678"/>
      <c r="FD42" s="678"/>
      <c r="FE42" s="678"/>
      <c r="FF42" s="678"/>
      <c r="FG42" s="678"/>
      <c r="FH42" s="678" t="s">
        <v>432</v>
      </c>
      <c r="FI42" s="678"/>
      <c r="FJ42" s="678"/>
      <c r="FK42" s="678"/>
      <c r="FL42" s="678"/>
      <c r="FM42" s="678"/>
      <c r="FN42" s="678"/>
      <c r="FO42" s="678"/>
      <c r="FP42" s="702" t="s">
        <v>463</v>
      </c>
      <c r="FQ42" s="679"/>
      <c r="FR42" s="679"/>
      <c r="FS42" s="679"/>
      <c r="FT42" s="679"/>
      <c r="FU42" s="679"/>
      <c r="FV42" s="679"/>
      <c r="FW42" s="679"/>
      <c r="FX42" s="701" t="s">
        <v>105</v>
      </c>
      <c r="FY42" s="701"/>
      <c r="FZ42" s="701"/>
      <c r="GA42" s="701"/>
      <c r="GB42" s="701"/>
      <c r="GC42" s="701"/>
      <c r="GD42" s="701"/>
      <c r="GE42" s="701"/>
      <c r="GF42" s="678" t="s">
        <v>154</v>
      </c>
      <c r="GG42" s="678"/>
      <c r="GH42" s="678"/>
      <c r="GI42" s="678"/>
      <c r="GJ42" s="678"/>
      <c r="GK42" s="678"/>
      <c r="GL42" s="678"/>
      <c r="GM42" s="678"/>
      <c r="GN42" s="678" t="s">
        <v>155</v>
      </c>
      <c r="GO42" s="678"/>
      <c r="GP42" s="678"/>
      <c r="GQ42" s="678"/>
      <c r="GR42" s="678"/>
      <c r="GS42" s="678"/>
      <c r="GT42" s="678"/>
      <c r="GU42" s="678"/>
      <c r="GV42" s="678" t="s">
        <v>156</v>
      </c>
      <c r="GW42" s="678"/>
      <c r="GX42" s="678"/>
      <c r="GY42" s="678"/>
      <c r="GZ42" s="678"/>
      <c r="HA42" s="678"/>
      <c r="HB42" s="678"/>
      <c r="HC42" s="678"/>
      <c r="HD42" s="674" t="s">
        <v>436</v>
      </c>
      <c r="HE42" s="674"/>
      <c r="HF42" s="674"/>
      <c r="HG42" s="674"/>
      <c r="HH42" s="674"/>
      <c r="HI42" s="674"/>
      <c r="HJ42" s="674"/>
      <c r="HK42" s="674"/>
      <c r="HL42" s="674" t="s">
        <v>447</v>
      </c>
      <c r="HM42" s="674"/>
      <c r="HN42" s="674"/>
      <c r="HO42" s="674"/>
      <c r="HP42" s="674"/>
      <c r="HQ42" s="674"/>
      <c r="HR42" s="674"/>
      <c r="HS42" s="674"/>
      <c r="HT42" s="679" t="s">
        <v>82</v>
      </c>
      <c r="HU42" s="679"/>
      <c r="HV42" s="679"/>
      <c r="HW42" s="679"/>
      <c r="HX42" s="679"/>
      <c r="HY42" s="679"/>
      <c r="HZ42" s="679"/>
      <c r="IA42" s="679"/>
      <c r="IB42" s="670"/>
      <c r="IC42" s="670"/>
      <c r="ID42" s="670"/>
      <c r="IE42" s="670"/>
      <c r="IF42" s="670"/>
      <c r="IG42" s="670"/>
      <c r="IH42" s="670"/>
      <c r="II42" s="670"/>
      <c r="IJ42" s="670"/>
      <c r="IK42" s="670"/>
      <c r="IL42" s="670"/>
      <c r="IM42" s="670"/>
      <c r="IN42" s="670"/>
      <c r="IO42" s="670"/>
      <c r="IP42" s="670"/>
      <c r="IQ42" s="670"/>
      <c r="IR42" s="670"/>
      <c r="IS42" s="670"/>
      <c r="IT42" s="670"/>
      <c r="IU42" s="670"/>
      <c r="IV42" s="670"/>
      <c r="IW42" s="670"/>
      <c r="IX42" s="670"/>
      <c r="IY42" s="670"/>
      <c r="IZ42" s="668"/>
      <c r="JA42" s="668"/>
      <c r="JB42" s="668"/>
      <c r="JC42" s="668"/>
      <c r="JD42" s="668"/>
      <c r="JE42" s="668"/>
      <c r="JF42" s="668"/>
      <c r="JG42" s="668"/>
      <c r="JH42" s="668"/>
      <c r="JI42" s="668"/>
      <c r="JJ42" s="670"/>
      <c r="JK42" s="670"/>
      <c r="JL42" s="670"/>
      <c r="JM42" s="670"/>
      <c r="JN42" s="670"/>
      <c r="JO42" s="670"/>
      <c r="JP42" s="670"/>
      <c r="JQ42" s="670"/>
      <c r="JR42" s="670"/>
      <c r="JS42" s="670"/>
      <c r="JT42" s="670"/>
      <c r="JU42" s="670"/>
      <c r="JV42" s="670"/>
      <c r="JW42" s="670"/>
      <c r="JX42" s="670"/>
      <c r="JY42" s="670"/>
      <c r="JZ42" s="670"/>
      <c r="KA42" s="670"/>
      <c r="KB42" s="670"/>
      <c r="KC42" s="670"/>
      <c r="KD42" s="851"/>
      <c r="KE42" s="851"/>
      <c r="KF42" s="851"/>
      <c r="KG42" s="851"/>
      <c r="KH42" s="851"/>
      <c r="KI42" s="851"/>
      <c r="KJ42" s="851"/>
      <c r="KK42" s="851"/>
      <c r="KL42" s="851"/>
      <c r="KM42" s="851"/>
      <c r="KN42" s="851"/>
      <c r="KO42" s="851"/>
      <c r="KP42" s="431"/>
      <c r="KQ42" s="431"/>
      <c r="KR42" s="431"/>
      <c r="KS42" s="431"/>
      <c r="KT42" s="431"/>
      <c r="KU42" s="431"/>
      <c r="KV42" s="431"/>
      <c r="KW42" s="431"/>
      <c r="KX42" s="431"/>
      <c r="KY42" s="429"/>
      <c r="KZ42" s="429"/>
      <c r="LA42" s="429"/>
      <c r="LB42" s="429"/>
      <c r="LC42" s="429"/>
      <c r="LD42" s="429"/>
      <c r="LE42" s="429"/>
      <c r="LF42" s="429"/>
      <c r="LG42" s="429"/>
      <c r="LH42" s="429"/>
      <c r="LI42" s="429"/>
      <c r="LJ42" s="429"/>
      <c r="LK42" s="429"/>
      <c r="LL42" s="429"/>
      <c r="LM42" s="429"/>
      <c r="LN42" s="429"/>
      <c r="LO42" s="429"/>
      <c r="LP42" s="429"/>
      <c r="LQ42" s="429"/>
      <c r="LR42" s="429"/>
      <c r="LS42" s="429"/>
      <c r="LT42" s="429"/>
      <c r="LU42" s="429"/>
      <c r="LV42" s="429"/>
      <c r="LW42" s="429"/>
      <c r="LX42" s="429"/>
      <c r="LY42" s="429"/>
      <c r="LZ42" s="429"/>
    </row>
    <row r="43" spans="1:338" ht="11.25" customHeight="1">
      <c r="B43" s="798"/>
      <c r="C43" s="798"/>
      <c r="D43" s="798"/>
      <c r="E43" s="799"/>
      <c r="F43" s="801"/>
      <c r="G43" s="668"/>
      <c r="H43" s="668"/>
      <c r="I43" s="668"/>
      <c r="J43" s="668"/>
      <c r="K43" s="668"/>
      <c r="L43" s="668"/>
      <c r="M43" s="805"/>
      <c r="N43" s="788"/>
      <c r="O43" s="680"/>
      <c r="P43" s="680"/>
      <c r="Q43" s="789"/>
      <c r="R43" s="758"/>
      <c r="S43" s="670"/>
      <c r="T43" s="670"/>
      <c r="U43" s="670"/>
      <c r="V43" s="670"/>
      <c r="W43" s="670"/>
      <c r="X43" s="670"/>
      <c r="Y43" s="670"/>
      <c r="Z43" s="670"/>
      <c r="AA43" s="800"/>
      <c r="AB43" s="801"/>
      <c r="AC43" s="668"/>
      <c r="AD43" s="668"/>
      <c r="AE43" s="668"/>
      <c r="AF43" s="668"/>
      <c r="AG43" s="668"/>
      <c r="AH43" s="668"/>
      <c r="AI43" s="668"/>
      <c r="AJ43" s="668"/>
      <c r="AK43" s="668"/>
      <c r="AL43" s="668"/>
      <c r="AM43" s="668"/>
      <c r="AN43" s="668"/>
      <c r="AO43" s="668"/>
      <c r="AP43" s="668"/>
      <c r="AQ43" s="668"/>
      <c r="AR43" s="670"/>
      <c r="AS43" s="670"/>
      <c r="AT43" s="670"/>
      <c r="AU43" s="670"/>
      <c r="AV43" s="670"/>
      <c r="AW43" s="670"/>
      <c r="AX43" s="670"/>
      <c r="AY43" s="800"/>
      <c r="AZ43" s="796"/>
      <c r="BA43" s="797"/>
      <c r="BB43" s="797"/>
      <c r="BC43" s="797"/>
      <c r="BD43" s="797"/>
      <c r="BE43" s="797"/>
      <c r="BF43" s="797"/>
      <c r="BG43" s="797"/>
      <c r="BH43" s="797"/>
      <c r="BI43" s="797"/>
      <c r="BK43" s="415"/>
      <c r="BL43" s="415"/>
      <c r="BM43" s="717"/>
      <c r="BN43" s="717"/>
      <c r="BO43" s="717"/>
      <c r="BP43" s="705"/>
      <c r="BQ43" s="706"/>
      <c r="BR43" s="706"/>
      <c r="BS43" s="706"/>
      <c r="BT43" s="706"/>
      <c r="BU43" s="706"/>
      <c r="BV43" s="706"/>
      <c r="BW43" s="710"/>
      <c r="BX43" s="710"/>
      <c r="BY43" s="710"/>
      <c r="BZ43" s="710"/>
      <c r="CA43" s="710"/>
      <c r="CB43" s="710"/>
      <c r="CC43" s="710"/>
      <c r="CD43" s="710"/>
      <c r="CE43" s="710"/>
      <c r="CF43" s="710"/>
      <c r="CG43" s="710"/>
      <c r="CH43" s="710"/>
      <c r="CI43" s="710"/>
      <c r="CJ43" s="710"/>
      <c r="CK43" s="710"/>
      <c r="CL43" s="720"/>
      <c r="CM43" s="693"/>
      <c r="CN43" s="693"/>
      <c r="CO43" s="693"/>
      <c r="CP43" s="693"/>
      <c r="CQ43" s="693"/>
      <c r="CR43" s="693"/>
      <c r="CS43" s="693"/>
      <c r="CT43" s="693"/>
      <c r="CU43" s="684"/>
      <c r="CV43" s="684"/>
      <c r="CW43" s="687"/>
      <c r="CX43" s="687"/>
      <c r="CY43" s="699"/>
      <c r="CZ43" s="699"/>
      <c r="DA43" s="699"/>
      <c r="DB43" s="699"/>
      <c r="DC43" s="699"/>
      <c r="DD43" s="699"/>
      <c r="DE43" s="699"/>
      <c r="DF43" s="699"/>
      <c r="DG43" s="699"/>
      <c r="DH43" s="687"/>
      <c r="DI43" s="687"/>
      <c r="DJ43" s="693"/>
      <c r="DK43" s="693"/>
      <c r="DL43" s="693"/>
      <c r="DM43" s="693"/>
      <c r="DN43" s="693"/>
      <c r="DO43" s="693"/>
      <c r="DP43" s="693"/>
      <c r="DQ43" s="693"/>
      <c r="DR43" s="693"/>
      <c r="DS43" s="684"/>
      <c r="DT43" s="696"/>
      <c r="DV43" s="429"/>
      <c r="DW43" s="429"/>
      <c r="DX43" s="429"/>
      <c r="DY43" s="429"/>
      <c r="DZ43" s="681"/>
      <c r="EA43" s="681"/>
      <c r="EB43" s="681"/>
      <c r="EC43" s="681"/>
      <c r="ED43" s="680"/>
      <c r="EE43" s="680"/>
      <c r="EF43" s="680"/>
      <c r="EG43" s="680"/>
      <c r="EH43" s="670"/>
      <c r="EI43" s="670"/>
      <c r="EJ43" s="670"/>
      <c r="EK43" s="670"/>
      <c r="EL43" s="670"/>
      <c r="EM43" s="670"/>
      <c r="EN43" s="670"/>
      <c r="EO43" s="670"/>
      <c r="EP43" s="670"/>
      <c r="EQ43" s="670"/>
      <c r="ER43" s="701"/>
      <c r="ES43" s="701"/>
      <c r="ET43" s="701"/>
      <c r="EU43" s="701"/>
      <c r="EV43" s="701"/>
      <c r="EW43" s="701"/>
      <c r="EX43" s="701"/>
      <c r="EY43" s="701"/>
      <c r="EZ43" s="678"/>
      <c r="FA43" s="678"/>
      <c r="FB43" s="678"/>
      <c r="FC43" s="678"/>
      <c r="FD43" s="678"/>
      <c r="FE43" s="678"/>
      <c r="FF43" s="678"/>
      <c r="FG43" s="678"/>
      <c r="FH43" s="678"/>
      <c r="FI43" s="678"/>
      <c r="FJ43" s="678"/>
      <c r="FK43" s="678"/>
      <c r="FL43" s="678"/>
      <c r="FM43" s="678"/>
      <c r="FN43" s="678"/>
      <c r="FO43" s="678"/>
      <c r="FP43" s="679"/>
      <c r="FQ43" s="679"/>
      <c r="FR43" s="679"/>
      <c r="FS43" s="679"/>
      <c r="FT43" s="679"/>
      <c r="FU43" s="679"/>
      <c r="FV43" s="679"/>
      <c r="FW43" s="679"/>
      <c r="FX43" s="701"/>
      <c r="FY43" s="701"/>
      <c r="FZ43" s="701"/>
      <c r="GA43" s="701"/>
      <c r="GB43" s="701"/>
      <c r="GC43" s="701"/>
      <c r="GD43" s="701"/>
      <c r="GE43" s="701"/>
      <c r="GF43" s="678"/>
      <c r="GG43" s="678"/>
      <c r="GH43" s="678"/>
      <c r="GI43" s="678"/>
      <c r="GJ43" s="678"/>
      <c r="GK43" s="678"/>
      <c r="GL43" s="678"/>
      <c r="GM43" s="678"/>
      <c r="GN43" s="678"/>
      <c r="GO43" s="678"/>
      <c r="GP43" s="678"/>
      <c r="GQ43" s="678"/>
      <c r="GR43" s="678"/>
      <c r="GS43" s="678"/>
      <c r="GT43" s="678"/>
      <c r="GU43" s="678"/>
      <c r="GV43" s="678"/>
      <c r="GW43" s="678"/>
      <c r="GX43" s="678"/>
      <c r="GY43" s="678"/>
      <c r="GZ43" s="678"/>
      <c r="HA43" s="678"/>
      <c r="HB43" s="678"/>
      <c r="HC43" s="678"/>
      <c r="HD43" s="674"/>
      <c r="HE43" s="674"/>
      <c r="HF43" s="674"/>
      <c r="HG43" s="674"/>
      <c r="HH43" s="674"/>
      <c r="HI43" s="674"/>
      <c r="HJ43" s="674"/>
      <c r="HK43" s="674"/>
      <c r="HL43" s="674"/>
      <c r="HM43" s="674"/>
      <c r="HN43" s="674"/>
      <c r="HO43" s="674"/>
      <c r="HP43" s="674"/>
      <c r="HQ43" s="674"/>
      <c r="HR43" s="674"/>
      <c r="HS43" s="674"/>
      <c r="HT43" s="679"/>
      <c r="HU43" s="679"/>
      <c r="HV43" s="679"/>
      <c r="HW43" s="679"/>
      <c r="HX43" s="679"/>
      <c r="HY43" s="679"/>
      <c r="HZ43" s="679"/>
      <c r="IA43" s="679"/>
      <c r="IB43" s="670"/>
      <c r="IC43" s="670"/>
      <c r="ID43" s="670"/>
      <c r="IE43" s="670"/>
      <c r="IF43" s="670"/>
      <c r="IG43" s="670"/>
      <c r="IH43" s="670"/>
      <c r="II43" s="670"/>
      <c r="IJ43" s="670"/>
      <c r="IK43" s="670"/>
      <c r="IL43" s="670"/>
      <c r="IM43" s="670"/>
      <c r="IN43" s="670"/>
      <c r="IO43" s="670"/>
      <c r="IP43" s="670"/>
      <c r="IQ43" s="670"/>
      <c r="IR43" s="670"/>
      <c r="IS43" s="670"/>
      <c r="IT43" s="670"/>
      <c r="IU43" s="670"/>
      <c r="IV43" s="670"/>
      <c r="IW43" s="670"/>
      <c r="IX43" s="670"/>
      <c r="IY43" s="670"/>
      <c r="IZ43" s="668"/>
      <c r="JA43" s="668"/>
      <c r="JB43" s="668"/>
      <c r="JC43" s="668"/>
      <c r="JD43" s="668"/>
      <c r="JE43" s="668"/>
      <c r="JF43" s="668"/>
      <c r="JG43" s="668"/>
      <c r="JH43" s="668"/>
      <c r="JI43" s="668"/>
      <c r="JJ43" s="670"/>
      <c r="JK43" s="670"/>
      <c r="JL43" s="670"/>
      <c r="JM43" s="670"/>
      <c r="JN43" s="670"/>
      <c r="JO43" s="670"/>
      <c r="JP43" s="670"/>
      <c r="JQ43" s="670"/>
      <c r="JR43" s="670"/>
      <c r="JS43" s="670"/>
      <c r="JT43" s="670"/>
      <c r="JU43" s="670"/>
      <c r="JV43" s="670"/>
      <c r="JW43" s="670"/>
      <c r="JX43" s="670"/>
      <c r="JY43" s="670"/>
      <c r="JZ43" s="670"/>
      <c r="KA43" s="670"/>
      <c r="KB43" s="670"/>
      <c r="KC43" s="670"/>
      <c r="KD43" s="851"/>
      <c r="KE43" s="851"/>
      <c r="KF43" s="851"/>
      <c r="KG43" s="851"/>
      <c r="KH43" s="851"/>
      <c r="KI43" s="851"/>
      <c r="KJ43" s="851"/>
      <c r="KK43" s="851"/>
      <c r="KL43" s="851"/>
      <c r="KM43" s="851"/>
      <c r="KN43" s="851"/>
      <c r="KO43" s="851"/>
      <c r="KP43" s="429"/>
      <c r="KQ43" s="429"/>
      <c r="KR43" s="429"/>
      <c r="KS43" s="429"/>
      <c r="KT43" s="429"/>
      <c r="KU43" s="429"/>
      <c r="KV43" s="429"/>
      <c r="KW43" s="429"/>
      <c r="KX43" s="429"/>
      <c r="KY43" s="429"/>
      <c r="KZ43" s="429"/>
      <c r="LA43" s="429"/>
      <c r="LB43" s="429"/>
      <c r="LC43" s="429"/>
      <c r="LD43" s="429"/>
      <c r="LE43" s="429"/>
      <c r="LF43" s="429"/>
      <c r="LG43" s="429"/>
      <c r="LH43" s="429"/>
      <c r="LI43" s="429"/>
      <c r="LJ43" s="429"/>
      <c r="LK43" s="429"/>
      <c r="LL43" s="429"/>
      <c r="LM43" s="429"/>
      <c r="LN43" s="429"/>
      <c r="LO43" s="429"/>
      <c r="LP43" s="429"/>
      <c r="LQ43" s="429"/>
      <c r="LR43" s="429"/>
      <c r="LS43" s="429"/>
      <c r="LT43" s="429"/>
      <c r="LU43" s="429"/>
      <c r="LV43" s="429"/>
      <c r="LW43" s="429"/>
      <c r="LX43" s="429"/>
      <c r="LY43" s="429"/>
      <c r="LZ43" s="429"/>
    </row>
    <row r="44" spans="1:338" ht="11.25" customHeight="1">
      <c r="B44" s="798"/>
      <c r="C44" s="798"/>
      <c r="D44" s="798"/>
      <c r="E44" s="799"/>
      <c r="F44" s="801"/>
      <c r="G44" s="668"/>
      <c r="H44" s="668"/>
      <c r="I44" s="668"/>
      <c r="J44" s="668"/>
      <c r="K44" s="668"/>
      <c r="L44" s="668"/>
      <c r="M44" s="805"/>
      <c r="N44" s="788"/>
      <c r="O44" s="680"/>
      <c r="P44" s="680"/>
      <c r="Q44" s="789"/>
      <c r="R44" s="758"/>
      <c r="S44" s="670"/>
      <c r="T44" s="670"/>
      <c r="U44" s="670"/>
      <c r="V44" s="670"/>
      <c r="W44" s="670"/>
      <c r="X44" s="670"/>
      <c r="Y44" s="670"/>
      <c r="Z44" s="670"/>
      <c r="AA44" s="800"/>
      <c r="AB44" s="801"/>
      <c r="AC44" s="668"/>
      <c r="AD44" s="668"/>
      <c r="AE44" s="668"/>
      <c r="AF44" s="668"/>
      <c r="AG44" s="668"/>
      <c r="AH44" s="668"/>
      <c r="AI44" s="668"/>
      <c r="AJ44" s="668"/>
      <c r="AK44" s="668"/>
      <c r="AL44" s="668"/>
      <c r="AM44" s="668"/>
      <c r="AN44" s="668"/>
      <c r="AO44" s="668"/>
      <c r="AP44" s="668"/>
      <c r="AQ44" s="668"/>
      <c r="AR44" s="670"/>
      <c r="AS44" s="670"/>
      <c r="AT44" s="670"/>
      <c r="AU44" s="670"/>
      <c r="AV44" s="670"/>
      <c r="AW44" s="670"/>
      <c r="AX44" s="670"/>
      <c r="AY44" s="800"/>
      <c r="AZ44" s="796"/>
      <c r="BA44" s="797"/>
      <c r="BB44" s="797"/>
      <c r="BC44" s="797"/>
      <c r="BD44" s="797"/>
      <c r="BE44" s="797"/>
      <c r="BF44" s="797"/>
      <c r="BG44" s="797"/>
      <c r="BH44" s="797"/>
      <c r="BI44" s="797"/>
      <c r="BK44" s="415"/>
      <c r="BL44" s="415"/>
      <c r="BM44" s="717"/>
      <c r="BN44" s="717"/>
      <c r="BO44" s="717"/>
      <c r="BP44" s="707"/>
      <c r="BQ44" s="708"/>
      <c r="BR44" s="708"/>
      <c r="BS44" s="708"/>
      <c r="BT44" s="708"/>
      <c r="BU44" s="708"/>
      <c r="BV44" s="708"/>
      <c r="BW44" s="711"/>
      <c r="BX44" s="711"/>
      <c r="BY44" s="711"/>
      <c r="BZ44" s="711"/>
      <c r="CA44" s="711"/>
      <c r="CB44" s="711"/>
      <c r="CC44" s="711"/>
      <c r="CD44" s="711"/>
      <c r="CE44" s="711"/>
      <c r="CF44" s="711"/>
      <c r="CG44" s="711"/>
      <c r="CH44" s="711"/>
      <c r="CI44" s="711"/>
      <c r="CJ44" s="711"/>
      <c r="CK44" s="711"/>
      <c r="CL44" s="721"/>
      <c r="CM44" s="694"/>
      <c r="CN44" s="694"/>
      <c r="CO44" s="694"/>
      <c r="CP44" s="694"/>
      <c r="CQ44" s="694"/>
      <c r="CR44" s="694"/>
      <c r="CS44" s="694"/>
      <c r="CT44" s="694"/>
      <c r="CU44" s="685"/>
      <c r="CV44" s="685"/>
      <c r="CW44" s="688"/>
      <c r="CX44" s="688"/>
      <c r="CY44" s="700"/>
      <c r="CZ44" s="700"/>
      <c r="DA44" s="700"/>
      <c r="DB44" s="700"/>
      <c r="DC44" s="700"/>
      <c r="DD44" s="700"/>
      <c r="DE44" s="700"/>
      <c r="DF44" s="700"/>
      <c r="DG44" s="700"/>
      <c r="DH44" s="688"/>
      <c r="DI44" s="688"/>
      <c r="DJ44" s="694"/>
      <c r="DK44" s="694"/>
      <c r="DL44" s="694"/>
      <c r="DM44" s="694"/>
      <c r="DN44" s="694"/>
      <c r="DO44" s="694"/>
      <c r="DP44" s="694"/>
      <c r="DQ44" s="694"/>
      <c r="DR44" s="694"/>
      <c r="DS44" s="685"/>
      <c r="DT44" s="697"/>
      <c r="DV44" s="429"/>
      <c r="DW44" s="429"/>
      <c r="DX44" s="429"/>
      <c r="DY44" s="429"/>
      <c r="DZ44" s="681"/>
      <c r="EA44" s="681"/>
      <c r="EB44" s="681"/>
      <c r="EC44" s="681"/>
      <c r="ED44" s="680"/>
      <c r="EE44" s="680"/>
      <c r="EF44" s="680"/>
      <c r="EG44" s="680"/>
      <c r="EH44" s="670"/>
      <c r="EI44" s="670"/>
      <c r="EJ44" s="670"/>
      <c r="EK44" s="670"/>
      <c r="EL44" s="670"/>
      <c r="EM44" s="670"/>
      <c r="EN44" s="670"/>
      <c r="EO44" s="670"/>
      <c r="EP44" s="670"/>
      <c r="EQ44" s="670"/>
      <c r="ER44" s="701"/>
      <c r="ES44" s="701"/>
      <c r="ET44" s="701"/>
      <c r="EU44" s="701"/>
      <c r="EV44" s="701"/>
      <c r="EW44" s="701"/>
      <c r="EX44" s="701"/>
      <c r="EY44" s="701"/>
      <c r="EZ44" s="678" t="s">
        <v>170</v>
      </c>
      <c r="FA44" s="678"/>
      <c r="FB44" s="678"/>
      <c r="FC44" s="678"/>
      <c r="FD44" s="678"/>
      <c r="FE44" s="678"/>
      <c r="FF44" s="678"/>
      <c r="FG44" s="678"/>
      <c r="FH44" s="682" t="s">
        <v>459</v>
      </c>
      <c r="FI44" s="682"/>
      <c r="FJ44" s="682"/>
      <c r="FK44" s="682"/>
      <c r="FL44" s="682"/>
      <c r="FM44" s="682"/>
      <c r="FN44" s="682"/>
      <c r="FO44" s="682"/>
      <c r="FP44" s="679"/>
      <c r="FQ44" s="679"/>
      <c r="FR44" s="679"/>
      <c r="FS44" s="679"/>
      <c r="FT44" s="679"/>
      <c r="FU44" s="679"/>
      <c r="FV44" s="679"/>
      <c r="FW44" s="679"/>
      <c r="FX44" s="701"/>
      <c r="FY44" s="701"/>
      <c r="FZ44" s="701"/>
      <c r="GA44" s="701"/>
      <c r="GB44" s="701"/>
      <c r="GC44" s="701"/>
      <c r="GD44" s="701"/>
      <c r="GE44" s="701"/>
      <c r="GF44" s="678" t="s">
        <v>151</v>
      </c>
      <c r="GG44" s="678"/>
      <c r="GH44" s="678"/>
      <c r="GI44" s="678"/>
      <c r="GJ44" s="678"/>
      <c r="GK44" s="678"/>
      <c r="GL44" s="678"/>
      <c r="GM44" s="678"/>
      <c r="GN44" s="678" t="s">
        <v>152</v>
      </c>
      <c r="GO44" s="678"/>
      <c r="GP44" s="678"/>
      <c r="GQ44" s="678"/>
      <c r="GR44" s="678"/>
      <c r="GS44" s="678"/>
      <c r="GT44" s="678"/>
      <c r="GU44" s="678"/>
      <c r="GV44" s="678" t="s">
        <v>153</v>
      </c>
      <c r="GW44" s="678"/>
      <c r="GX44" s="678"/>
      <c r="GY44" s="678"/>
      <c r="GZ44" s="678"/>
      <c r="HA44" s="678"/>
      <c r="HB44" s="678"/>
      <c r="HC44" s="678"/>
      <c r="HD44" s="682" t="s">
        <v>437</v>
      </c>
      <c r="HE44" s="682"/>
      <c r="HF44" s="682"/>
      <c r="HG44" s="682"/>
      <c r="HH44" s="682"/>
      <c r="HI44" s="682"/>
      <c r="HJ44" s="682"/>
      <c r="HK44" s="682"/>
      <c r="HL44" s="674" t="s">
        <v>448</v>
      </c>
      <c r="HM44" s="674"/>
      <c r="HN44" s="674"/>
      <c r="HO44" s="674"/>
      <c r="HP44" s="674"/>
      <c r="HQ44" s="674"/>
      <c r="HR44" s="674"/>
      <c r="HS44" s="674"/>
      <c r="HT44" s="679"/>
      <c r="HU44" s="679"/>
      <c r="HV44" s="679"/>
      <c r="HW44" s="679"/>
      <c r="HX44" s="679"/>
      <c r="HY44" s="679"/>
      <c r="HZ44" s="679"/>
      <c r="IA44" s="679"/>
      <c r="IB44" s="670"/>
      <c r="IC44" s="670"/>
      <c r="ID44" s="670"/>
      <c r="IE44" s="670"/>
      <c r="IF44" s="670"/>
      <c r="IG44" s="670"/>
      <c r="IH44" s="670"/>
      <c r="II44" s="670"/>
      <c r="IJ44" s="670"/>
      <c r="IK44" s="670"/>
      <c r="IL44" s="670"/>
      <c r="IM44" s="670"/>
      <c r="IN44" s="670"/>
      <c r="IO44" s="670"/>
      <c r="IP44" s="670"/>
      <c r="IQ44" s="670"/>
      <c r="IR44" s="670"/>
      <c r="IS44" s="670"/>
      <c r="IT44" s="670"/>
      <c r="IU44" s="670"/>
      <c r="IV44" s="670"/>
      <c r="IW44" s="670"/>
      <c r="IX44" s="670"/>
      <c r="IY44" s="670"/>
      <c r="IZ44" s="668"/>
      <c r="JA44" s="668"/>
      <c r="JB44" s="668"/>
      <c r="JC44" s="668"/>
      <c r="JD44" s="668"/>
      <c r="JE44" s="668"/>
      <c r="JF44" s="668"/>
      <c r="JG44" s="668"/>
      <c r="JH44" s="668"/>
      <c r="JI44" s="668"/>
      <c r="JJ44" s="670"/>
      <c r="JK44" s="670"/>
      <c r="JL44" s="670"/>
      <c r="JM44" s="670"/>
      <c r="JN44" s="670"/>
      <c r="JO44" s="670"/>
      <c r="JP44" s="670"/>
      <c r="JQ44" s="670"/>
      <c r="JR44" s="670"/>
      <c r="JS44" s="670"/>
      <c r="JT44" s="670"/>
      <c r="JU44" s="670"/>
      <c r="JV44" s="670"/>
      <c r="JW44" s="670"/>
      <c r="JX44" s="670"/>
      <c r="JY44" s="670"/>
      <c r="JZ44" s="670"/>
      <c r="KA44" s="670"/>
      <c r="KB44" s="670"/>
      <c r="KC44" s="670"/>
      <c r="KD44" s="851"/>
      <c r="KE44" s="851"/>
      <c r="KF44" s="851"/>
      <c r="KG44" s="851"/>
      <c r="KH44" s="851"/>
      <c r="KI44" s="851"/>
      <c r="KJ44" s="851"/>
      <c r="KK44" s="851"/>
      <c r="KL44" s="851"/>
      <c r="KM44" s="851"/>
      <c r="KN44" s="851"/>
      <c r="KO44" s="851"/>
      <c r="KP44" s="429"/>
      <c r="KQ44" s="429"/>
      <c r="KR44" s="429"/>
      <c r="KS44" s="429"/>
      <c r="KT44" s="429"/>
      <c r="KU44" s="429"/>
      <c r="KV44" s="429"/>
      <c r="KW44" s="429"/>
      <c r="KX44" s="429"/>
      <c r="KY44" s="429"/>
      <c r="KZ44" s="429"/>
      <c r="LA44" s="429"/>
      <c r="LB44" s="429"/>
      <c r="LC44" s="429"/>
      <c r="LD44" s="429"/>
      <c r="LE44" s="429"/>
      <c r="LF44" s="429"/>
      <c r="LG44" s="429"/>
      <c r="LH44" s="429"/>
      <c r="LI44" s="429"/>
      <c r="LJ44" s="429"/>
      <c r="LK44" s="429"/>
      <c r="LL44" s="429"/>
      <c r="LM44" s="429"/>
      <c r="LN44" s="429"/>
      <c r="LO44" s="429"/>
      <c r="LP44" s="429"/>
      <c r="LQ44" s="429"/>
      <c r="LR44" s="429"/>
      <c r="LS44" s="429"/>
      <c r="LT44" s="429"/>
      <c r="LU44" s="429"/>
      <c r="LV44" s="429"/>
      <c r="LW44" s="429"/>
      <c r="LX44" s="429"/>
      <c r="LY44" s="429"/>
      <c r="LZ44" s="429"/>
    </row>
    <row r="45" spans="1:338" ht="11.25" customHeight="1">
      <c r="B45" s="798"/>
      <c r="C45" s="798"/>
      <c r="D45" s="798"/>
      <c r="E45" s="799"/>
      <c r="F45" s="801"/>
      <c r="G45" s="668"/>
      <c r="H45" s="668"/>
      <c r="I45" s="668"/>
      <c r="J45" s="668"/>
      <c r="K45" s="668"/>
      <c r="L45" s="668"/>
      <c r="M45" s="805"/>
      <c r="N45" s="788"/>
      <c r="O45" s="680"/>
      <c r="P45" s="680"/>
      <c r="Q45" s="789"/>
      <c r="R45" s="758"/>
      <c r="S45" s="670"/>
      <c r="T45" s="670"/>
      <c r="U45" s="670"/>
      <c r="V45" s="670"/>
      <c r="W45" s="670"/>
      <c r="X45" s="670"/>
      <c r="Y45" s="670"/>
      <c r="Z45" s="670"/>
      <c r="AA45" s="800"/>
      <c r="AB45" s="801"/>
      <c r="AC45" s="668"/>
      <c r="AD45" s="668"/>
      <c r="AE45" s="668"/>
      <c r="AF45" s="668"/>
      <c r="AG45" s="668"/>
      <c r="AH45" s="668"/>
      <c r="AI45" s="668"/>
      <c r="AJ45" s="668"/>
      <c r="AK45" s="668"/>
      <c r="AL45" s="668"/>
      <c r="AM45" s="668"/>
      <c r="AN45" s="668"/>
      <c r="AO45" s="668"/>
      <c r="AP45" s="668"/>
      <c r="AQ45" s="668"/>
      <c r="AR45" s="670"/>
      <c r="AS45" s="670"/>
      <c r="AT45" s="670"/>
      <c r="AU45" s="670"/>
      <c r="AV45" s="670"/>
      <c r="AW45" s="670"/>
      <c r="AX45" s="670"/>
      <c r="AY45" s="800"/>
      <c r="AZ45" s="796"/>
      <c r="BA45" s="797"/>
      <c r="BB45" s="797"/>
      <c r="BC45" s="797"/>
      <c r="BD45" s="797"/>
      <c r="BE45" s="797"/>
      <c r="BF45" s="797"/>
      <c r="BG45" s="797"/>
      <c r="BH45" s="797"/>
      <c r="BI45" s="797"/>
      <c r="BK45" s="415"/>
      <c r="BL45" s="415"/>
      <c r="BM45" s="717"/>
      <c r="BN45" s="717"/>
      <c r="BO45" s="717"/>
      <c r="BP45" s="703" t="s">
        <v>212</v>
      </c>
      <c r="BQ45" s="704"/>
      <c r="BR45" s="704"/>
      <c r="BS45" s="704"/>
      <c r="BT45" s="704"/>
      <c r="BU45" s="704"/>
      <c r="BV45" s="704"/>
      <c r="BW45" s="709" t="s">
        <v>213</v>
      </c>
      <c r="BX45" s="709"/>
      <c r="BY45" s="709"/>
      <c r="BZ45" s="709"/>
      <c r="CA45" s="709"/>
      <c r="CB45" s="709"/>
      <c r="CC45" s="709"/>
      <c r="CD45" s="709"/>
      <c r="CE45" s="709"/>
      <c r="CF45" s="709"/>
      <c r="CG45" s="709"/>
      <c r="CH45" s="709"/>
      <c r="CI45" s="709"/>
      <c r="CJ45" s="709"/>
      <c r="CK45" s="709"/>
      <c r="CL45" s="712">
        <f>IF(Q88&lt;1,0,1)</f>
        <v>0</v>
      </c>
      <c r="CM45" s="713"/>
      <c r="CN45" s="713"/>
      <c r="CO45" s="713"/>
      <c r="CP45" s="713"/>
      <c r="CQ45" s="713"/>
      <c r="CR45" s="713"/>
      <c r="CS45" s="713"/>
      <c r="CT45" s="713"/>
      <c r="CU45" s="713"/>
      <c r="CV45" s="713"/>
      <c r="CW45" s="687"/>
      <c r="CX45" s="687"/>
      <c r="CY45" s="699">
        <f>パラメーター!$D$5</f>
        <v>30540</v>
      </c>
      <c r="CZ45" s="699"/>
      <c r="DA45" s="699"/>
      <c r="DB45" s="699"/>
      <c r="DC45" s="699"/>
      <c r="DD45" s="699"/>
      <c r="DE45" s="699"/>
      <c r="DF45" s="699"/>
      <c r="DG45" s="699"/>
      <c r="DH45" s="687" t="s">
        <v>259</v>
      </c>
      <c r="DI45" s="687"/>
      <c r="DJ45" s="692">
        <f>CL45*CY45</f>
        <v>0</v>
      </c>
      <c r="DK45" s="692"/>
      <c r="DL45" s="692"/>
      <c r="DM45" s="692"/>
      <c r="DN45" s="692"/>
      <c r="DO45" s="692"/>
      <c r="DP45" s="692"/>
      <c r="DQ45" s="692"/>
      <c r="DR45" s="692"/>
      <c r="DS45" s="684" t="s">
        <v>256</v>
      </c>
      <c r="DT45" s="696"/>
      <c r="DV45" s="429"/>
      <c r="DW45" s="429"/>
      <c r="DX45" s="429"/>
      <c r="DY45" s="429"/>
      <c r="DZ45" s="681"/>
      <c r="EA45" s="681"/>
      <c r="EB45" s="681"/>
      <c r="EC45" s="681"/>
      <c r="ED45" s="680"/>
      <c r="EE45" s="680"/>
      <c r="EF45" s="680"/>
      <c r="EG45" s="680"/>
      <c r="EH45" s="670"/>
      <c r="EI45" s="670"/>
      <c r="EJ45" s="670"/>
      <c r="EK45" s="670"/>
      <c r="EL45" s="670"/>
      <c r="EM45" s="670"/>
      <c r="EN45" s="670"/>
      <c r="EO45" s="670"/>
      <c r="EP45" s="670"/>
      <c r="EQ45" s="670"/>
      <c r="ER45" s="701"/>
      <c r="ES45" s="701"/>
      <c r="ET45" s="701"/>
      <c r="EU45" s="701"/>
      <c r="EV45" s="701"/>
      <c r="EW45" s="701"/>
      <c r="EX45" s="701"/>
      <c r="EY45" s="701"/>
      <c r="EZ45" s="678"/>
      <c r="FA45" s="678"/>
      <c r="FB45" s="678"/>
      <c r="FC45" s="678"/>
      <c r="FD45" s="678"/>
      <c r="FE45" s="678"/>
      <c r="FF45" s="678"/>
      <c r="FG45" s="678"/>
      <c r="FH45" s="682"/>
      <c r="FI45" s="682"/>
      <c r="FJ45" s="682"/>
      <c r="FK45" s="682"/>
      <c r="FL45" s="682"/>
      <c r="FM45" s="682"/>
      <c r="FN45" s="682"/>
      <c r="FO45" s="682"/>
      <c r="FP45" s="679"/>
      <c r="FQ45" s="679"/>
      <c r="FR45" s="679"/>
      <c r="FS45" s="679"/>
      <c r="FT45" s="679"/>
      <c r="FU45" s="679"/>
      <c r="FV45" s="679"/>
      <c r="FW45" s="679"/>
      <c r="FX45" s="701"/>
      <c r="FY45" s="701"/>
      <c r="FZ45" s="701"/>
      <c r="GA45" s="701"/>
      <c r="GB45" s="701"/>
      <c r="GC45" s="701"/>
      <c r="GD45" s="701"/>
      <c r="GE45" s="701"/>
      <c r="GF45" s="678"/>
      <c r="GG45" s="678"/>
      <c r="GH45" s="678"/>
      <c r="GI45" s="678"/>
      <c r="GJ45" s="678"/>
      <c r="GK45" s="678"/>
      <c r="GL45" s="678"/>
      <c r="GM45" s="678"/>
      <c r="GN45" s="678"/>
      <c r="GO45" s="678"/>
      <c r="GP45" s="678"/>
      <c r="GQ45" s="678"/>
      <c r="GR45" s="678"/>
      <c r="GS45" s="678"/>
      <c r="GT45" s="678"/>
      <c r="GU45" s="678"/>
      <c r="GV45" s="678"/>
      <c r="GW45" s="678"/>
      <c r="GX45" s="678"/>
      <c r="GY45" s="678"/>
      <c r="GZ45" s="678"/>
      <c r="HA45" s="678"/>
      <c r="HB45" s="678"/>
      <c r="HC45" s="678"/>
      <c r="HD45" s="682"/>
      <c r="HE45" s="682"/>
      <c r="HF45" s="682"/>
      <c r="HG45" s="682"/>
      <c r="HH45" s="682"/>
      <c r="HI45" s="682"/>
      <c r="HJ45" s="682"/>
      <c r="HK45" s="682"/>
      <c r="HL45" s="674"/>
      <c r="HM45" s="674"/>
      <c r="HN45" s="674"/>
      <c r="HO45" s="674"/>
      <c r="HP45" s="674"/>
      <c r="HQ45" s="674"/>
      <c r="HR45" s="674"/>
      <c r="HS45" s="674"/>
      <c r="HT45" s="679"/>
      <c r="HU45" s="679"/>
      <c r="HV45" s="679"/>
      <c r="HW45" s="679"/>
      <c r="HX45" s="679"/>
      <c r="HY45" s="679"/>
      <c r="HZ45" s="679"/>
      <c r="IA45" s="679"/>
      <c r="IB45" s="670"/>
      <c r="IC45" s="670"/>
      <c r="ID45" s="670"/>
      <c r="IE45" s="670"/>
      <c r="IF45" s="670"/>
      <c r="IG45" s="670"/>
      <c r="IH45" s="670"/>
      <c r="II45" s="670"/>
      <c r="IJ45" s="670"/>
      <c r="IK45" s="670"/>
      <c r="IL45" s="670"/>
      <c r="IM45" s="670"/>
      <c r="IN45" s="670"/>
      <c r="IO45" s="670"/>
      <c r="IP45" s="670"/>
      <c r="IQ45" s="670"/>
      <c r="IR45" s="670"/>
      <c r="IS45" s="670"/>
      <c r="IT45" s="670"/>
      <c r="IU45" s="670"/>
      <c r="IV45" s="670"/>
      <c r="IW45" s="670"/>
      <c r="IX45" s="670"/>
      <c r="IY45" s="670"/>
      <c r="IZ45" s="668"/>
      <c r="JA45" s="668"/>
      <c r="JB45" s="668"/>
      <c r="JC45" s="668"/>
      <c r="JD45" s="668"/>
      <c r="JE45" s="668"/>
      <c r="JF45" s="668"/>
      <c r="JG45" s="668"/>
      <c r="JH45" s="668"/>
      <c r="JI45" s="668"/>
      <c r="JJ45" s="670"/>
      <c r="JK45" s="670"/>
      <c r="JL45" s="670"/>
      <c r="JM45" s="670"/>
      <c r="JN45" s="670"/>
      <c r="JO45" s="670"/>
      <c r="JP45" s="670"/>
      <c r="JQ45" s="670"/>
      <c r="JR45" s="670"/>
      <c r="JS45" s="670"/>
      <c r="JT45" s="670"/>
      <c r="JU45" s="670"/>
      <c r="JV45" s="670"/>
      <c r="JW45" s="670"/>
      <c r="JX45" s="670"/>
      <c r="JY45" s="670"/>
      <c r="JZ45" s="670"/>
      <c r="KA45" s="670"/>
      <c r="KB45" s="670"/>
      <c r="KC45" s="670"/>
      <c r="KD45" s="851"/>
      <c r="KE45" s="851"/>
      <c r="KF45" s="851"/>
      <c r="KG45" s="851"/>
      <c r="KH45" s="851"/>
      <c r="KI45" s="851"/>
      <c r="KJ45" s="851"/>
      <c r="KK45" s="851"/>
      <c r="KL45" s="851"/>
      <c r="KM45" s="851"/>
      <c r="KN45" s="851"/>
      <c r="KO45" s="851"/>
      <c r="KP45" s="429"/>
      <c r="KQ45" s="429"/>
      <c r="KR45" s="429"/>
      <c r="KS45" s="429"/>
      <c r="KT45" s="429"/>
      <c r="KU45" s="429"/>
      <c r="KV45" s="429"/>
      <c r="KW45" s="429"/>
      <c r="KX45" s="429"/>
      <c r="KY45" s="429"/>
      <c r="KZ45" s="429"/>
      <c r="LA45" s="429"/>
      <c r="LB45" s="429"/>
      <c r="LC45" s="429"/>
      <c r="LD45" s="429"/>
      <c r="LE45" s="429"/>
      <c r="LF45" s="429"/>
      <c r="LG45" s="429"/>
      <c r="LH45" s="429"/>
      <c r="LI45" s="429"/>
      <c r="LJ45" s="429"/>
      <c r="LK45" s="429"/>
      <c r="LL45" s="429"/>
      <c r="LM45" s="429"/>
      <c r="LN45" s="429"/>
      <c r="LO45" s="429"/>
      <c r="LP45" s="429"/>
      <c r="LQ45" s="429"/>
      <c r="LR45" s="429"/>
      <c r="LS45" s="429"/>
      <c r="LT45" s="429"/>
      <c r="LU45" s="429"/>
      <c r="LV45" s="429"/>
      <c r="LW45" s="429"/>
      <c r="LX45" s="429"/>
      <c r="LY45" s="429"/>
      <c r="LZ45" s="429"/>
    </row>
    <row r="46" spans="1:338" ht="11.25" customHeight="1">
      <c r="B46" s="785" t="s">
        <v>107</v>
      </c>
      <c r="C46" s="785"/>
      <c r="D46" s="785"/>
      <c r="E46" s="786"/>
      <c r="F46" s="765"/>
      <c r="G46" s="766"/>
      <c r="H46" s="766"/>
      <c r="I46" s="766"/>
      <c r="J46" s="766"/>
      <c r="K46" s="766"/>
      <c r="L46" s="766"/>
      <c r="M46" s="767"/>
      <c r="N46" s="768" t="str">
        <f>IF(F46="","",IF(ED46=TRUE,"○","ー"))</f>
        <v/>
      </c>
      <c r="O46" s="769"/>
      <c r="P46" s="769"/>
      <c r="Q46" s="770"/>
      <c r="R46" s="782"/>
      <c r="S46" s="780"/>
      <c r="T46" s="780"/>
      <c r="U46" s="780"/>
      <c r="V46" s="780"/>
      <c r="W46" s="780"/>
      <c r="X46" s="780"/>
      <c r="Y46" s="780"/>
      <c r="Z46" s="780"/>
      <c r="AA46" s="781"/>
      <c r="AB46" s="782"/>
      <c r="AC46" s="780"/>
      <c r="AD46" s="780"/>
      <c r="AE46" s="780"/>
      <c r="AF46" s="780"/>
      <c r="AG46" s="780"/>
      <c r="AH46" s="780"/>
      <c r="AI46" s="780"/>
      <c r="AJ46" s="780"/>
      <c r="AK46" s="780"/>
      <c r="AL46" s="780"/>
      <c r="AM46" s="780"/>
      <c r="AN46" s="780"/>
      <c r="AO46" s="780"/>
      <c r="AP46" s="780"/>
      <c r="AQ46" s="780"/>
      <c r="AR46" s="780"/>
      <c r="AS46" s="780"/>
      <c r="AT46" s="780"/>
      <c r="AU46" s="780"/>
      <c r="AV46" s="780"/>
      <c r="AW46" s="780"/>
      <c r="AX46" s="780"/>
      <c r="AY46" s="781"/>
      <c r="AZ46" s="783" t="str">
        <f>IF(KD46=0,"",
IF(KH46=0,"ー",JJ46))</f>
        <v/>
      </c>
      <c r="BA46" s="784"/>
      <c r="BB46" s="784"/>
      <c r="BC46" s="784"/>
      <c r="BD46" s="784"/>
      <c r="BE46" s="784"/>
      <c r="BF46" s="784"/>
      <c r="BG46" s="784"/>
      <c r="BH46" s="784"/>
      <c r="BI46" s="784"/>
      <c r="BJ46" s="418"/>
      <c r="BK46" s="418"/>
      <c r="BL46" s="418"/>
      <c r="BM46" s="717"/>
      <c r="BN46" s="717"/>
      <c r="BO46" s="717"/>
      <c r="BP46" s="705"/>
      <c r="BQ46" s="706"/>
      <c r="BR46" s="706"/>
      <c r="BS46" s="706"/>
      <c r="BT46" s="706"/>
      <c r="BU46" s="706"/>
      <c r="BV46" s="706"/>
      <c r="BW46" s="710"/>
      <c r="BX46" s="710"/>
      <c r="BY46" s="710"/>
      <c r="BZ46" s="710"/>
      <c r="CA46" s="710"/>
      <c r="CB46" s="710"/>
      <c r="CC46" s="710"/>
      <c r="CD46" s="710"/>
      <c r="CE46" s="710"/>
      <c r="CF46" s="710"/>
      <c r="CG46" s="710"/>
      <c r="CH46" s="710"/>
      <c r="CI46" s="710"/>
      <c r="CJ46" s="710"/>
      <c r="CK46" s="710"/>
      <c r="CL46" s="712"/>
      <c r="CM46" s="713"/>
      <c r="CN46" s="713"/>
      <c r="CO46" s="713"/>
      <c r="CP46" s="713"/>
      <c r="CQ46" s="713"/>
      <c r="CR46" s="713"/>
      <c r="CS46" s="713"/>
      <c r="CT46" s="713"/>
      <c r="CU46" s="713"/>
      <c r="CV46" s="713"/>
      <c r="CW46" s="687"/>
      <c r="CX46" s="687"/>
      <c r="CY46" s="699"/>
      <c r="CZ46" s="699"/>
      <c r="DA46" s="699"/>
      <c r="DB46" s="699"/>
      <c r="DC46" s="699"/>
      <c r="DD46" s="699"/>
      <c r="DE46" s="699"/>
      <c r="DF46" s="699"/>
      <c r="DG46" s="699"/>
      <c r="DH46" s="687"/>
      <c r="DI46" s="687"/>
      <c r="DJ46" s="693"/>
      <c r="DK46" s="693"/>
      <c r="DL46" s="693"/>
      <c r="DM46" s="693"/>
      <c r="DN46" s="693"/>
      <c r="DO46" s="693"/>
      <c r="DP46" s="693"/>
      <c r="DQ46" s="693"/>
      <c r="DR46" s="693"/>
      <c r="DS46" s="684"/>
      <c r="DT46" s="696"/>
      <c r="DV46" s="429"/>
      <c r="DW46" s="429"/>
      <c r="DX46" s="429"/>
      <c r="DY46" s="429"/>
      <c r="DZ46" s="814" t="s">
        <v>107</v>
      </c>
      <c r="EA46" s="814"/>
      <c r="EB46" s="814"/>
      <c r="EC46" s="815"/>
      <c r="ED46" s="812" t="b">
        <f>IF(AND($EN$29&lt;=F46,F46&lt;=$EI$29),TRUE,FALSE)</f>
        <v>0</v>
      </c>
      <c r="EE46" s="812"/>
      <c r="EF46" s="812"/>
      <c r="EG46" s="812"/>
      <c r="EH46" s="787" t="str">
        <f>IF(R46="","",R46)</f>
        <v/>
      </c>
      <c r="EI46" s="681"/>
      <c r="EJ46" s="681"/>
      <c r="EK46" s="681"/>
      <c r="EL46" s="681"/>
      <c r="EM46" s="681"/>
      <c r="EN46" s="681"/>
      <c r="EO46" s="681"/>
      <c r="EP46" s="681"/>
      <c r="EQ46" s="681"/>
      <c r="ER46" s="672">
        <f>IF(AB46="",0,AB46)</f>
        <v>0</v>
      </c>
      <c r="ES46" s="672"/>
      <c r="ET46" s="672"/>
      <c r="EU46" s="672"/>
      <c r="EV46" s="672"/>
      <c r="EW46" s="672"/>
      <c r="EX46" s="672"/>
      <c r="EY46" s="672"/>
      <c r="EZ46" s="678">
        <f>IF(ER46&lt;551000,0,
IF(ER46&lt;1619000,ER46-550000,
IF(ER46&lt;1620000,1069000,
IF(ER46&lt;1622000,1070000,
IF(ER46&lt;1624000,1072000,
IF(ER46&lt;1628000,1074000,
"-"))))))</f>
        <v>0</v>
      </c>
      <c r="FA46" s="678"/>
      <c r="FB46" s="678"/>
      <c r="FC46" s="678"/>
      <c r="FD46" s="678"/>
      <c r="FE46" s="678"/>
      <c r="FF46" s="678"/>
      <c r="FG46" s="678"/>
      <c r="FH46" s="678">
        <f>IF(ER46&lt;1628000,EZ46,EZ48)</f>
        <v>0</v>
      </c>
      <c r="FI46" s="678"/>
      <c r="FJ46" s="678"/>
      <c r="FK46" s="678"/>
      <c r="FL46" s="678"/>
      <c r="FM46" s="678"/>
      <c r="FN46" s="678"/>
      <c r="FO46" s="678"/>
      <c r="FP46" s="677">
        <f>FH46-FH48</f>
        <v>0</v>
      </c>
      <c r="FQ46" s="677"/>
      <c r="FR46" s="677"/>
      <c r="FS46" s="677"/>
      <c r="FT46" s="677"/>
      <c r="FU46" s="677"/>
      <c r="FV46" s="677"/>
      <c r="FW46" s="677"/>
      <c r="FX46" s="672">
        <f>IF(AJ46="",0,AJ46)</f>
        <v>0</v>
      </c>
      <c r="FY46" s="672"/>
      <c r="FZ46" s="672"/>
      <c r="GA46" s="672"/>
      <c r="GB46" s="672"/>
      <c r="GC46" s="672"/>
      <c r="GD46" s="672"/>
      <c r="GE46" s="672"/>
      <c r="GF46" s="678">
        <f>IF(FX46&lt;600000,0,
IF(FX46&lt;1300000,FX46-600000,
IF(FX46&lt;4100000,ROUNDDOWN(FX46*0.75-275000,0),
IF(FX46&lt;7700000,ROUNDDOWN(FX46*0.85-685000,0),
IF(FX46&lt;10000000,ROUNDDOWN(FX46*0.95-1455000,0),
FX46-1955000)))))</f>
        <v>0</v>
      </c>
      <c r="GG46" s="678"/>
      <c r="GH46" s="678"/>
      <c r="GI46" s="678"/>
      <c r="GJ46" s="678"/>
      <c r="GK46" s="678"/>
      <c r="GL46" s="678"/>
      <c r="GM46" s="678"/>
      <c r="GN46" s="678">
        <f>IF(FX46&lt;500000,0,
IF(FX46&lt;1300000,FX46-500000,
IF(FX46&lt;4100000,ROUNDDOWN(FX46*0.75-175000,0),
IF(FX46&lt;7700000,ROUNDDOWN(FX46*0.85-585000,0),
IF(FX46&lt;10000000,ROUNDDOWN(FX46*0.95-1355000,0),
FX46-1855000)))))</f>
        <v>0</v>
      </c>
      <c r="GO46" s="678"/>
      <c r="GP46" s="678"/>
      <c r="GQ46" s="678"/>
      <c r="GR46" s="678"/>
      <c r="GS46" s="678"/>
      <c r="GT46" s="678"/>
      <c r="GU46" s="678"/>
      <c r="GV46" s="678">
        <f>IF(FX46&lt;400000,0,
IF(FX46&lt;1300000,FX46-400000,
IF(FX46&lt;4100000,ROUNDDOWN(FX46*0.75-75000,0),
IF(FX46&lt;7700000,ROUNDDOWN(FX46*0.85-485000,0),
IF(FX46&lt;10000000,ROUNDDOWN(FX46*0.95-1255000,0),
FX46-1755000)))))</f>
        <v>0</v>
      </c>
      <c r="GW46" s="678"/>
      <c r="GX46" s="678"/>
      <c r="GY46" s="678"/>
      <c r="GZ46" s="678"/>
      <c r="HA46" s="678"/>
      <c r="HB46" s="678"/>
      <c r="HC46" s="678"/>
      <c r="HD46" s="674" t="str">
        <f>IFERROR(IF(F46="","",DATEDIF(F46,"R"&amp;パラメーター!$D$1&amp;"/1/1","Y")),0)</f>
        <v/>
      </c>
      <c r="HE46" s="674"/>
      <c r="HF46" s="674"/>
      <c r="HG46" s="674"/>
      <c r="HH46" s="674"/>
      <c r="HI46" s="674"/>
      <c r="HJ46" s="674"/>
      <c r="HK46" s="674"/>
      <c r="HL46" s="674">
        <f>IF(HD46&lt;65,1,2)</f>
        <v>2</v>
      </c>
      <c r="HM46" s="674"/>
      <c r="HN46" s="674"/>
      <c r="HO46" s="674"/>
      <c r="HP46" s="674"/>
      <c r="HQ46" s="674"/>
      <c r="HR46" s="674"/>
      <c r="HS46" s="674"/>
      <c r="HT46" s="677">
        <f>IF(AND(HL46=1,HL48=1),GF46,
IF(AND(HL46=1,HL48=2),GN46,
IF(AND(HL46=1,HL48=3),GV46,
IF(AND(HL46=2,HL48=1),GF48,
IF(AND(HL46=2,HL48=2),GN48,
IF(AND(HL46=2,HL48=3),GV48,
"???"))))))</f>
        <v>0</v>
      </c>
      <c r="HU46" s="677"/>
      <c r="HV46" s="677"/>
      <c r="HW46" s="677"/>
      <c r="HX46" s="677"/>
      <c r="HY46" s="677"/>
      <c r="HZ46" s="677"/>
      <c r="IA46" s="677"/>
      <c r="IB46" s="672">
        <f>IF(AR46="",0,AR46)</f>
        <v>0</v>
      </c>
      <c r="IC46" s="672"/>
      <c r="ID46" s="672"/>
      <c r="IE46" s="672"/>
      <c r="IF46" s="672"/>
      <c r="IG46" s="672"/>
      <c r="IH46" s="672"/>
      <c r="II46" s="672"/>
      <c r="IJ46" s="673">
        <f>FP46+HT46+IB46</f>
        <v>0</v>
      </c>
      <c r="IK46" s="673"/>
      <c r="IL46" s="673"/>
      <c r="IM46" s="673"/>
      <c r="IN46" s="673"/>
      <c r="IO46" s="673"/>
      <c r="IP46" s="673"/>
      <c r="IQ46" s="673"/>
      <c r="IR46" s="673">
        <f>IF(IJ46&lt;=24000000,430000,
IF(IJ46&lt;=24500000,290000,
IF(IJ46&lt;=25000000,150000,
0)))</f>
        <v>430000</v>
      </c>
      <c r="IS46" s="673"/>
      <c r="IT46" s="673"/>
      <c r="IU46" s="673"/>
      <c r="IV46" s="673"/>
      <c r="IW46" s="673"/>
      <c r="IX46" s="673"/>
      <c r="IY46" s="673"/>
      <c r="IZ46" s="675">
        <f>IF(IJ46-IR46&lt;0,0,IJ46-IR46)</f>
        <v>0</v>
      </c>
      <c r="JA46" s="675"/>
      <c r="JB46" s="675"/>
      <c r="JC46" s="675"/>
      <c r="JD46" s="675"/>
      <c r="JE46" s="675"/>
      <c r="JF46" s="675"/>
      <c r="JG46" s="675"/>
      <c r="JH46" s="675"/>
      <c r="JI46" s="675"/>
      <c r="JJ46" s="671">
        <f>IF(KD46+KH46=2,
MAX(EH46,IZ46),0)</f>
        <v>0</v>
      </c>
      <c r="JK46" s="671"/>
      <c r="JL46" s="671"/>
      <c r="JM46" s="671"/>
      <c r="JN46" s="671"/>
      <c r="JO46" s="671"/>
      <c r="JP46" s="671"/>
      <c r="JQ46" s="671"/>
      <c r="JR46" s="671"/>
      <c r="JS46" s="671"/>
      <c r="JT46" s="701">
        <f>IF(ED46=TRUE,JJ46,0)</f>
        <v>0</v>
      </c>
      <c r="JU46" s="701"/>
      <c r="JV46" s="701"/>
      <c r="JW46" s="701"/>
      <c r="JX46" s="701"/>
      <c r="JY46" s="701"/>
      <c r="JZ46" s="701"/>
      <c r="KA46" s="701"/>
      <c r="KB46" s="701"/>
      <c r="KC46" s="701"/>
      <c r="KD46" s="676">
        <f>IF(F46="",0,1)</f>
        <v>0</v>
      </c>
      <c r="KE46" s="676"/>
      <c r="KF46" s="676"/>
      <c r="KG46" s="676"/>
      <c r="KH46" s="676">
        <f>IF(AND(R46&lt;&gt;"",OR(AB46&lt;&gt;"",AJ46&lt;&gt;"",AR46&lt;&gt;"")),0,1)</f>
        <v>1</v>
      </c>
      <c r="KI46" s="676"/>
      <c r="KJ46" s="676"/>
      <c r="KK46" s="676"/>
      <c r="KL46" s="825">
        <f>IF(F46="",1,IF(IFERROR(F46*1,0)&gt;0,1,0))</f>
        <v>1</v>
      </c>
      <c r="KM46" s="826"/>
      <c r="KN46" s="826"/>
      <c r="KO46" s="827"/>
      <c r="KP46" s="429"/>
      <c r="KQ46" s="429"/>
      <c r="KR46" s="429"/>
      <c r="KS46" s="429"/>
      <c r="KT46" s="429"/>
      <c r="KU46" s="429"/>
      <c r="KV46" s="429"/>
      <c r="KW46" s="429"/>
      <c r="KX46" s="429"/>
      <c r="KY46" s="429"/>
      <c r="KZ46" s="429"/>
      <c r="LA46" s="429"/>
      <c r="LB46" s="429"/>
      <c r="LC46" s="429"/>
      <c r="LD46" s="429"/>
      <c r="LE46" s="429"/>
      <c r="LF46" s="429"/>
      <c r="LG46" s="429"/>
      <c r="LH46" s="429"/>
      <c r="LI46" s="429"/>
      <c r="LJ46" s="429"/>
      <c r="LK46" s="429"/>
      <c r="LL46" s="429"/>
      <c r="LM46" s="429"/>
      <c r="LN46" s="429"/>
      <c r="LO46" s="429"/>
      <c r="LP46" s="429"/>
      <c r="LQ46" s="429"/>
      <c r="LR46" s="429"/>
      <c r="LS46" s="429"/>
      <c r="LT46" s="429"/>
      <c r="LU46" s="429"/>
      <c r="LV46" s="429"/>
      <c r="LW46" s="429"/>
      <c r="LX46" s="429"/>
      <c r="LY46" s="429"/>
      <c r="LZ46" s="429"/>
    </row>
    <row r="47" spans="1:338" ht="11.25" customHeight="1">
      <c r="B47" s="785"/>
      <c r="C47" s="785"/>
      <c r="D47" s="785"/>
      <c r="E47" s="786"/>
      <c r="F47" s="765"/>
      <c r="G47" s="766"/>
      <c r="H47" s="766"/>
      <c r="I47" s="766"/>
      <c r="J47" s="766"/>
      <c r="K47" s="766"/>
      <c r="L47" s="766"/>
      <c r="M47" s="767"/>
      <c r="N47" s="768"/>
      <c r="O47" s="769"/>
      <c r="P47" s="769"/>
      <c r="Q47" s="770"/>
      <c r="R47" s="782"/>
      <c r="S47" s="780"/>
      <c r="T47" s="780"/>
      <c r="U47" s="780"/>
      <c r="V47" s="780"/>
      <c r="W47" s="780"/>
      <c r="X47" s="780"/>
      <c r="Y47" s="780"/>
      <c r="Z47" s="780"/>
      <c r="AA47" s="781"/>
      <c r="AB47" s="782"/>
      <c r="AC47" s="780"/>
      <c r="AD47" s="780"/>
      <c r="AE47" s="780"/>
      <c r="AF47" s="780"/>
      <c r="AG47" s="780"/>
      <c r="AH47" s="780"/>
      <c r="AI47" s="780"/>
      <c r="AJ47" s="780"/>
      <c r="AK47" s="780"/>
      <c r="AL47" s="780"/>
      <c r="AM47" s="780"/>
      <c r="AN47" s="780"/>
      <c r="AO47" s="780"/>
      <c r="AP47" s="780"/>
      <c r="AQ47" s="780"/>
      <c r="AR47" s="780"/>
      <c r="AS47" s="780"/>
      <c r="AT47" s="780"/>
      <c r="AU47" s="780"/>
      <c r="AV47" s="780"/>
      <c r="AW47" s="780"/>
      <c r="AX47" s="780"/>
      <c r="AY47" s="781"/>
      <c r="AZ47" s="783"/>
      <c r="BA47" s="784"/>
      <c r="BB47" s="784"/>
      <c r="BC47" s="784"/>
      <c r="BD47" s="784"/>
      <c r="BE47" s="784"/>
      <c r="BF47" s="784"/>
      <c r="BG47" s="784"/>
      <c r="BH47" s="784"/>
      <c r="BI47" s="784"/>
      <c r="BJ47" s="418"/>
      <c r="BK47" s="418"/>
      <c r="BL47" s="418"/>
      <c r="BM47" s="717"/>
      <c r="BN47" s="717"/>
      <c r="BO47" s="717"/>
      <c r="BP47" s="707"/>
      <c r="BQ47" s="708"/>
      <c r="BR47" s="708"/>
      <c r="BS47" s="708"/>
      <c r="BT47" s="708"/>
      <c r="BU47" s="708"/>
      <c r="BV47" s="708"/>
      <c r="BW47" s="711"/>
      <c r="BX47" s="711"/>
      <c r="BY47" s="711"/>
      <c r="BZ47" s="711"/>
      <c r="CA47" s="711"/>
      <c r="CB47" s="711"/>
      <c r="CC47" s="711"/>
      <c r="CD47" s="711"/>
      <c r="CE47" s="711"/>
      <c r="CF47" s="711"/>
      <c r="CG47" s="711"/>
      <c r="CH47" s="711"/>
      <c r="CI47" s="711"/>
      <c r="CJ47" s="711"/>
      <c r="CK47" s="711"/>
      <c r="CL47" s="714"/>
      <c r="CM47" s="715"/>
      <c r="CN47" s="715"/>
      <c r="CO47" s="715"/>
      <c r="CP47" s="715"/>
      <c r="CQ47" s="715"/>
      <c r="CR47" s="715"/>
      <c r="CS47" s="715"/>
      <c r="CT47" s="715"/>
      <c r="CU47" s="715"/>
      <c r="CV47" s="715"/>
      <c r="CW47" s="688"/>
      <c r="CX47" s="688"/>
      <c r="CY47" s="700"/>
      <c r="CZ47" s="700"/>
      <c r="DA47" s="700"/>
      <c r="DB47" s="700"/>
      <c r="DC47" s="700"/>
      <c r="DD47" s="700"/>
      <c r="DE47" s="700"/>
      <c r="DF47" s="700"/>
      <c r="DG47" s="700"/>
      <c r="DH47" s="688"/>
      <c r="DI47" s="688"/>
      <c r="DJ47" s="694"/>
      <c r="DK47" s="694"/>
      <c r="DL47" s="694"/>
      <c r="DM47" s="694"/>
      <c r="DN47" s="694"/>
      <c r="DO47" s="694"/>
      <c r="DP47" s="694"/>
      <c r="DQ47" s="694"/>
      <c r="DR47" s="694"/>
      <c r="DS47" s="685"/>
      <c r="DT47" s="697"/>
      <c r="DV47" s="429"/>
      <c r="DW47" s="429"/>
      <c r="DX47" s="429"/>
      <c r="DY47" s="429"/>
      <c r="DZ47" s="785"/>
      <c r="EA47" s="785"/>
      <c r="EB47" s="785"/>
      <c r="EC47" s="786"/>
      <c r="ED47" s="813"/>
      <c r="EE47" s="813"/>
      <c r="EF47" s="813"/>
      <c r="EG47" s="813"/>
      <c r="EH47" s="681"/>
      <c r="EI47" s="681"/>
      <c r="EJ47" s="681"/>
      <c r="EK47" s="681"/>
      <c r="EL47" s="681"/>
      <c r="EM47" s="681"/>
      <c r="EN47" s="681"/>
      <c r="EO47" s="681"/>
      <c r="EP47" s="681"/>
      <c r="EQ47" s="681"/>
      <c r="ER47" s="672"/>
      <c r="ES47" s="672"/>
      <c r="ET47" s="672"/>
      <c r="EU47" s="672"/>
      <c r="EV47" s="672"/>
      <c r="EW47" s="672"/>
      <c r="EX47" s="672"/>
      <c r="EY47" s="672"/>
      <c r="EZ47" s="678"/>
      <c r="FA47" s="678"/>
      <c r="FB47" s="678"/>
      <c r="FC47" s="678"/>
      <c r="FD47" s="678"/>
      <c r="FE47" s="678"/>
      <c r="FF47" s="678"/>
      <c r="FG47" s="678"/>
      <c r="FH47" s="678"/>
      <c r="FI47" s="678"/>
      <c r="FJ47" s="678"/>
      <c r="FK47" s="678"/>
      <c r="FL47" s="678"/>
      <c r="FM47" s="678"/>
      <c r="FN47" s="678"/>
      <c r="FO47" s="678"/>
      <c r="FP47" s="677"/>
      <c r="FQ47" s="677"/>
      <c r="FR47" s="677"/>
      <c r="FS47" s="677"/>
      <c r="FT47" s="677"/>
      <c r="FU47" s="677"/>
      <c r="FV47" s="677"/>
      <c r="FW47" s="677"/>
      <c r="FX47" s="672"/>
      <c r="FY47" s="672"/>
      <c r="FZ47" s="672"/>
      <c r="GA47" s="672"/>
      <c r="GB47" s="672"/>
      <c r="GC47" s="672"/>
      <c r="GD47" s="672"/>
      <c r="GE47" s="672"/>
      <c r="GF47" s="678"/>
      <c r="GG47" s="678"/>
      <c r="GH47" s="678"/>
      <c r="GI47" s="678"/>
      <c r="GJ47" s="678"/>
      <c r="GK47" s="678"/>
      <c r="GL47" s="678"/>
      <c r="GM47" s="678"/>
      <c r="GN47" s="678"/>
      <c r="GO47" s="678"/>
      <c r="GP47" s="678"/>
      <c r="GQ47" s="678"/>
      <c r="GR47" s="678"/>
      <c r="GS47" s="678"/>
      <c r="GT47" s="678"/>
      <c r="GU47" s="678"/>
      <c r="GV47" s="678"/>
      <c r="GW47" s="678"/>
      <c r="GX47" s="678"/>
      <c r="GY47" s="678"/>
      <c r="GZ47" s="678"/>
      <c r="HA47" s="678"/>
      <c r="HB47" s="678"/>
      <c r="HC47" s="678"/>
      <c r="HD47" s="674"/>
      <c r="HE47" s="674"/>
      <c r="HF47" s="674"/>
      <c r="HG47" s="674"/>
      <c r="HH47" s="674"/>
      <c r="HI47" s="674"/>
      <c r="HJ47" s="674"/>
      <c r="HK47" s="674"/>
      <c r="HL47" s="674"/>
      <c r="HM47" s="674"/>
      <c r="HN47" s="674"/>
      <c r="HO47" s="674"/>
      <c r="HP47" s="674"/>
      <c r="HQ47" s="674"/>
      <c r="HR47" s="674"/>
      <c r="HS47" s="674"/>
      <c r="HT47" s="677"/>
      <c r="HU47" s="677"/>
      <c r="HV47" s="677"/>
      <c r="HW47" s="677"/>
      <c r="HX47" s="677"/>
      <c r="HY47" s="677"/>
      <c r="HZ47" s="677"/>
      <c r="IA47" s="677"/>
      <c r="IB47" s="672"/>
      <c r="IC47" s="672"/>
      <c r="ID47" s="672"/>
      <c r="IE47" s="672"/>
      <c r="IF47" s="672"/>
      <c r="IG47" s="672"/>
      <c r="IH47" s="672"/>
      <c r="II47" s="672"/>
      <c r="IJ47" s="673"/>
      <c r="IK47" s="673"/>
      <c r="IL47" s="673"/>
      <c r="IM47" s="673"/>
      <c r="IN47" s="673"/>
      <c r="IO47" s="673"/>
      <c r="IP47" s="673"/>
      <c r="IQ47" s="673"/>
      <c r="IR47" s="673"/>
      <c r="IS47" s="673"/>
      <c r="IT47" s="673"/>
      <c r="IU47" s="673"/>
      <c r="IV47" s="673"/>
      <c r="IW47" s="673"/>
      <c r="IX47" s="673"/>
      <c r="IY47" s="673"/>
      <c r="IZ47" s="675"/>
      <c r="JA47" s="675"/>
      <c r="JB47" s="675"/>
      <c r="JC47" s="675"/>
      <c r="JD47" s="675"/>
      <c r="JE47" s="675"/>
      <c r="JF47" s="675"/>
      <c r="JG47" s="675"/>
      <c r="JH47" s="675"/>
      <c r="JI47" s="675"/>
      <c r="JJ47" s="671"/>
      <c r="JK47" s="671"/>
      <c r="JL47" s="671"/>
      <c r="JM47" s="671"/>
      <c r="JN47" s="671"/>
      <c r="JO47" s="671"/>
      <c r="JP47" s="671"/>
      <c r="JQ47" s="671"/>
      <c r="JR47" s="671"/>
      <c r="JS47" s="671"/>
      <c r="JT47" s="701"/>
      <c r="JU47" s="701"/>
      <c r="JV47" s="701"/>
      <c r="JW47" s="701"/>
      <c r="JX47" s="701"/>
      <c r="JY47" s="701"/>
      <c r="JZ47" s="701"/>
      <c r="KA47" s="701"/>
      <c r="KB47" s="701"/>
      <c r="KC47" s="701"/>
      <c r="KD47" s="676"/>
      <c r="KE47" s="676"/>
      <c r="KF47" s="676"/>
      <c r="KG47" s="676"/>
      <c r="KH47" s="676"/>
      <c r="KI47" s="676"/>
      <c r="KJ47" s="676"/>
      <c r="KK47" s="676"/>
      <c r="KL47" s="828"/>
      <c r="KM47" s="829"/>
      <c r="KN47" s="829"/>
      <c r="KO47" s="830"/>
      <c r="KP47" s="429"/>
      <c r="KQ47" s="429"/>
      <c r="KR47" s="429"/>
      <c r="KS47" s="429"/>
      <c r="KT47" s="429"/>
      <c r="KU47" s="429"/>
      <c r="KV47" s="429"/>
      <c r="KW47" s="429"/>
      <c r="KX47" s="429"/>
      <c r="KY47" s="429"/>
      <c r="KZ47" s="429"/>
      <c r="LA47" s="429"/>
      <c r="LB47" s="429"/>
      <c r="LC47" s="429"/>
      <c r="LD47" s="429"/>
      <c r="LE47" s="429"/>
      <c r="LF47" s="429"/>
      <c r="LG47" s="429"/>
      <c r="LH47" s="429"/>
      <c r="LI47" s="429"/>
      <c r="LJ47" s="429"/>
      <c r="LK47" s="429"/>
      <c r="LL47" s="429"/>
      <c r="LM47" s="429"/>
      <c r="LN47" s="429"/>
      <c r="LO47" s="429"/>
      <c r="LP47" s="429"/>
      <c r="LQ47" s="429"/>
      <c r="LR47" s="429"/>
      <c r="LS47" s="429"/>
      <c r="LT47" s="429"/>
      <c r="LU47" s="429"/>
      <c r="LV47" s="429"/>
      <c r="LW47" s="429"/>
      <c r="LX47" s="429"/>
      <c r="LY47" s="429"/>
      <c r="LZ47" s="429"/>
    </row>
    <row r="48" spans="1:338" ht="11.25" customHeight="1">
      <c r="B48" s="785"/>
      <c r="C48" s="785"/>
      <c r="D48" s="785"/>
      <c r="E48" s="786"/>
      <c r="F48" s="765"/>
      <c r="G48" s="766"/>
      <c r="H48" s="766"/>
      <c r="I48" s="766"/>
      <c r="J48" s="766"/>
      <c r="K48" s="766"/>
      <c r="L48" s="766"/>
      <c r="M48" s="767"/>
      <c r="N48" s="768"/>
      <c r="O48" s="769"/>
      <c r="P48" s="769"/>
      <c r="Q48" s="770"/>
      <c r="R48" s="782"/>
      <c r="S48" s="780"/>
      <c r="T48" s="780"/>
      <c r="U48" s="780"/>
      <c r="V48" s="780"/>
      <c r="W48" s="780"/>
      <c r="X48" s="780"/>
      <c r="Y48" s="780"/>
      <c r="Z48" s="780"/>
      <c r="AA48" s="781"/>
      <c r="AB48" s="782"/>
      <c r="AC48" s="780"/>
      <c r="AD48" s="780"/>
      <c r="AE48" s="780"/>
      <c r="AF48" s="780"/>
      <c r="AG48" s="780"/>
      <c r="AH48" s="780"/>
      <c r="AI48" s="780"/>
      <c r="AJ48" s="780"/>
      <c r="AK48" s="780"/>
      <c r="AL48" s="780"/>
      <c r="AM48" s="780"/>
      <c r="AN48" s="780"/>
      <c r="AO48" s="780"/>
      <c r="AP48" s="780"/>
      <c r="AQ48" s="780"/>
      <c r="AR48" s="780"/>
      <c r="AS48" s="780"/>
      <c r="AT48" s="780"/>
      <c r="AU48" s="780"/>
      <c r="AV48" s="780"/>
      <c r="AW48" s="780"/>
      <c r="AX48" s="780"/>
      <c r="AY48" s="781"/>
      <c r="AZ48" s="783"/>
      <c r="BA48" s="784"/>
      <c r="BB48" s="784"/>
      <c r="BC48" s="784"/>
      <c r="BD48" s="784"/>
      <c r="BE48" s="784"/>
      <c r="BF48" s="784"/>
      <c r="BG48" s="784"/>
      <c r="BH48" s="784"/>
      <c r="BI48" s="784"/>
      <c r="BJ48" s="418"/>
      <c r="BK48" s="418"/>
      <c r="BL48" s="418"/>
      <c r="BM48" s="718"/>
      <c r="BN48" s="718"/>
      <c r="BO48" s="718"/>
      <c r="BP48" s="718"/>
      <c r="BQ48" s="718"/>
      <c r="BR48" s="718"/>
      <c r="BS48" s="718"/>
      <c r="BT48" s="718"/>
      <c r="BU48" s="718"/>
      <c r="BV48" s="718"/>
      <c r="BW48" s="718"/>
      <c r="BX48" s="718"/>
      <c r="BY48" s="718"/>
      <c r="BZ48" s="718"/>
      <c r="CA48" s="718"/>
      <c r="CB48" s="718"/>
      <c r="CC48" s="718"/>
      <c r="CD48" s="718"/>
      <c r="CE48" s="718"/>
      <c r="CF48" s="718"/>
      <c r="CG48" s="718"/>
      <c r="CH48" s="718"/>
      <c r="CI48" s="718"/>
      <c r="CJ48" s="718"/>
      <c r="CK48" s="718"/>
      <c r="CL48" s="722" t="s">
        <v>202</v>
      </c>
      <c r="CM48" s="723"/>
      <c r="CN48" s="723"/>
      <c r="CO48" s="723"/>
      <c r="CP48" s="723"/>
      <c r="CQ48" s="723"/>
      <c r="CR48" s="723"/>
      <c r="CS48" s="723"/>
      <c r="CT48" s="723"/>
      <c r="CU48" s="723"/>
      <c r="CV48" s="723"/>
      <c r="CW48" s="723"/>
      <c r="CX48" s="723"/>
      <c r="CY48" s="723"/>
      <c r="CZ48" s="723"/>
      <c r="DA48" s="723"/>
      <c r="DB48" s="723"/>
      <c r="DC48" s="723"/>
      <c r="DD48" s="723"/>
      <c r="DE48" s="723"/>
      <c r="DF48" s="723"/>
      <c r="DG48" s="723"/>
      <c r="DH48" s="723"/>
      <c r="DI48" s="724"/>
      <c r="DJ48" s="719">
        <f>ROUNDDOWN(SUM(DJ39:DT47),-2)</f>
        <v>0</v>
      </c>
      <c r="DK48" s="692"/>
      <c r="DL48" s="692"/>
      <c r="DM48" s="692"/>
      <c r="DN48" s="692"/>
      <c r="DO48" s="692"/>
      <c r="DP48" s="692"/>
      <c r="DQ48" s="692"/>
      <c r="DR48" s="692"/>
      <c r="DS48" s="683" t="s">
        <v>256</v>
      </c>
      <c r="DT48" s="695"/>
      <c r="DV48" s="429"/>
      <c r="DW48" s="429"/>
      <c r="DX48" s="429"/>
      <c r="DY48" s="429"/>
      <c r="DZ48" s="785"/>
      <c r="EA48" s="785"/>
      <c r="EB48" s="785"/>
      <c r="EC48" s="786"/>
      <c r="ED48" s="813"/>
      <c r="EE48" s="813"/>
      <c r="EF48" s="813"/>
      <c r="EG48" s="813"/>
      <c r="EH48" s="681"/>
      <c r="EI48" s="681"/>
      <c r="EJ48" s="681"/>
      <c r="EK48" s="681"/>
      <c r="EL48" s="681"/>
      <c r="EM48" s="681"/>
      <c r="EN48" s="681"/>
      <c r="EO48" s="681"/>
      <c r="EP48" s="681"/>
      <c r="EQ48" s="681"/>
      <c r="ER48" s="672"/>
      <c r="ES48" s="672"/>
      <c r="ET48" s="672"/>
      <c r="EU48" s="672"/>
      <c r="EV48" s="672"/>
      <c r="EW48" s="672"/>
      <c r="EX48" s="672"/>
      <c r="EY48" s="672"/>
      <c r="EZ48" s="678" t="str">
        <f>IF(ER46&lt;1628000,"-",
IF(ER46&lt;1800000,ROUNDDOWN(ER46/4,-3)*2.4+100000,
IF(ER46&lt;3600000,ROUNDDOWN(ER46/4,-3)*2.8-80000,
IF(ER46&lt;6600000,ROUNDDOWN(ER46/4,-3)*3.2-440000,
IF(ER46&lt;8500000,ROUNDDOWN(ER46*0.9-1100000,0),
ER46-1950000)))))</f>
        <v>-</v>
      </c>
      <c r="FA48" s="678"/>
      <c r="FB48" s="678"/>
      <c r="FC48" s="678"/>
      <c r="FD48" s="678"/>
      <c r="FE48" s="678"/>
      <c r="FF48" s="678"/>
      <c r="FG48" s="678"/>
      <c r="FH48" s="674">
        <f>IF(
IF(FH46&gt;100000,100000,FH46)+IF(HT46&gt;100000,100000,HT46)&lt;=0,0,
IF(FH46&gt;100000,100000,FH46)+IF(HT46&gt;100000,100000,HT46)-100000)</f>
        <v>0</v>
      </c>
      <c r="FI48" s="674"/>
      <c r="FJ48" s="674"/>
      <c r="FK48" s="674"/>
      <c r="FL48" s="674"/>
      <c r="FM48" s="674"/>
      <c r="FN48" s="674"/>
      <c r="FO48" s="674"/>
      <c r="FP48" s="677"/>
      <c r="FQ48" s="677"/>
      <c r="FR48" s="677"/>
      <c r="FS48" s="677"/>
      <c r="FT48" s="677"/>
      <c r="FU48" s="677"/>
      <c r="FV48" s="677"/>
      <c r="FW48" s="677"/>
      <c r="FX48" s="672"/>
      <c r="FY48" s="672"/>
      <c r="FZ48" s="672"/>
      <c r="GA48" s="672"/>
      <c r="GB48" s="672"/>
      <c r="GC48" s="672"/>
      <c r="GD48" s="672"/>
      <c r="GE48" s="672"/>
      <c r="GF48" s="678">
        <f>IF(FX46&lt;1100000,0,
IF(FX46&lt;3300000,FX46-1100000,
IF(FX46&lt;4100000,ROUNDDOWN(FX46*0.75-275000,0),
IF(FX46&lt;7700000,ROUNDDOWN(FX46*0.85-685000,0),
IF(FX46&lt;10000000,ROUNDDOWN(FX46*0.95-1455000,0),
FX46-1955000)))))</f>
        <v>0</v>
      </c>
      <c r="GG48" s="678"/>
      <c r="GH48" s="678"/>
      <c r="GI48" s="678"/>
      <c r="GJ48" s="678"/>
      <c r="GK48" s="678"/>
      <c r="GL48" s="678"/>
      <c r="GM48" s="678"/>
      <c r="GN48" s="678">
        <f>IF(FX46&lt;1000000,0,
IF(FX46&lt;3300000,FX46-1000000,
IF(FX46&lt;4100000,ROUNDDOWN(FX46*0.75-175000,0),
IF(FX46&lt;7700000,ROUNDDOWN(FX46*0.85-585000,0),
IF(FX46&lt;10000000,ROUNDDOWN(FX46*0.95-1355000,0),
FX46-1855000)))))</f>
        <v>0</v>
      </c>
      <c r="GO48" s="678"/>
      <c r="GP48" s="678"/>
      <c r="GQ48" s="678"/>
      <c r="GR48" s="678"/>
      <c r="GS48" s="678"/>
      <c r="GT48" s="678"/>
      <c r="GU48" s="678"/>
      <c r="GV48" s="678">
        <f>IF(FX46&lt;900000,0,
IF(FX46&lt;3300000,FX46-900000,
IF(FX46&lt;4100000,ROUNDDOWN(FX46*0.75-75000,0),
IF(FX46&lt;7700000,ROUNDDOWN(FX46*0.85-485000,0),
IF(FX46&lt;10000000,ROUNDDOWN(FX46*0.95-1255000,0),
FX46-1755000)))))</f>
        <v>0</v>
      </c>
      <c r="GW48" s="678"/>
      <c r="GX48" s="678"/>
      <c r="GY48" s="678"/>
      <c r="GZ48" s="678"/>
      <c r="HA48" s="678"/>
      <c r="HB48" s="678"/>
      <c r="HC48" s="678"/>
      <c r="HD48" s="674">
        <f>SUM(FH46,IB46)</f>
        <v>0</v>
      </c>
      <c r="HE48" s="674"/>
      <c r="HF48" s="674"/>
      <c r="HG48" s="674"/>
      <c r="HH48" s="674"/>
      <c r="HI48" s="674"/>
      <c r="HJ48" s="674"/>
      <c r="HK48" s="674"/>
      <c r="HL48" s="674">
        <f>IF(HD48&lt;=10000000,1,IF(HD48&lt;=20000000,2,3))</f>
        <v>1</v>
      </c>
      <c r="HM48" s="674"/>
      <c r="HN48" s="674"/>
      <c r="HO48" s="674"/>
      <c r="HP48" s="674"/>
      <c r="HQ48" s="674"/>
      <c r="HR48" s="674"/>
      <c r="HS48" s="674"/>
      <c r="HT48" s="677"/>
      <c r="HU48" s="677"/>
      <c r="HV48" s="677"/>
      <c r="HW48" s="677"/>
      <c r="HX48" s="677"/>
      <c r="HY48" s="677"/>
      <c r="HZ48" s="677"/>
      <c r="IA48" s="677"/>
      <c r="IB48" s="672"/>
      <c r="IC48" s="672"/>
      <c r="ID48" s="672"/>
      <c r="IE48" s="672"/>
      <c r="IF48" s="672"/>
      <c r="IG48" s="672"/>
      <c r="IH48" s="672"/>
      <c r="II48" s="672"/>
      <c r="IJ48" s="673"/>
      <c r="IK48" s="673"/>
      <c r="IL48" s="673"/>
      <c r="IM48" s="673"/>
      <c r="IN48" s="673"/>
      <c r="IO48" s="673"/>
      <c r="IP48" s="673"/>
      <c r="IQ48" s="673"/>
      <c r="IR48" s="673"/>
      <c r="IS48" s="673"/>
      <c r="IT48" s="673"/>
      <c r="IU48" s="673"/>
      <c r="IV48" s="673"/>
      <c r="IW48" s="673"/>
      <c r="IX48" s="673"/>
      <c r="IY48" s="673"/>
      <c r="IZ48" s="675"/>
      <c r="JA48" s="675"/>
      <c r="JB48" s="675"/>
      <c r="JC48" s="675"/>
      <c r="JD48" s="675"/>
      <c r="JE48" s="675"/>
      <c r="JF48" s="675"/>
      <c r="JG48" s="675"/>
      <c r="JH48" s="675"/>
      <c r="JI48" s="675"/>
      <c r="JJ48" s="671"/>
      <c r="JK48" s="671"/>
      <c r="JL48" s="671"/>
      <c r="JM48" s="671"/>
      <c r="JN48" s="671"/>
      <c r="JO48" s="671"/>
      <c r="JP48" s="671"/>
      <c r="JQ48" s="671"/>
      <c r="JR48" s="671"/>
      <c r="JS48" s="671"/>
      <c r="JT48" s="701"/>
      <c r="JU48" s="701"/>
      <c r="JV48" s="701"/>
      <c r="JW48" s="701"/>
      <c r="JX48" s="701"/>
      <c r="JY48" s="701"/>
      <c r="JZ48" s="701"/>
      <c r="KA48" s="701"/>
      <c r="KB48" s="701"/>
      <c r="KC48" s="701"/>
      <c r="KD48" s="676"/>
      <c r="KE48" s="676"/>
      <c r="KF48" s="676"/>
      <c r="KG48" s="676"/>
      <c r="KH48" s="676"/>
      <c r="KI48" s="676"/>
      <c r="KJ48" s="676"/>
      <c r="KK48" s="676"/>
      <c r="KL48" s="828"/>
      <c r="KM48" s="829"/>
      <c r="KN48" s="829"/>
      <c r="KO48" s="830"/>
      <c r="KP48" s="429"/>
      <c r="KQ48" s="429"/>
      <c r="KR48" s="429"/>
      <c r="KS48" s="429"/>
      <c r="KT48" s="429"/>
      <c r="KU48" s="429"/>
      <c r="KV48" s="429"/>
      <c r="KW48" s="429"/>
      <c r="KX48" s="429"/>
      <c r="KY48" s="429"/>
      <c r="KZ48" s="429"/>
      <c r="LA48" s="429"/>
      <c r="LB48" s="429"/>
      <c r="LC48" s="429"/>
      <c r="LD48" s="429"/>
      <c r="LE48" s="429"/>
      <c r="LF48" s="429"/>
      <c r="LG48" s="429"/>
      <c r="LH48" s="429"/>
      <c r="LI48" s="429"/>
      <c r="LJ48" s="429"/>
      <c r="LK48" s="429"/>
      <c r="LL48" s="429"/>
      <c r="LM48" s="429"/>
      <c r="LN48" s="429"/>
      <c r="LO48" s="429"/>
      <c r="LP48" s="429"/>
      <c r="LQ48" s="429"/>
      <c r="LR48" s="429"/>
      <c r="LS48" s="429"/>
      <c r="LT48" s="429"/>
      <c r="LU48" s="429"/>
      <c r="LV48" s="429"/>
      <c r="LW48" s="429"/>
      <c r="LX48" s="429"/>
      <c r="LY48" s="429"/>
      <c r="LZ48" s="429"/>
    </row>
    <row r="49" spans="1:338" ht="11.25" customHeight="1">
      <c r="B49" s="785"/>
      <c r="C49" s="785"/>
      <c r="D49" s="785"/>
      <c r="E49" s="786"/>
      <c r="F49" s="765"/>
      <c r="G49" s="766"/>
      <c r="H49" s="766"/>
      <c r="I49" s="766"/>
      <c r="J49" s="766"/>
      <c r="K49" s="766"/>
      <c r="L49" s="766"/>
      <c r="M49" s="767"/>
      <c r="N49" s="768"/>
      <c r="O49" s="769"/>
      <c r="P49" s="769"/>
      <c r="Q49" s="770"/>
      <c r="R49" s="782"/>
      <c r="S49" s="780"/>
      <c r="T49" s="780"/>
      <c r="U49" s="780"/>
      <c r="V49" s="780"/>
      <c r="W49" s="780"/>
      <c r="X49" s="780"/>
      <c r="Y49" s="780"/>
      <c r="Z49" s="780"/>
      <c r="AA49" s="781"/>
      <c r="AB49" s="782"/>
      <c r="AC49" s="780"/>
      <c r="AD49" s="780"/>
      <c r="AE49" s="780"/>
      <c r="AF49" s="780"/>
      <c r="AG49" s="780"/>
      <c r="AH49" s="780"/>
      <c r="AI49" s="780"/>
      <c r="AJ49" s="780"/>
      <c r="AK49" s="780"/>
      <c r="AL49" s="780"/>
      <c r="AM49" s="780"/>
      <c r="AN49" s="780"/>
      <c r="AO49" s="780"/>
      <c r="AP49" s="780"/>
      <c r="AQ49" s="780"/>
      <c r="AR49" s="780"/>
      <c r="AS49" s="780"/>
      <c r="AT49" s="780"/>
      <c r="AU49" s="780"/>
      <c r="AV49" s="780"/>
      <c r="AW49" s="780"/>
      <c r="AX49" s="780"/>
      <c r="AY49" s="781"/>
      <c r="AZ49" s="783"/>
      <c r="BA49" s="784"/>
      <c r="BB49" s="784"/>
      <c r="BC49" s="784"/>
      <c r="BD49" s="784"/>
      <c r="BE49" s="784"/>
      <c r="BF49" s="784"/>
      <c r="BG49" s="784"/>
      <c r="BH49" s="784"/>
      <c r="BI49" s="784"/>
      <c r="BJ49" s="418"/>
      <c r="BK49" s="418"/>
      <c r="BL49" s="418"/>
      <c r="BM49" s="718"/>
      <c r="BN49" s="718"/>
      <c r="BO49" s="718"/>
      <c r="BP49" s="718"/>
      <c r="BQ49" s="718"/>
      <c r="BR49" s="718"/>
      <c r="BS49" s="718"/>
      <c r="BT49" s="718"/>
      <c r="BU49" s="718"/>
      <c r="BV49" s="718"/>
      <c r="BW49" s="718"/>
      <c r="BX49" s="718"/>
      <c r="BY49" s="718"/>
      <c r="BZ49" s="718"/>
      <c r="CA49" s="718"/>
      <c r="CB49" s="718"/>
      <c r="CC49" s="718"/>
      <c r="CD49" s="718"/>
      <c r="CE49" s="718"/>
      <c r="CF49" s="718"/>
      <c r="CG49" s="718"/>
      <c r="CH49" s="718"/>
      <c r="CI49" s="718"/>
      <c r="CJ49" s="718"/>
      <c r="CK49" s="718"/>
      <c r="CL49" s="725"/>
      <c r="CM49" s="726"/>
      <c r="CN49" s="726"/>
      <c r="CO49" s="726"/>
      <c r="CP49" s="726"/>
      <c r="CQ49" s="726"/>
      <c r="CR49" s="726"/>
      <c r="CS49" s="726"/>
      <c r="CT49" s="726"/>
      <c r="CU49" s="726"/>
      <c r="CV49" s="726"/>
      <c r="CW49" s="726"/>
      <c r="CX49" s="726"/>
      <c r="CY49" s="726"/>
      <c r="CZ49" s="726"/>
      <c r="DA49" s="726"/>
      <c r="DB49" s="726"/>
      <c r="DC49" s="726"/>
      <c r="DD49" s="726"/>
      <c r="DE49" s="726"/>
      <c r="DF49" s="726"/>
      <c r="DG49" s="726"/>
      <c r="DH49" s="726"/>
      <c r="DI49" s="727"/>
      <c r="DJ49" s="720"/>
      <c r="DK49" s="693"/>
      <c r="DL49" s="693"/>
      <c r="DM49" s="693"/>
      <c r="DN49" s="693"/>
      <c r="DO49" s="693"/>
      <c r="DP49" s="693"/>
      <c r="DQ49" s="693"/>
      <c r="DR49" s="693"/>
      <c r="DS49" s="684"/>
      <c r="DT49" s="696"/>
      <c r="DV49" s="429"/>
      <c r="DW49" s="429"/>
      <c r="DX49" s="429"/>
      <c r="DY49" s="429"/>
      <c r="DZ49" s="785"/>
      <c r="EA49" s="785"/>
      <c r="EB49" s="785"/>
      <c r="EC49" s="786"/>
      <c r="ED49" s="813"/>
      <c r="EE49" s="813"/>
      <c r="EF49" s="813"/>
      <c r="EG49" s="813"/>
      <c r="EH49" s="681"/>
      <c r="EI49" s="681"/>
      <c r="EJ49" s="681"/>
      <c r="EK49" s="681"/>
      <c r="EL49" s="681"/>
      <c r="EM49" s="681"/>
      <c r="EN49" s="681"/>
      <c r="EO49" s="681"/>
      <c r="EP49" s="681"/>
      <c r="EQ49" s="681"/>
      <c r="ER49" s="672"/>
      <c r="ES49" s="672"/>
      <c r="ET49" s="672"/>
      <c r="EU49" s="672"/>
      <c r="EV49" s="672"/>
      <c r="EW49" s="672"/>
      <c r="EX49" s="672"/>
      <c r="EY49" s="672"/>
      <c r="EZ49" s="678"/>
      <c r="FA49" s="678"/>
      <c r="FB49" s="678"/>
      <c r="FC49" s="678"/>
      <c r="FD49" s="678"/>
      <c r="FE49" s="678"/>
      <c r="FF49" s="678"/>
      <c r="FG49" s="678"/>
      <c r="FH49" s="674"/>
      <c r="FI49" s="674"/>
      <c r="FJ49" s="674"/>
      <c r="FK49" s="674"/>
      <c r="FL49" s="674"/>
      <c r="FM49" s="674"/>
      <c r="FN49" s="674"/>
      <c r="FO49" s="674"/>
      <c r="FP49" s="677"/>
      <c r="FQ49" s="677"/>
      <c r="FR49" s="677"/>
      <c r="FS49" s="677"/>
      <c r="FT49" s="677"/>
      <c r="FU49" s="677"/>
      <c r="FV49" s="677"/>
      <c r="FW49" s="677"/>
      <c r="FX49" s="672"/>
      <c r="FY49" s="672"/>
      <c r="FZ49" s="672"/>
      <c r="GA49" s="672"/>
      <c r="GB49" s="672"/>
      <c r="GC49" s="672"/>
      <c r="GD49" s="672"/>
      <c r="GE49" s="672"/>
      <c r="GF49" s="678"/>
      <c r="GG49" s="678"/>
      <c r="GH49" s="678"/>
      <c r="GI49" s="678"/>
      <c r="GJ49" s="678"/>
      <c r="GK49" s="678"/>
      <c r="GL49" s="678"/>
      <c r="GM49" s="678"/>
      <c r="GN49" s="678"/>
      <c r="GO49" s="678"/>
      <c r="GP49" s="678"/>
      <c r="GQ49" s="678"/>
      <c r="GR49" s="678"/>
      <c r="GS49" s="678"/>
      <c r="GT49" s="678"/>
      <c r="GU49" s="678"/>
      <c r="GV49" s="678"/>
      <c r="GW49" s="678"/>
      <c r="GX49" s="678"/>
      <c r="GY49" s="678"/>
      <c r="GZ49" s="678"/>
      <c r="HA49" s="678"/>
      <c r="HB49" s="678"/>
      <c r="HC49" s="678"/>
      <c r="HD49" s="674"/>
      <c r="HE49" s="674"/>
      <c r="HF49" s="674"/>
      <c r="HG49" s="674"/>
      <c r="HH49" s="674"/>
      <c r="HI49" s="674"/>
      <c r="HJ49" s="674"/>
      <c r="HK49" s="674"/>
      <c r="HL49" s="674"/>
      <c r="HM49" s="674"/>
      <c r="HN49" s="674"/>
      <c r="HO49" s="674"/>
      <c r="HP49" s="674"/>
      <c r="HQ49" s="674"/>
      <c r="HR49" s="674"/>
      <c r="HS49" s="674"/>
      <c r="HT49" s="677"/>
      <c r="HU49" s="677"/>
      <c r="HV49" s="677"/>
      <c r="HW49" s="677"/>
      <c r="HX49" s="677"/>
      <c r="HY49" s="677"/>
      <c r="HZ49" s="677"/>
      <c r="IA49" s="677"/>
      <c r="IB49" s="672"/>
      <c r="IC49" s="672"/>
      <c r="ID49" s="672"/>
      <c r="IE49" s="672"/>
      <c r="IF49" s="672"/>
      <c r="IG49" s="672"/>
      <c r="IH49" s="672"/>
      <c r="II49" s="672"/>
      <c r="IJ49" s="673"/>
      <c r="IK49" s="673"/>
      <c r="IL49" s="673"/>
      <c r="IM49" s="673"/>
      <c r="IN49" s="673"/>
      <c r="IO49" s="673"/>
      <c r="IP49" s="673"/>
      <c r="IQ49" s="673"/>
      <c r="IR49" s="673"/>
      <c r="IS49" s="673"/>
      <c r="IT49" s="673"/>
      <c r="IU49" s="673"/>
      <c r="IV49" s="673"/>
      <c r="IW49" s="673"/>
      <c r="IX49" s="673"/>
      <c r="IY49" s="673"/>
      <c r="IZ49" s="675"/>
      <c r="JA49" s="675"/>
      <c r="JB49" s="675"/>
      <c r="JC49" s="675"/>
      <c r="JD49" s="675"/>
      <c r="JE49" s="675"/>
      <c r="JF49" s="675"/>
      <c r="JG49" s="675"/>
      <c r="JH49" s="675"/>
      <c r="JI49" s="675"/>
      <c r="JJ49" s="671"/>
      <c r="JK49" s="671"/>
      <c r="JL49" s="671"/>
      <c r="JM49" s="671"/>
      <c r="JN49" s="671"/>
      <c r="JO49" s="671"/>
      <c r="JP49" s="671"/>
      <c r="JQ49" s="671"/>
      <c r="JR49" s="671"/>
      <c r="JS49" s="671"/>
      <c r="JT49" s="701"/>
      <c r="JU49" s="701"/>
      <c r="JV49" s="701"/>
      <c r="JW49" s="701"/>
      <c r="JX49" s="701"/>
      <c r="JY49" s="701"/>
      <c r="JZ49" s="701"/>
      <c r="KA49" s="701"/>
      <c r="KB49" s="701"/>
      <c r="KC49" s="701"/>
      <c r="KD49" s="676"/>
      <c r="KE49" s="676"/>
      <c r="KF49" s="676"/>
      <c r="KG49" s="676"/>
      <c r="KH49" s="676"/>
      <c r="KI49" s="676"/>
      <c r="KJ49" s="676"/>
      <c r="KK49" s="676"/>
      <c r="KL49" s="831"/>
      <c r="KM49" s="832"/>
      <c r="KN49" s="832"/>
      <c r="KO49" s="833"/>
      <c r="KP49" s="429"/>
      <c r="KQ49" s="429"/>
      <c r="KR49" s="429"/>
      <c r="KS49" s="429"/>
      <c r="KT49" s="429"/>
      <c r="KU49" s="429"/>
      <c r="KV49" s="429"/>
      <c r="KW49" s="429"/>
      <c r="KX49" s="429"/>
      <c r="KY49" s="429"/>
      <c r="KZ49" s="429"/>
      <c r="LA49" s="429"/>
      <c r="LB49" s="429"/>
      <c r="LC49" s="429"/>
      <c r="LD49" s="429"/>
      <c r="LE49" s="429"/>
      <c r="LF49" s="429"/>
      <c r="LG49" s="429"/>
      <c r="LH49" s="429"/>
      <c r="LI49" s="429"/>
      <c r="LJ49" s="429"/>
      <c r="LK49" s="429"/>
      <c r="LL49" s="429"/>
      <c r="LM49" s="429"/>
      <c r="LN49" s="429"/>
      <c r="LO49" s="429"/>
      <c r="LP49" s="429"/>
      <c r="LQ49" s="429"/>
      <c r="LR49" s="429"/>
      <c r="LS49" s="429"/>
      <c r="LT49" s="429"/>
      <c r="LU49" s="429"/>
      <c r="LV49" s="429"/>
      <c r="LW49" s="429"/>
      <c r="LX49" s="429"/>
      <c r="LY49" s="429"/>
      <c r="LZ49" s="429"/>
    </row>
    <row r="50" spans="1:338" ht="11.25" customHeight="1">
      <c r="A50" s="419"/>
      <c r="B50" s="785" t="s">
        <v>108</v>
      </c>
      <c r="C50" s="785"/>
      <c r="D50" s="785"/>
      <c r="E50" s="786"/>
      <c r="F50" s="858"/>
      <c r="G50" s="859"/>
      <c r="H50" s="859"/>
      <c r="I50" s="859"/>
      <c r="J50" s="859"/>
      <c r="K50" s="859"/>
      <c r="L50" s="859"/>
      <c r="M50" s="860"/>
      <c r="N50" s="768" t="str">
        <f t="shared" ref="N50" si="0">IF(F50="","",IF(ED50=TRUE,"○","ー"))</f>
        <v/>
      </c>
      <c r="O50" s="769"/>
      <c r="P50" s="769"/>
      <c r="Q50" s="770"/>
      <c r="R50" s="782"/>
      <c r="S50" s="780"/>
      <c r="T50" s="780"/>
      <c r="U50" s="780"/>
      <c r="V50" s="780"/>
      <c r="W50" s="780"/>
      <c r="X50" s="780"/>
      <c r="Y50" s="780"/>
      <c r="Z50" s="780"/>
      <c r="AA50" s="781"/>
      <c r="AB50" s="782"/>
      <c r="AC50" s="780"/>
      <c r="AD50" s="780"/>
      <c r="AE50" s="780"/>
      <c r="AF50" s="780"/>
      <c r="AG50" s="780"/>
      <c r="AH50" s="780"/>
      <c r="AI50" s="780"/>
      <c r="AJ50" s="780"/>
      <c r="AK50" s="780"/>
      <c r="AL50" s="780"/>
      <c r="AM50" s="780"/>
      <c r="AN50" s="780"/>
      <c r="AO50" s="780"/>
      <c r="AP50" s="780"/>
      <c r="AQ50" s="780"/>
      <c r="AR50" s="780"/>
      <c r="AS50" s="780"/>
      <c r="AT50" s="780"/>
      <c r="AU50" s="780"/>
      <c r="AV50" s="780"/>
      <c r="AW50" s="780"/>
      <c r="AX50" s="780"/>
      <c r="AY50" s="781"/>
      <c r="AZ50" s="783" t="str">
        <f>IF(KD50=0,"",
IF(KH50=0,"ー",JJ50))</f>
        <v/>
      </c>
      <c r="BA50" s="784"/>
      <c r="BB50" s="784"/>
      <c r="BC50" s="784"/>
      <c r="BD50" s="784"/>
      <c r="BE50" s="784"/>
      <c r="BF50" s="784"/>
      <c r="BG50" s="784"/>
      <c r="BH50" s="784"/>
      <c r="BI50" s="784"/>
      <c r="BJ50" s="418"/>
      <c r="BK50" s="418"/>
      <c r="BL50" s="418"/>
      <c r="BM50" s="718"/>
      <c r="BN50" s="718"/>
      <c r="BO50" s="718"/>
      <c r="BP50" s="718"/>
      <c r="BQ50" s="718"/>
      <c r="BR50" s="718"/>
      <c r="BS50" s="718"/>
      <c r="BT50" s="718"/>
      <c r="BU50" s="718"/>
      <c r="BV50" s="718"/>
      <c r="BW50" s="718"/>
      <c r="BX50" s="718"/>
      <c r="BY50" s="718"/>
      <c r="BZ50" s="718"/>
      <c r="CA50" s="718"/>
      <c r="CB50" s="718"/>
      <c r="CC50" s="718"/>
      <c r="CD50" s="718"/>
      <c r="CE50" s="718"/>
      <c r="CF50" s="718"/>
      <c r="CG50" s="718"/>
      <c r="CH50" s="718"/>
      <c r="CI50" s="718"/>
      <c r="CJ50" s="718"/>
      <c r="CK50" s="718"/>
      <c r="CL50" s="728"/>
      <c r="CM50" s="729"/>
      <c r="CN50" s="729"/>
      <c r="CO50" s="729"/>
      <c r="CP50" s="729"/>
      <c r="CQ50" s="729"/>
      <c r="CR50" s="729"/>
      <c r="CS50" s="729"/>
      <c r="CT50" s="729"/>
      <c r="CU50" s="729"/>
      <c r="CV50" s="729"/>
      <c r="CW50" s="729"/>
      <c r="CX50" s="729"/>
      <c r="CY50" s="729"/>
      <c r="CZ50" s="729"/>
      <c r="DA50" s="729"/>
      <c r="DB50" s="729"/>
      <c r="DC50" s="729"/>
      <c r="DD50" s="729"/>
      <c r="DE50" s="729"/>
      <c r="DF50" s="729"/>
      <c r="DG50" s="729"/>
      <c r="DH50" s="729"/>
      <c r="DI50" s="730"/>
      <c r="DJ50" s="721"/>
      <c r="DK50" s="694"/>
      <c r="DL50" s="694"/>
      <c r="DM50" s="694"/>
      <c r="DN50" s="694"/>
      <c r="DO50" s="694"/>
      <c r="DP50" s="694"/>
      <c r="DQ50" s="694"/>
      <c r="DR50" s="694"/>
      <c r="DS50" s="685"/>
      <c r="DT50" s="697"/>
      <c r="DV50" s="429"/>
      <c r="DW50" s="429"/>
      <c r="DX50" s="429"/>
      <c r="DY50" s="429"/>
      <c r="DZ50" s="785" t="s">
        <v>108</v>
      </c>
      <c r="EA50" s="785"/>
      <c r="EB50" s="785"/>
      <c r="EC50" s="786"/>
      <c r="ED50" s="813" t="b">
        <f>IF(AND($EN$29&lt;=F50,F50&lt;=$EI$29),TRUE,FALSE)</f>
        <v>0</v>
      </c>
      <c r="EE50" s="813"/>
      <c r="EF50" s="813"/>
      <c r="EG50" s="813"/>
      <c r="EH50" s="787" t="str">
        <f t="shared" ref="EH50" si="1">IF(R50="","",R50)</f>
        <v/>
      </c>
      <c r="EI50" s="681"/>
      <c r="EJ50" s="681"/>
      <c r="EK50" s="681"/>
      <c r="EL50" s="681"/>
      <c r="EM50" s="681"/>
      <c r="EN50" s="681"/>
      <c r="EO50" s="681"/>
      <c r="EP50" s="681"/>
      <c r="EQ50" s="681"/>
      <c r="ER50" s="672">
        <f>IF(AB50="",0,AB50)</f>
        <v>0</v>
      </c>
      <c r="ES50" s="672"/>
      <c r="ET50" s="672"/>
      <c r="EU50" s="672"/>
      <c r="EV50" s="672"/>
      <c r="EW50" s="672"/>
      <c r="EX50" s="672"/>
      <c r="EY50" s="672"/>
      <c r="EZ50" s="678">
        <f>IF(ER50&lt;551000,0,
IF(ER50&lt;1619000,ER50-550000,
IF(ER50&lt;1620000,1069000,
IF(ER50&lt;1622000,1070000,
IF(ER50&lt;1624000,1072000,
IF(ER50&lt;1628000,1074000,
"-"))))))</f>
        <v>0</v>
      </c>
      <c r="FA50" s="678"/>
      <c r="FB50" s="678"/>
      <c r="FC50" s="678"/>
      <c r="FD50" s="678"/>
      <c r="FE50" s="678"/>
      <c r="FF50" s="678"/>
      <c r="FG50" s="678"/>
      <c r="FH50" s="678">
        <f>IF(ER50&lt;1628000,EZ50,EZ52)</f>
        <v>0</v>
      </c>
      <c r="FI50" s="678"/>
      <c r="FJ50" s="678"/>
      <c r="FK50" s="678"/>
      <c r="FL50" s="678"/>
      <c r="FM50" s="678"/>
      <c r="FN50" s="678"/>
      <c r="FO50" s="678"/>
      <c r="FP50" s="677">
        <f>FH50-FH52</f>
        <v>0</v>
      </c>
      <c r="FQ50" s="677"/>
      <c r="FR50" s="677"/>
      <c r="FS50" s="677"/>
      <c r="FT50" s="677"/>
      <c r="FU50" s="677"/>
      <c r="FV50" s="677"/>
      <c r="FW50" s="677"/>
      <c r="FX50" s="672">
        <f>IF(AJ50="",0,AJ50)</f>
        <v>0</v>
      </c>
      <c r="FY50" s="672"/>
      <c r="FZ50" s="672"/>
      <c r="GA50" s="672"/>
      <c r="GB50" s="672"/>
      <c r="GC50" s="672"/>
      <c r="GD50" s="672"/>
      <c r="GE50" s="672"/>
      <c r="GF50" s="678">
        <f>IF(FX50&lt;600000,0,
IF(FX50&lt;1300000,FX50-600000,
IF(FX50&lt;4100000,ROUNDDOWN(FX50*0.75-275000,0),
IF(FX50&lt;7700000,ROUNDDOWN(FX50*0.85-685000,0),
IF(FX50&lt;10000000,ROUNDDOWN(FX50*0.95-1455000,0),
FX50-1955000)))))</f>
        <v>0</v>
      </c>
      <c r="GG50" s="678"/>
      <c r="GH50" s="678"/>
      <c r="GI50" s="678"/>
      <c r="GJ50" s="678"/>
      <c r="GK50" s="678"/>
      <c r="GL50" s="678"/>
      <c r="GM50" s="678"/>
      <c r="GN50" s="678">
        <f>IF(FX50&lt;500000,0,
IF(FX50&lt;1300000,FX50-500000,
IF(FX50&lt;4100000,ROUNDDOWN(FX50*0.75-175000,0),
IF(FX50&lt;7700000,ROUNDDOWN(FX50*0.85-585000,0),
IF(FX50&lt;10000000,ROUNDDOWN(FX50*0.95-1355000,0),
FX50-1855000)))))</f>
        <v>0</v>
      </c>
      <c r="GO50" s="678"/>
      <c r="GP50" s="678"/>
      <c r="GQ50" s="678"/>
      <c r="GR50" s="678"/>
      <c r="GS50" s="678"/>
      <c r="GT50" s="678"/>
      <c r="GU50" s="678"/>
      <c r="GV50" s="678">
        <f>IF(FX50&lt;400000,0,
IF(FX50&lt;1300000,FX50-400000,
IF(FX50&lt;4100000,ROUNDDOWN(FX50*0.75-75000,0),
IF(FX50&lt;7700000,ROUNDDOWN(FX50*0.85-485000,0),
IF(FX50&lt;10000000,ROUNDDOWN(FX50*0.95-1255000,0),
FX50-1755000)))))</f>
        <v>0</v>
      </c>
      <c r="GW50" s="678"/>
      <c r="GX50" s="678"/>
      <c r="GY50" s="678"/>
      <c r="GZ50" s="678"/>
      <c r="HA50" s="678"/>
      <c r="HB50" s="678"/>
      <c r="HC50" s="678"/>
      <c r="HD50" s="674" t="str">
        <f>IFERROR(IF(F50="","",DATEDIF(F50,"R"&amp;パラメーター!$D$1&amp;"/1/1","Y")),0)</f>
        <v/>
      </c>
      <c r="HE50" s="674"/>
      <c r="HF50" s="674"/>
      <c r="HG50" s="674"/>
      <c r="HH50" s="674"/>
      <c r="HI50" s="674"/>
      <c r="HJ50" s="674"/>
      <c r="HK50" s="674"/>
      <c r="HL50" s="674">
        <f>IF(HD50&lt;65,1,2)</f>
        <v>2</v>
      </c>
      <c r="HM50" s="674"/>
      <c r="HN50" s="674"/>
      <c r="HO50" s="674"/>
      <c r="HP50" s="674"/>
      <c r="HQ50" s="674"/>
      <c r="HR50" s="674"/>
      <c r="HS50" s="674"/>
      <c r="HT50" s="677">
        <f>IF(AND(HL50=1,HL52=1),GF50,
IF(AND(HL50=1,HL52=2),GN50,
IF(AND(HL50=1,HL52=3),GV50,
IF(AND(HL50=2,HL52=1),GF52,
IF(AND(HL50=2,HL52=2),GN52,
IF(AND(HL50=2,HL52=3),GV52,
"???"))))))</f>
        <v>0</v>
      </c>
      <c r="HU50" s="677"/>
      <c r="HV50" s="677"/>
      <c r="HW50" s="677"/>
      <c r="HX50" s="677"/>
      <c r="HY50" s="677"/>
      <c r="HZ50" s="677"/>
      <c r="IA50" s="677"/>
      <c r="IB50" s="672">
        <f>IF(AR50="",0,AR50)</f>
        <v>0</v>
      </c>
      <c r="IC50" s="672"/>
      <c r="ID50" s="672"/>
      <c r="IE50" s="672"/>
      <c r="IF50" s="672"/>
      <c r="IG50" s="672"/>
      <c r="IH50" s="672"/>
      <c r="II50" s="672"/>
      <c r="IJ50" s="673">
        <f>FP50+HT50+IB50</f>
        <v>0</v>
      </c>
      <c r="IK50" s="673"/>
      <c r="IL50" s="673"/>
      <c r="IM50" s="673"/>
      <c r="IN50" s="673"/>
      <c r="IO50" s="673"/>
      <c r="IP50" s="673"/>
      <c r="IQ50" s="673"/>
      <c r="IR50" s="673">
        <f>IF(IJ50&lt;=24000000,430000,
IF(IJ50&lt;=24500000,290000,
IF(IJ50&lt;=25000000,150000,
0)))</f>
        <v>430000</v>
      </c>
      <c r="IS50" s="673"/>
      <c r="IT50" s="673"/>
      <c r="IU50" s="673"/>
      <c r="IV50" s="673"/>
      <c r="IW50" s="673"/>
      <c r="IX50" s="673"/>
      <c r="IY50" s="673"/>
      <c r="IZ50" s="675">
        <f>IF(IJ50-IR50&lt;0,0,IJ50-IR50)</f>
        <v>0</v>
      </c>
      <c r="JA50" s="675"/>
      <c r="JB50" s="675"/>
      <c r="JC50" s="675"/>
      <c r="JD50" s="675"/>
      <c r="JE50" s="675"/>
      <c r="JF50" s="675"/>
      <c r="JG50" s="675"/>
      <c r="JH50" s="675"/>
      <c r="JI50" s="675"/>
      <c r="JJ50" s="671">
        <f>IF(KD50+KH50=2,
MAX(EH50,IZ50),0)</f>
        <v>0</v>
      </c>
      <c r="JK50" s="671"/>
      <c r="JL50" s="671"/>
      <c r="JM50" s="671"/>
      <c r="JN50" s="671"/>
      <c r="JO50" s="671"/>
      <c r="JP50" s="671"/>
      <c r="JQ50" s="671"/>
      <c r="JR50" s="671"/>
      <c r="JS50" s="671"/>
      <c r="JT50" s="701">
        <f>IF(ED50=TRUE,JJ50,0)</f>
        <v>0</v>
      </c>
      <c r="JU50" s="701"/>
      <c r="JV50" s="701"/>
      <c r="JW50" s="701"/>
      <c r="JX50" s="701"/>
      <c r="JY50" s="701"/>
      <c r="JZ50" s="701"/>
      <c r="KA50" s="701"/>
      <c r="KB50" s="701"/>
      <c r="KC50" s="701"/>
      <c r="KD50" s="676">
        <f>IF(F50="",0,1)</f>
        <v>0</v>
      </c>
      <c r="KE50" s="676"/>
      <c r="KF50" s="676"/>
      <c r="KG50" s="676"/>
      <c r="KH50" s="676">
        <f>IF(AND(R50&lt;&gt;"",OR(AB50&lt;&gt;"",AJ50&lt;&gt;"",AR50&lt;&gt;"")),0,1)</f>
        <v>1</v>
      </c>
      <c r="KI50" s="676"/>
      <c r="KJ50" s="676"/>
      <c r="KK50" s="676"/>
      <c r="KL50" s="825">
        <f t="shared" ref="KL50" si="2">IF(F50="",1,IF(IFERROR(F50*1,0)&gt;0,1,0))</f>
        <v>1</v>
      </c>
      <c r="KM50" s="826"/>
      <c r="KN50" s="826"/>
      <c r="KO50" s="827"/>
      <c r="KP50" s="429"/>
      <c r="KQ50" s="429"/>
      <c r="KR50" s="429"/>
      <c r="KS50" s="429"/>
      <c r="KT50" s="429"/>
      <c r="KU50" s="429"/>
      <c r="KV50" s="429"/>
      <c r="KW50" s="429"/>
      <c r="KX50" s="429"/>
      <c r="KY50" s="429"/>
      <c r="KZ50" s="429"/>
      <c r="LA50" s="429"/>
      <c r="LB50" s="429"/>
      <c r="LC50" s="429"/>
      <c r="LD50" s="429"/>
      <c r="LE50" s="429"/>
      <c r="LF50" s="429"/>
      <c r="LG50" s="429"/>
      <c r="LH50" s="429"/>
      <c r="LI50" s="429"/>
      <c r="LJ50" s="429"/>
      <c r="LK50" s="429"/>
      <c r="LL50" s="429"/>
      <c r="LM50" s="429"/>
      <c r="LN50" s="429"/>
      <c r="LO50" s="429"/>
      <c r="LP50" s="429"/>
      <c r="LQ50" s="429"/>
      <c r="LR50" s="429"/>
      <c r="LS50" s="429"/>
      <c r="LT50" s="429"/>
      <c r="LU50" s="429"/>
      <c r="LV50" s="429"/>
      <c r="LW50" s="429"/>
      <c r="LX50" s="429"/>
      <c r="LY50" s="429"/>
      <c r="LZ50" s="429"/>
    </row>
    <row r="51" spans="1:338" ht="11.25" customHeight="1">
      <c r="A51" s="419"/>
      <c r="B51" s="785"/>
      <c r="C51" s="785"/>
      <c r="D51" s="785"/>
      <c r="E51" s="786"/>
      <c r="F51" s="861"/>
      <c r="G51" s="862"/>
      <c r="H51" s="862"/>
      <c r="I51" s="862"/>
      <c r="J51" s="862"/>
      <c r="K51" s="862"/>
      <c r="L51" s="862"/>
      <c r="M51" s="863"/>
      <c r="N51" s="768"/>
      <c r="O51" s="769"/>
      <c r="P51" s="769"/>
      <c r="Q51" s="770"/>
      <c r="R51" s="782"/>
      <c r="S51" s="780"/>
      <c r="T51" s="780"/>
      <c r="U51" s="780"/>
      <c r="V51" s="780"/>
      <c r="W51" s="780"/>
      <c r="X51" s="780"/>
      <c r="Y51" s="780"/>
      <c r="Z51" s="780"/>
      <c r="AA51" s="781"/>
      <c r="AB51" s="782"/>
      <c r="AC51" s="780"/>
      <c r="AD51" s="780"/>
      <c r="AE51" s="780"/>
      <c r="AF51" s="780"/>
      <c r="AG51" s="780"/>
      <c r="AH51" s="780"/>
      <c r="AI51" s="780"/>
      <c r="AJ51" s="780"/>
      <c r="AK51" s="780"/>
      <c r="AL51" s="780"/>
      <c r="AM51" s="780"/>
      <c r="AN51" s="780"/>
      <c r="AO51" s="780"/>
      <c r="AP51" s="780"/>
      <c r="AQ51" s="780"/>
      <c r="AR51" s="780"/>
      <c r="AS51" s="780"/>
      <c r="AT51" s="780"/>
      <c r="AU51" s="780"/>
      <c r="AV51" s="780"/>
      <c r="AW51" s="780"/>
      <c r="AX51" s="780"/>
      <c r="AY51" s="781"/>
      <c r="AZ51" s="783"/>
      <c r="BA51" s="784"/>
      <c r="BB51" s="784"/>
      <c r="BC51" s="784"/>
      <c r="BD51" s="784"/>
      <c r="BE51" s="784"/>
      <c r="BF51" s="784"/>
      <c r="BG51" s="784"/>
      <c r="BH51" s="784"/>
      <c r="BI51" s="784"/>
      <c r="BJ51" s="418"/>
      <c r="BK51" s="418"/>
      <c r="BL51" s="418"/>
      <c r="BM51" s="716" t="str">
        <f>IF(DJ48&gt;パラメーター!$D$12,"※医療分の限度額を超えているため、限度額である"&amp;パラメーター!$D$15&amp;"円で計算されます。","")</f>
        <v/>
      </c>
      <c r="BN51" s="716"/>
      <c r="BO51" s="716"/>
      <c r="BP51" s="716"/>
      <c r="BQ51" s="716"/>
      <c r="BR51" s="716"/>
      <c r="BS51" s="716"/>
      <c r="BT51" s="716"/>
      <c r="BU51" s="716"/>
      <c r="BV51" s="716"/>
      <c r="BW51" s="716"/>
      <c r="BX51" s="716"/>
      <c r="BY51" s="716"/>
      <c r="BZ51" s="716"/>
      <c r="CA51" s="716"/>
      <c r="CB51" s="716"/>
      <c r="CC51" s="716"/>
      <c r="CD51" s="716"/>
      <c r="CE51" s="716"/>
      <c r="CF51" s="716"/>
      <c r="CG51" s="716"/>
      <c r="CH51" s="716"/>
      <c r="CI51" s="716"/>
      <c r="CJ51" s="716"/>
      <c r="CK51" s="716"/>
      <c r="CL51" s="716"/>
      <c r="CM51" s="716"/>
      <c r="CN51" s="716"/>
      <c r="CO51" s="716"/>
      <c r="CP51" s="716"/>
      <c r="CQ51" s="716"/>
      <c r="CR51" s="716"/>
      <c r="CS51" s="716"/>
      <c r="CT51" s="716"/>
      <c r="CU51" s="716"/>
      <c r="CV51" s="716"/>
      <c r="CW51" s="716"/>
      <c r="CX51" s="716"/>
      <c r="CY51" s="716"/>
      <c r="CZ51" s="716"/>
      <c r="DA51" s="716"/>
      <c r="DB51" s="716"/>
      <c r="DC51" s="716"/>
      <c r="DD51" s="716"/>
      <c r="DE51" s="716"/>
      <c r="DF51" s="716"/>
      <c r="DG51" s="716"/>
      <c r="DH51" s="716"/>
      <c r="DI51" s="716"/>
      <c r="DJ51" s="716"/>
      <c r="DK51" s="716"/>
      <c r="DL51" s="716"/>
      <c r="DM51" s="716"/>
      <c r="DN51" s="716"/>
      <c r="DO51" s="716"/>
      <c r="DP51" s="716"/>
      <c r="DQ51" s="716"/>
      <c r="DR51" s="716"/>
      <c r="DS51" s="716"/>
      <c r="DT51" s="716"/>
      <c r="DV51" s="429"/>
      <c r="DW51" s="429"/>
      <c r="DX51" s="429"/>
      <c r="DY51" s="429"/>
      <c r="DZ51" s="785"/>
      <c r="EA51" s="785"/>
      <c r="EB51" s="785"/>
      <c r="EC51" s="786"/>
      <c r="ED51" s="813"/>
      <c r="EE51" s="813"/>
      <c r="EF51" s="813"/>
      <c r="EG51" s="813"/>
      <c r="EH51" s="681"/>
      <c r="EI51" s="681"/>
      <c r="EJ51" s="681"/>
      <c r="EK51" s="681"/>
      <c r="EL51" s="681"/>
      <c r="EM51" s="681"/>
      <c r="EN51" s="681"/>
      <c r="EO51" s="681"/>
      <c r="EP51" s="681"/>
      <c r="EQ51" s="681"/>
      <c r="ER51" s="672"/>
      <c r="ES51" s="672"/>
      <c r="ET51" s="672"/>
      <c r="EU51" s="672"/>
      <c r="EV51" s="672"/>
      <c r="EW51" s="672"/>
      <c r="EX51" s="672"/>
      <c r="EY51" s="672"/>
      <c r="EZ51" s="678"/>
      <c r="FA51" s="678"/>
      <c r="FB51" s="678"/>
      <c r="FC51" s="678"/>
      <c r="FD51" s="678"/>
      <c r="FE51" s="678"/>
      <c r="FF51" s="678"/>
      <c r="FG51" s="678"/>
      <c r="FH51" s="678"/>
      <c r="FI51" s="678"/>
      <c r="FJ51" s="678"/>
      <c r="FK51" s="678"/>
      <c r="FL51" s="678"/>
      <c r="FM51" s="678"/>
      <c r="FN51" s="678"/>
      <c r="FO51" s="678"/>
      <c r="FP51" s="677"/>
      <c r="FQ51" s="677"/>
      <c r="FR51" s="677"/>
      <c r="FS51" s="677"/>
      <c r="FT51" s="677"/>
      <c r="FU51" s="677"/>
      <c r="FV51" s="677"/>
      <c r="FW51" s="677"/>
      <c r="FX51" s="672"/>
      <c r="FY51" s="672"/>
      <c r="FZ51" s="672"/>
      <c r="GA51" s="672"/>
      <c r="GB51" s="672"/>
      <c r="GC51" s="672"/>
      <c r="GD51" s="672"/>
      <c r="GE51" s="672"/>
      <c r="GF51" s="678"/>
      <c r="GG51" s="678"/>
      <c r="GH51" s="678"/>
      <c r="GI51" s="678"/>
      <c r="GJ51" s="678"/>
      <c r="GK51" s="678"/>
      <c r="GL51" s="678"/>
      <c r="GM51" s="678"/>
      <c r="GN51" s="678"/>
      <c r="GO51" s="678"/>
      <c r="GP51" s="678"/>
      <c r="GQ51" s="678"/>
      <c r="GR51" s="678"/>
      <c r="GS51" s="678"/>
      <c r="GT51" s="678"/>
      <c r="GU51" s="678"/>
      <c r="GV51" s="678"/>
      <c r="GW51" s="678"/>
      <c r="GX51" s="678"/>
      <c r="GY51" s="678"/>
      <c r="GZ51" s="678"/>
      <c r="HA51" s="678"/>
      <c r="HB51" s="678"/>
      <c r="HC51" s="678"/>
      <c r="HD51" s="674"/>
      <c r="HE51" s="674"/>
      <c r="HF51" s="674"/>
      <c r="HG51" s="674"/>
      <c r="HH51" s="674"/>
      <c r="HI51" s="674"/>
      <c r="HJ51" s="674"/>
      <c r="HK51" s="674"/>
      <c r="HL51" s="674"/>
      <c r="HM51" s="674"/>
      <c r="HN51" s="674"/>
      <c r="HO51" s="674"/>
      <c r="HP51" s="674"/>
      <c r="HQ51" s="674"/>
      <c r="HR51" s="674"/>
      <c r="HS51" s="674"/>
      <c r="HT51" s="677"/>
      <c r="HU51" s="677"/>
      <c r="HV51" s="677"/>
      <c r="HW51" s="677"/>
      <c r="HX51" s="677"/>
      <c r="HY51" s="677"/>
      <c r="HZ51" s="677"/>
      <c r="IA51" s="677"/>
      <c r="IB51" s="672"/>
      <c r="IC51" s="672"/>
      <c r="ID51" s="672"/>
      <c r="IE51" s="672"/>
      <c r="IF51" s="672"/>
      <c r="IG51" s="672"/>
      <c r="IH51" s="672"/>
      <c r="II51" s="672"/>
      <c r="IJ51" s="673"/>
      <c r="IK51" s="673"/>
      <c r="IL51" s="673"/>
      <c r="IM51" s="673"/>
      <c r="IN51" s="673"/>
      <c r="IO51" s="673"/>
      <c r="IP51" s="673"/>
      <c r="IQ51" s="673"/>
      <c r="IR51" s="673"/>
      <c r="IS51" s="673"/>
      <c r="IT51" s="673"/>
      <c r="IU51" s="673"/>
      <c r="IV51" s="673"/>
      <c r="IW51" s="673"/>
      <c r="IX51" s="673"/>
      <c r="IY51" s="673"/>
      <c r="IZ51" s="675"/>
      <c r="JA51" s="675"/>
      <c r="JB51" s="675"/>
      <c r="JC51" s="675"/>
      <c r="JD51" s="675"/>
      <c r="JE51" s="675"/>
      <c r="JF51" s="675"/>
      <c r="JG51" s="675"/>
      <c r="JH51" s="675"/>
      <c r="JI51" s="675"/>
      <c r="JJ51" s="671"/>
      <c r="JK51" s="671"/>
      <c r="JL51" s="671"/>
      <c r="JM51" s="671"/>
      <c r="JN51" s="671"/>
      <c r="JO51" s="671"/>
      <c r="JP51" s="671"/>
      <c r="JQ51" s="671"/>
      <c r="JR51" s="671"/>
      <c r="JS51" s="671"/>
      <c r="JT51" s="701"/>
      <c r="JU51" s="701"/>
      <c r="JV51" s="701"/>
      <c r="JW51" s="701"/>
      <c r="JX51" s="701"/>
      <c r="JY51" s="701"/>
      <c r="JZ51" s="701"/>
      <c r="KA51" s="701"/>
      <c r="KB51" s="701"/>
      <c r="KC51" s="701"/>
      <c r="KD51" s="676"/>
      <c r="KE51" s="676"/>
      <c r="KF51" s="676"/>
      <c r="KG51" s="676"/>
      <c r="KH51" s="676"/>
      <c r="KI51" s="676"/>
      <c r="KJ51" s="676"/>
      <c r="KK51" s="676"/>
      <c r="KL51" s="828"/>
      <c r="KM51" s="829"/>
      <c r="KN51" s="829"/>
      <c r="KO51" s="830"/>
      <c r="KP51" s="429"/>
      <c r="KQ51" s="429"/>
      <c r="KR51" s="429"/>
      <c r="KS51" s="429"/>
      <c r="KT51" s="429"/>
      <c r="KU51" s="429"/>
      <c r="KV51" s="429"/>
      <c r="KW51" s="429"/>
      <c r="KX51" s="429"/>
      <c r="KY51" s="429"/>
      <c r="KZ51" s="429"/>
      <c r="LA51" s="429"/>
      <c r="LB51" s="429"/>
      <c r="LC51" s="429"/>
      <c r="LD51" s="429"/>
      <c r="LE51" s="429"/>
      <c r="LF51" s="429"/>
      <c r="LG51" s="429"/>
      <c r="LH51" s="429"/>
      <c r="LI51" s="429"/>
      <c r="LJ51" s="429"/>
      <c r="LK51" s="429"/>
      <c r="LL51" s="429"/>
      <c r="LM51" s="429"/>
      <c r="LN51" s="429"/>
      <c r="LO51" s="429"/>
      <c r="LP51" s="429"/>
      <c r="LQ51" s="429"/>
      <c r="LR51" s="429"/>
      <c r="LS51" s="429"/>
      <c r="LT51" s="429"/>
      <c r="LU51" s="429"/>
      <c r="LV51" s="429"/>
      <c r="LW51" s="429"/>
      <c r="LX51" s="429"/>
      <c r="LY51" s="429"/>
      <c r="LZ51" s="429"/>
    </row>
    <row r="52" spans="1:338" ht="11.25" customHeight="1">
      <c r="A52" s="419"/>
      <c r="B52" s="785"/>
      <c r="C52" s="785"/>
      <c r="D52" s="785"/>
      <c r="E52" s="786"/>
      <c r="F52" s="861"/>
      <c r="G52" s="862"/>
      <c r="H52" s="862"/>
      <c r="I52" s="862"/>
      <c r="J52" s="862"/>
      <c r="K52" s="862"/>
      <c r="L52" s="862"/>
      <c r="M52" s="863"/>
      <c r="N52" s="768"/>
      <c r="O52" s="769"/>
      <c r="P52" s="769"/>
      <c r="Q52" s="770"/>
      <c r="R52" s="782"/>
      <c r="S52" s="780"/>
      <c r="T52" s="780"/>
      <c r="U52" s="780"/>
      <c r="V52" s="780"/>
      <c r="W52" s="780"/>
      <c r="X52" s="780"/>
      <c r="Y52" s="780"/>
      <c r="Z52" s="780"/>
      <c r="AA52" s="781"/>
      <c r="AB52" s="782"/>
      <c r="AC52" s="780"/>
      <c r="AD52" s="780"/>
      <c r="AE52" s="780"/>
      <c r="AF52" s="780"/>
      <c r="AG52" s="780"/>
      <c r="AH52" s="780"/>
      <c r="AI52" s="780"/>
      <c r="AJ52" s="780"/>
      <c r="AK52" s="780"/>
      <c r="AL52" s="780"/>
      <c r="AM52" s="780"/>
      <c r="AN52" s="780"/>
      <c r="AO52" s="780"/>
      <c r="AP52" s="780"/>
      <c r="AQ52" s="780"/>
      <c r="AR52" s="780"/>
      <c r="AS52" s="780"/>
      <c r="AT52" s="780"/>
      <c r="AU52" s="780"/>
      <c r="AV52" s="780"/>
      <c r="AW52" s="780"/>
      <c r="AX52" s="780"/>
      <c r="AY52" s="781"/>
      <c r="AZ52" s="783"/>
      <c r="BA52" s="784"/>
      <c r="BB52" s="784"/>
      <c r="BC52" s="784"/>
      <c r="BD52" s="784"/>
      <c r="BE52" s="784"/>
      <c r="BF52" s="784"/>
      <c r="BG52" s="784"/>
      <c r="BH52" s="784"/>
      <c r="BI52" s="784"/>
      <c r="BJ52" s="418"/>
      <c r="BK52" s="418"/>
      <c r="BL52" s="418"/>
      <c r="BM52" s="716"/>
      <c r="BN52" s="716"/>
      <c r="BO52" s="716"/>
      <c r="BP52" s="716"/>
      <c r="BQ52" s="716"/>
      <c r="BR52" s="716"/>
      <c r="BS52" s="716"/>
      <c r="BT52" s="716"/>
      <c r="BU52" s="716"/>
      <c r="BV52" s="716"/>
      <c r="BW52" s="716"/>
      <c r="BX52" s="716"/>
      <c r="BY52" s="716"/>
      <c r="BZ52" s="716"/>
      <c r="CA52" s="716"/>
      <c r="CB52" s="716"/>
      <c r="CC52" s="716"/>
      <c r="CD52" s="716"/>
      <c r="CE52" s="716"/>
      <c r="CF52" s="716"/>
      <c r="CG52" s="716"/>
      <c r="CH52" s="716"/>
      <c r="CI52" s="716"/>
      <c r="CJ52" s="716"/>
      <c r="CK52" s="716"/>
      <c r="CL52" s="716"/>
      <c r="CM52" s="716"/>
      <c r="CN52" s="716"/>
      <c r="CO52" s="716"/>
      <c r="CP52" s="716"/>
      <c r="CQ52" s="716"/>
      <c r="CR52" s="716"/>
      <c r="CS52" s="716"/>
      <c r="CT52" s="716"/>
      <c r="CU52" s="716"/>
      <c r="CV52" s="716"/>
      <c r="CW52" s="716"/>
      <c r="CX52" s="716"/>
      <c r="CY52" s="716"/>
      <c r="CZ52" s="716"/>
      <c r="DA52" s="716"/>
      <c r="DB52" s="716"/>
      <c r="DC52" s="716"/>
      <c r="DD52" s="716"/>
      <c r="DE52" s="716"/>
      <c r="DF52" s="716"/>
      <c r="DG52" s="716"/>
      <c r="DH52" s="716"/>
      <c r="DI52" s="716"/>
      <c r="DJ52" s="716"/>
      <c r="DK52" s="716"/>
      <c r="DL52" s="716"/>
      <c r="DM52" s="716"/>
      <c r="DN52" s="716"/>
      <c r="DO52" s="716"/>
      <c r="DP52" s="716"/>
      <c r="DQ52" s="716"/>
      <c r="DR52" s="716"/>
      <c r="DS52" s="716"/>
      <c r="DT52" s="716"/>
      <c r="DV52" s="429"/>
      <c r="DW52" s="429"/>
      <c r="DX52" s="429"/>
      <c r="DY52" s="429"/>
      <c r="DZ52" s="785"/>
      <c r="EA52" s="785"/>
      <c r="EB52" s="785"/>
      <c r="EC52" s="786"/>
      <c r="ED52" s="813"/>
      <c r="EE52" s="813"/>
      <c r="EF52" s="813"/>
      <c r="EG52" s="813"/>
      <c r="EH52" s="681"/>
      <c r="EI52" s="681"/>
      <c r="EJ52" s="681"/>
      <c r="EK52" s="681"/>
      <c r="EL52" s="681"/>
      <c r="EM52" s="681"/>
      <c r="EN52" s="681"/>
      <c r="EO52" s="681"/>
      <c r="EP52" s="681"/>
      <c r="EQ52" s="681"/>
      <c r="ER52" s="672"/>
      <c r="ES52" s="672"/>
      <c r="ET52" s="672"/>
      <c r="EU52" s="672"/>
      <c r="EV52" s="672"/>
      <c r="EW52" s="672"/>
      <c r="EX52" s="672"/>
      <c r="EY52" s="672"/>
      <c r="EZ52" s="678" t="str">
        <f>IF(ER50&lt;1628000,"-",
IF(ER50&lt;1800000,ROUNDDOWN(ER50/4,-3)*2.4+100000,
IF(ER50&lt;3600000,ROUNDDOWN(ER50/4,-3)*2.8-80000,
IF(ER50&lt;6600000,ROUNDDOWN(ER50/4,-3)*3.2-440000,
IF(ER50&lt;8500000,ROUNDDOWN(ER50*0.9-1100000,0),
ER50-1950000)))))</f>
        <v>-</v>
      </c>
      <c r="FA52" s="678"/>
      <c r="FB52" s="678"/>
      <c r="FC52" s="678"/>
      <c r="FD52" s="678"/>
      <c r="FE52" s="678"/>
      <c r="FF52" s="678"/>
      <c r="FG52" s="678"/>
      <c r="FH52" s="674">
        <f>IF(
IF(FH50&gt;100000,100000,FH50)+IF(HT50&gt;100000,100000,HT50)&lt;=0,0,
IF(FH50&gt;100000,100000,FH50)+IF(HT50&gt;100000,100000,HT50)-100000)</f>
        <v>0</v>
      </c>
      <c r="FI52" s="674"/>
      <c r="FJ52" s="674"/>
      <c r="FK52" s="674"/>
      <c r="FL52" s="674"/>
      <c r="FM52" s="674"/>
      <c r="FN52" s="674"/>
      <c r="FO52" s="674"/>
      <c r="FP52" s="677"/>
      <c r="FQ52" s="677"/>
      <c r="FR52" s="677"/>
      <c r="FS52" s="677"/>
      <c r="FT52" s="677"/>
      <c r="FU52" s="677"/>
      <c r="FV52" s="677"/>
      <c r="FW52" s="677"/>
      <c r="FX52" s="672"/>
      <c r="FY52" s="672"/>
      <c r="FZ52" s="672"/>
      <c r="GA52" s="672"/>
      <c r="GB52" s="672"/>
      <c r="GC52" s="672"/>
      <c r="GD52" s="672"/>
      <c r="GE52" s="672"/>
      <c r="GF52" s="678">
        <f>IF(FX50&lt;1100000,0,
IF(FX50&lt;3300000,FX50-1100000,
IF(FX50&lt;4100000,ROUNDDOWN(FX50*0.75-275000,0),
IF(FX50&lt;7700000,ROUNDDOWN(FX50*0.85-685000,0),
IF(FX50&lt;10000000,ROUNDDOWN(FX50*0.95-1455000,0),
FX50-1955000)))))</f>
        <v>0</v>
      </c>
      <c r="GG52" s="678"/>
      <c r="GH52" s="678"/>
      <c r="GI52" s="678"/>
      <c r="GJ52" s="678"/>
      <c r="GK52" s="678"/>
      <c r="GL52" s="678"/>
      <c r="GM52" s="678"/>
      <c r="GN52" s="678">
        <f>IF(FX50&lt;1000000,0,
IF(FX50&lt;3300000,FX50-1000000,
IF(FX50&lt;4100000,ROUNDDOWN(FX50*0.75-175000,0),
IF(FX50&lt;7700000,ROUNDDOWN(FX50*0.85-585000,0),
IF(FX50&lt;10000000,ROUNDDOWN(FX50*0.95-1355000,0),
FX50-1855000)))))</f>
        <v>0</v>
      </c>
      <c r="GO52" s="678"/>
      <c r="GP52" s="678"/>
      <c r="GQ52" s="678"/>
      <c r="GR52" s="678"/>
      <c r="GS52" s="678"/>
      <c r="GT52" s="678"/>
      <c r="GU52" s="678"/>
      <c r="GV52" s="678">
        <f>IF(FX50&lt;900000,0,
IF(FX50&lt;3300000,FX50-900000,
IF(FX50&lt;4100000,ROUNDDOWN(FX50*0.75-75000,0),
IF(FX50&lt;7700000,ROUNDDOWN(FX50*0.85-485000,0),
IF(FX50&lt;10000000,ROUNDDOWN(FX50*0.95-1255000,0),
FX50-1755000)))))</f>
        <v>0</v>
      </c>
      <c r="GW52" s="678"/>
      <c r="GX52" s="678"/>
      <c r="GY52" s="678"/>
      <c r="GZ52" s="678"/>
      <c r="HA52" s="678"/>
      <c r="HB52" s="678"/>
      <c r="HC52" s="678"/>
      <c r="HD52" s="674">
        <f>SUM(FH50,IB50)</f>
        <v>0</v>
      </c>
      <c r="HE52" s="674"/>
      <c r="HF52" s="674"/>
      <c r="HG52" s="674"/>
      <c r="HH52" s="674"/>
      <c r="HI52" s="674"/>
      <c r="HJ52" s="674"/>
      <c r="HK52" s="674"/>
      <c r="HL52" s="674">
        <f>IF(HD52&lt;=10000000,1,IF(HD52&lt;=20000000,2,3))</f>
        <v>1</v>
      </c>
      <c r="HM52" s="674"/>
      <c r="HN52" s="674"/>
      <c r="HO52" s="674"/>
      <c r="HP52" s="674"/>
      <c r="HQ52" s="674"/>
      <c r="HR52" s="674"/>
      <c r="HS52" s="674"/>
      <c r="HT52" s="677"/>
      <c r="HU52" s="677"/>
      <c r="HV52" s="677"/>
      <c r="HW52" s="677"/>
      <c r="HX52" s="677"/>
      <c r="HY52" s="677"/>
      <c r="HZ52" s="677"/>
      <c r="IA52" s="677"/>
      <c r="IB52" s="672"/>
      <c r="IC52" s="672"/>
      <c r="ID52" s="672"/>
      <c r="IE52" s="672"/>
      <c r="IF52" s="672"/>
      <c r="IG52" s="672"/>
      <c r="IH52" s="672"/>
      <c r="II52" s="672"/>
      <c r="IJ52" s="673"/>
      <c r="IK52" s="673"/>
      <c r="IL52" s="673"/>
      <c r="IM52" s="673"/>
      <c r="IN52" s="673"/>
      <c r="IO52" s="673"/>
      <c r="IP52" s="673"/>
      <c r="IQ52" s="673"/>
      <c r="IR52" s="673"/>
      <c r="IS52" s="673"/>
      <c r="IT52" s="673"/>
      <c r="IU52" s="673"/>
      <c r="IV52" s="673"/>
      <c r="IW52" s="673"/>
      <c r="IX52" s="673"/>
      <c r="IY52" s="673"/>
      <c r="IZ52" s="675"/>
      <c r="JA52" s="675"/>
      <c r="JB52" s="675"/>
      <c r="JC52" s="675"/>
      <c r="JD52" s="675"/>
      <c r="JE52" s="675"/>
      <c r="JF52" s="675"/>
      <c r="JG52" s="675"/>
      <c r="JH52" s="675"/>
      <c r="JI52" s="675"/>
      <c r="JJ52" s="671"/>
      <c r="JK52" s="671"/>
      <c r="JL52" s="671"/>
      <c r="JM52" s="671"/>
      <c r="JN52" s="671"/>
      <c r="JO52" s="671"/>
      <c r="JP52" s="671"/>
      <c r="JQ52" s="671"/>
      <c r="JR52" s="671"/>
      <c r="JS52" s="671"/>
      <c r="JT52" s="701"/>
      <c r="JU52" s="701"/>
      <c r="JV52" s="701"/>
      <c r="JW52" s="701"/>
      <c r="JX52" s="701"/>
      <c r="JY52" s="701"/>
      <c r="JZ52" s="701"/>
      <c r="KA52" s="701"/>
      <c r="KB52" s="701"/>
      <c r="KC52" s="701"/>
      <c r="KD52" s="676"/>
      <c r="KE52" s="676"/>
      <c r="KF52" s="676"/>
      <c r="KG52" s="676"/>
      <c r="KH52" s="676"/>
      <c r="KI52" s="676"/>
      <c r="KJ52" s="676"/>
      <c r="KK52" s="676"/>
      <c r="KL52" s="828"/>
      <c r="KM52" s="829"/>
      <c r="KN52" s="829"/>
      <c r="KO52" s="830"/>
      <c r="KP52" s="429"/>
      <c r="KQ52" s="429"/>
      <c r="KR52" s="429"/>
      <c r="KS52" s="429"/>
      <c r="KT52" s="429"/>
      <c r="KU52" s="429"/>
      <c r="KV52" s="429"/>
      <c r="KW52" s="429"/>
      <c r="KX52" s="429"/>
      <c r="KY52" s="429"/>
      <c r="KZ52" s="429"/>
      <c r="LA52" s="429"/>
      <c r="LB52" s="429"/>
      <c r="LC52" s="429"/>
      <c r="LD52" s="429"/>
      <c r="LE52" s="429"/>
      <c r="LF52" s="429"/>
      <c r="LG52" s="429"/>
      <c r="LH52" s="429"/>
      <c r="LI52" s="429"/>
      <c r="LJ52" s="429"/>
      <c r="LK52" s="429"/>
      <c r="LL52" s="429"/>
      <c r="LM52" s="429"/>
      <c r="LN52" s="429"/>
      <c r="LO52" s="429"/>
      <c r="LP52" s="429"/>
      <c r="LQ52" s="429"/>
      <c r="LR52" s="429"/>
      <c r="LS52" s="429"/>
      <c r="LT52" s="429"/>
      <c r="LU52" s="429"/>
      <c r="LV52" s="429"/>
      <c r="LW52" s="429"/>
      <c r="LX52" s="429"/>
      <c r="LY52" s="429"/>
      <c r="LZ52" s="429"/>
    </row>
    <row r="53" spans="1:338" ht="11.25" customHeight="1">
      <c r="A53" s="419"/>
      <c r="B53" s="785"/>
      <c r="C53" s="785"/>
      <c r="D53" s="785"/>
      <c r="E53" s="786"/>
      <c r="F53" s="864"/>
      <c r="G53" s="865"/>
      <c r="H53" s="865"/>
      <c r="I53" s="865"/>
      <c r="J53" s="865"/>
      <c r="K53" s="865"/>
      <c r="L53" s="865"/>
      <c r="M53" s="866"/>
      <c r="N53" s="768"/>
      <c r="O53" s="769"/>
      <c r="P53" s="769"/>
      <c r="Q53" s="770"/>
      <c r="R53" s="782"/>
      <c r="S53" s="780"/>
      <c r="T53" s="780"/>
      <c r="U53" s="780"/>
      <c r="V53" s="780"/>
      <c r="W53" s="780"/>
      <c r="X53" s="780"/>
      <c r="Y53" s="780"/>
      <c r="Z53" s="780"/>
      <c r="AA53" s="781"/>
      <c r="AB53" s="782"/>
      <c r="AC53" s="780"/>
      <c r="AD53" s="780"/>
      <c r="AE53" s="780"/>
      <c r="AF53" s="780"/>
      <c r="AG53" s="780"/>
      <c r="AH53" s="780"/>
      <c r="AI53" s="780"/>
      <c r="AJ53" s="780"/>
      <c r="AK53" s="780"/>
      <c r="AL53" s="780"/>
      <c r="AM53" s="780"/>
      <c r="AN53" s="780"/>
      <c r="AO53" s="780"/>
      <c r="AP53" s="780"/>
      <c r="AQ53" s="780"/>
      <c r="AR53" s="780"/>
      <c r="AS53" s="780"/>
      <c r="AT53" s="780"/>
      <c r="AU53" s="780"/>
      <c r="AV53" s="780"/>
      <c r="AW53" s="780"/>
      <c r="AX53" s="780"/>
      <c r="AY53" s="781"/>
      <c r="AZ53" s="783"/>
      <c r="BA53" s="784"/>
      <c r="BB53" s="784"/>
      <c r="BC53" s="784"/>
      <c r="BD53" s="784"/>
      <c r="BE53" s="784"/>
      <c r="BF53" s="784"/>
      <c r="BG53" s="784"/>
      <c r="BH53" s="784"/>
      <c r="BI53" s="784"/>
      <c r="BJ53" s="418"/>
      <c r="BK53" s="418"/>
      <c r="BL53" s="418"/>
      <c r="BM53" s="420"/>
      <c r="BN53" s="420"/>
      <c r="BO53" s="420"/>
      <c r="BP53" s="420"/>
      <c r="BQ53" s="420"/>
      <c r="BR53" s="420"/>
      <c r="BS53" s="420"/>
      <c r="BT53" s="420"/>
      <c r="BU53" s="420"/>
      <c r="BV53" s="420"/>
      <c r="BW53" s="420"/>
      <c r="BX53" s="420"/>
      <c r="BY53" s="420"/>
      <c r="BZ53" s="420"/>
      <c r="CA53" s="420"/>
      <c r="CB53" s="420"/>
      <c r="CC53" s="420"/>
      <c r="CD53" s="420"/>
      <c r="CE53" s="420"/>
      <c r="CF53" s="420"/>
      <c r="CG53" s="420"/>
      <c r="CH53" s="420"/>
      <c r="CI53" s="420"/>
      <c r="CJ53" s="420"/>
      <c r="CK53" s="420"/>
      <c r="CL53" s="420"/>
      <c r="CM53" s="420"/>
      <c r="CN53" s="420"/>
      <c r="CO53" s="420"/>
      <c r="CP53" s="420"/>
      <c r="CQ53" s="420"/>
      <c r="CR53" s="420"/>
      <c r="CS53" s="420"/>
      <c r="CT53" s="420"/>
      <c r="CU53" s="420"/>
      <c r="CV53" s="420"/>
      <c r="CW53" s="420"/>
      <c r="CX53" s="420"/>
      <c r="CY53" s="420"/>
      <c r="CZ53" s="420"/>
      <c r="DA53" s="420"/>
      <c r="DB53" s="420"/>
      <c r="DC53" s="420"/>
      <c r="DD53" s="420"/>
      <c r="DE53" s="420"/>
      <c r="DF53" s="420"/>
      <c r="DG53" s="420"/>
      <c r="DH53" s="420"/>
      <c r="DI53" s="420"/>
      <c r="DJ53" s="420"/>
      <c r="DK53" s="420"/>
      <c r="DL53" s="420"/>
      <c r="DM53" s="420"/>
      <c r="DN53" s="420"/>
      <c r="DO53" s="420"/>
      <c r="DP53" s="420"/>
      <c r="DQ53" s="420"/>
      <c r="DR53" s="420"/>
      <c r="DS53" s="420"/>
      <c r="DT53" s="420"/>
      <c r="DV53" s="429"/>
      <c r="DW53" s="429"/>
      <c r="DX53" s="429"/>
      <c r="DY53" s="429"/>
      <c r="DZ53" s="785"/>
      <c r="EA53" s="785"/>
      <c r="EB53" s="785"/>
      <c r="EC53" s="786"/>
      <c r="ED53" s="813"/>
      <c r="EE53" s="813"/>
      <c r="EF53" s="813"/>
      <c r="EG53" s="813"/>
      <c r="EH53" s="681"/>
      <c r="EI53" s="681"/>
      <c r="EJ53" s="681"/>
      <c r="EK53" s="681"/>
      <c r="EL53" s="681"/>
      <c r="EM53" s="681"/>
      <c r="EN53" s="681"/>
      <c r="EO53" s="681"/>
      <c r="EP53" s="681"/>
      <c r="EQ53" s="681"/>
      <c r="ER53" s="672"/>
      <c r="ES53" s="672"/>
      <c r="ET53" s="672"/>
      <c r="EU53" s="672"/>
      <c r="EV53" s="672"/>
      <c r="EW53" s="672"/>
      <c r="EX53" s="672"/>
      <c r="EY53" s="672"/>
      <c r="EZ53" s="678"/>
      <c r="FA53" s="678"/>
      <c r="FB53" s="678"/>
      <c r="FC53" s="678"/>
      <c r="FD53" s="678"/>
      <c r="FE53" s="678"/>
      <c r="FF53" s="678"/>
      <c r="FG53" s="678"/>
      <c r="FH53" s="674"/>
      <c r="FI53" s="674"/>
      <c r="FJ53" s="674"/>
      <c r="FK53" s="674"/>
      <c r="FL53" s="674"/>
      <c r="FM53" s="674"/>
      <c r="FN53" s="674"/>
      <c r="FO53" s="674"/>
      <c r="FP53" s="677"/>
      <c r="FQ53" s="677"/>
      <c r="FR53" s="677"/>
      <c r="FS53" s="677"/>
      <c r="FT53" s="677"/>
      <c r="FU53" s="677"/>
      <c r="FV53" s="677"/>
      <c r="FW53" s="677"/>
      <c r="FX53" s="672"/>
      <c r="FY53" s="672"/>
      <c r="FZ53" s="672"/>
      <c r="GA53" s="672"/>
      <c r="GB53" s="672"/>
      <c r="GC53" s="672"/>
      <c r="GD53" s="672"/>
      <c r="GE53" s="672"/>
      <c r="GF53" s="678"/>
      <c r="GG53" s="678"/>
      <c r="GH53" s="678"/>
      <c r="GI53" s="678"/>
      <c r="GJ53" s="678"/>
      <c r="GK53" s="678"/>
      <c r="GL53" s="678"/>
      <c r="GM53" s="678"/>
      <c r="GN53" s="678"/>
      <c r="GO53" s="678"/>
      <c r="GP53" s="678"/>
      <c r="GQ53" s="678"/>
      <c r="GR53" s="678"/>
      <c r="GS53" s="678"/>
      <c r="GT53" s="678"/>
      <c r="GU53" s="678"/>
      <c r="GV53" s="678"/>
      <c r="GW53" s="678"/>
      <c r="GX53" s="678"/>
      <c r="GY53" s="678"/>
      <c r="GZ53" s="678"/>
      <c r="HA53" s="678"/>
      <c r="HB53" s="678"/>
      <c r="HC53" s="678"/>
      <c r="HD53" s="674"/>
      <c r="HE53" s="674"/>
      <c r="HF53" s="674"/>
      <c r="HG53" s="674"/>
      <c r="HH53" s="674"/>
      <c r="HI53" s="674"/>
      <c r="HJ53" s="674"/>
      <c r="HK53" s="674"/>
      <c r="HL53" s="674"/>
      <c r="HM53" s="674"/>
      <c r="HN53" s="674"/>
      <c r="HO53" s="674"/>
      <c r="HP53" s="674"/>
      <c r="HQ53" s="674"/>
      <c r="HR53" s="674"/>
      <c r="HS53" s="674"/>
      <c r="HT53" s="677"/>
      <c r="HU53" s="677"/>
      <c r="HV53" s="677"/>
      <c r="HW53" s="677"/>
      <c r="HX53" s="677"/>
      <c r="HY53" s="677"/>
      <c r="HZ53" s="677"/>
      <c r="IA53" s="677"/>
      <c r="IB53" s="672"/>
      <c r="IC53" s="672"/>
      <c r="ID53" s="672"/>
      <c r="IE53" s="672"/>
      <c r="IF53" s="672"/>
      <c r="IG53" s="672"/>
      <c r="IH53" s="672"/>
      <c r="II53" s="672"/>
      <c r="IJ53" s="673"/>
      <c r="IK53" s="673"/>
      <c r="IL53" s="673"/>
      <c r="IM53" s="673"/>
      <c r="IN53" s="673"/>
      <c r="IO53" s="673"/>
      <c r="IP53" s="673"/>
      <c r="IQ53" s="673"/>
      <c r="IR53" s="673"/>
      <c r="IS53" s="673"/>
      <c r="IT53" s="673"/>
      <c r="IU53" s="673"/>
      <c r="IV53" s="673"/>
      <c r="IW53" s="673"/>
      <c r="IX53" s="673"/>
      <c r="IY53" s="673"/>
      <c r="IZ53" s="675"/>
      <c r="JA53" s="675"/>
      <c r="JB53" s="675"/>
      <c r="JC53" s="675"/>
      <c r="JD53" s="675"/>
      <c r="JE53" s="675"/>
      <c r="JF53" s="675"/>
      <c r="JG53" s="675"/>
      <c r="JH53" s="675"/>
      <c r="JI53" s="675"/>
      <c r="JJ53" s="671"/>
      <c r="JK53" s="671"/>
      <c r="JL53" s="671"/>
      <c r="JM53" s="671"/>
      <c r="JN53" s="671"/>
      <c r="JO53" s="671"/>
      <c r="JP53" s="671"/>
      <c r="JQ53" s="671"/>
      <c r="JR53" s="671"/>
      <c r="JS53" s="671"/>
      <c r="JT53" s="701"/>
      <c r="JU53" s="701"/>
      <c r="JV53" s="701"/>
      <c r="JW53" s="701"/>
      <c r="JX53" s="701"/>
      <c r="JY53" s="701"/>
      <c r="JZ53" s="701"/>
      <c r="KA53" s="701"/>
      <c r="KB53" s="701"/>
      <c r="KC53" s="701"/>
      <c r="KD53" s="676"/>
      <c r="KE53" s="676"/>
      <c r="KF53" s="676"/>
      <c r="KG53" s="676"/>
      <c r="KH53" s="676"/>
      <c r="KI53" s="676"/>
      <c r="KJ53" s="676"/>
      <c r="KK53" s="676"/>
      <c r="KL53" s="831"/>
      <c r="KM53" s="832"/>
      <c r="KN53" s="832"/>
      <c r="KO53" s="833"/>
      <c r="KP53" s="429"/>
      <c r="KQ53" s="429"/>
      <c r="KR53" s="429"/>
      <c r="KS53" s="429"/>
      <c r="KT53" s="429"/>
      <c r="KU53" s="429"/>
      <c r="KV53" s="429"/>
      <c r="KW53" s="429"/>
      <c r="KX53" s="429"/>
      <c r="KY53" s="429"/>
      <c r="KZ53" s="429"/>
      <c r="LA53" s="429"/>
      <c r="LB53" s="429"/>
      <c r="LC53" s="429"/>
      <c r="LD53" s="429"/>
      <c r="LE53" s="429"/>
      <c r="LF53" s="429"/>
      <c r="LG53" s="429"/>
      <c r="LH53" s="429"/>
      <c r="LI53" s="429"/>
      <c r="LJ53" s="429"/>
      <c r="LK53" s="429"/>
      <c r="LL53" s="429"/>
      <c r="LM53" s="429"/>
      <c r="LN53" s="429"/>
      <c r="LO53" s="429"/>
      <c r="LP53" s="429"/>
      <c r="LQ53" s="429"/>
      <c r="LR53" s="429"/>
      <c r="LS53" s="429"/>
      <c r="LT53" s="429"/>
      <c r="LU53" s="429"/>
      <c r="LV53" s="429"/>
      <c r="LW53" s="429"/>
      <c r="LX53" s="429"/>
      <c r="LY53" s="429"/>
      <c r="LZ53" s="429"/>
    </row>
    <row r="54" spans="1:338" ht="11.25" customHeight="1">
      <c r="A54" s="419"/>
      <c r="B54" s="785" t="s">
        <v>109</v>
      </c>
      <c r="C54" s="785"/>
      <c r="D54" s="785"/>
      <c r="E54" s="786"/>
      <c r="F54" s="765"/>
      <c r="G54" s="766"/>
      <c r="H54" s="766"/>
      <c r="I54" s="766"/>
      <c r="J54" s="766"/>
      <c r="K54" s="766"/>
      <c r="L54" s="766"/>
      <c r="M54" s="767"/>
      <c r="N54" s="768" t="str">
        <f t="shared" ref="N54" si="3">IF(F54="","",IF(ED54=TRUE,"○","ー"))</f>
        <v/>
      </c>
      <c r="O54" s="769"/>
      <c r="P54" s="769"/>
      <c r="Q54" s="770"/>
      <c r="R54" s="782"/>
      <c r="S54" s="780"/>
      <c r="T54" s="780"/>
      <c r="U54" s="780"/>
      <c r="V54" s="780"/>
      <c r="W54" s="780"/>
      <c r="X54" s="780"/>
      <c r="Y54" s="780"/>
      <c r="Z54" s="780"/>
      <c r="AA54" s="781"/>
      <c r="AB54" s="782"/>
      <c r="AC54" s="780"/>
      <c r="AD54" s="780"/>
      <c r="AE54" s="780"/>
      <c r="AF54" s="780"/>
      <c r="AG54" s="780"/>
      <c r="AH54" s="780"/>
      <c r="AI54" s="780"/>
      <c r="AJ54" s="780"/>
      <c r="AK54" s="780"/>
      <c r="AL54" s="780"/>
      <c r="AM54" s="780"/>
      <c r="AN54" s="780"/>
      <c r="AO54" s="780"/>
      <c r="AP54" s="780"/>
      <c r="AQ54" s="780"/>
      <c r="AR54" s="780"/>
      <c r="AS54" s="780"/>
      <c r="AT54" s="780"/>
      <c r="AU54" s="780"/>
      <c r="AV54" s="780"/>
      <c r="AW54" s="780"/>
      <c r="AX54" s="780"/>
      <c r="AY54" s="781"/>
      <c r="AZ54" s="783" t="str">
        <f>IF(KD54=0,"",
IF(KH54=0,"ー",JJ54))</f>
        <v/>
      </c>
      <c r="BA54" s="784"/>
      <c r="BB54" s="784"/>
      <c r="BC54" s="784"/>
      <c r="BD54" s="784"/>
      <c r="BE54" s="784"/>
      <c r="BF54" s="784"/>
      <c r="BG54" s="784"/>
      <c r="BH54" s="784"/>
      <c r="BI54" s="784"/>
      <c r="BJ54" s="418"/>
      <c r="BK54" s="418"/>
      <c r="BL54" s="418"/>
      <c r="BM54" s="717" t="s">
        <v>214</v>
      </c>
      <c r="BN54" s="717"/>
      <c r="BO54" s="717"/>
      <c r="BP54" s="703" t="s">
        <v>208</v>
      </c>
      <c r="BQ54" s="704"/>
      <c r="BR54" s="704"/>
      <c r="BS54" s="704"/>
      <c r="BT54" s="704"/>
      <c r="BU54" s="704"/>
      <c r="BV54" s="704"/>
      <c r="BW54" s="709" t="s">
        <v>209</v>
      </c>
      <c r="BX54" s="709"/>
      <c r="BY54" s="709"/>
      <c r="BZ54" s="709"/>
      <c r="CA54" s="709"/>
      <c r="CB54" s="709"/>
      <c r="CC54" s="709"/>
      <c r="CD54" s="709"/>
      <c r="CE54" s="709"/>
      <c r="CF54" s="709"/>
      <c r="CG54" s="709"/>
      <c r="CH54" s="709"/>
      <c r="CI54" s="709"/>
      <c r="CJ54" s="709"/>
      <c r="CK54" s="709"/>
      <c r="CL54" s="719">
        <f>Q85</f>
        <v>0</v>
      </c>
      <c r="CM54" s="692"/>
      <c r="CN54" s="692"/>
      <c r="CO54" s="692"/>
      <c r="CP54" s="692"/>
      <c r="CQ54" s="692"/>
      <c r="CR54" s="692"/>
      <c r="CS54" s="692"/>
      <c r="CT54" s="692"/>
      <c r="CU54" s="683" t="s">
        <v>256</v>
      </c>
      <c r="CV54" s="683"/>
      <c r="CW54" s="686" t="s">
        <v>25</v>
      </c>
      <c r="CX54" s="686"/>
      <c r="CY54" s="689">
        <f>パラメーター!$D$6</f>
        <v>2.46E-2</v>
      </c>
      <c r="CZ54" s="689"/>
      <c r="DA54" s="689"/>
      <c r="DB54" s="689"/>
      <c r="DC54" s="689"/>
      <c r="DD54" s="689"/>
      <c r="DE54" s="689"/>
      <c r="DF54" s="689"/>
      <c r="DG54" s="689"/>
      <c r="DH54" s="686" t="s">
        <v>205</v>
      </c>
      <c r="DI54" s="686"/>
      <c r="DJ54" s="692">
        <f>ROUNDDOWN(CL54*CY54,0)</f>
        <v>0</v>
      </c>
      <c r="DK54" s="692"/>
      <c r="DL54" s="692"/>
      <c r="DM54" s="692"/>
      <c r="DN54" s="692"/>
      <c r="DO54" s="692"/>
      <c r="DP54" s="692"/>
      <c r="DQ54" s="692"/>
      <c r="DR54" s="692"/>
      <c r="DS54" s="683" t="s">
        <v>256</v>
      </c>
      <c r="DT54" s="695"/>
      <c r="DV54" s="429"/>
      <c r="DW54" s="429"/>
      <c r="DX54" s="429"/>
      <c r="DY54" s="429"/>
      <c r="DZ54" s="785" t="s">
        <v>109</v>
      </c>
      <c r="EA54" s="785"/>
      <c r="EB54" s="785"/>
      <c r="EC54" s="786"/>
      <c r="ED54" s="813" t="b">
        <f>IF(AND($EN$29&lt;=F54,F54&lt;=$EI$29),TRUE,FALSE)</f>
        <v>0</v>
      </c>
      <c r="EE54" s="813"/>
      <c r="EF54" s="813"/>
      <c r="EG54" s="813"/>
      <c r="EH54" s="787" t="str">
        <f t="shared" ref="EH54" si="4">IF(R54="","",R54)</f>
        <v/>
      </c>
      <c r="EI54" s="681"/>
      <c r="EJ54" s="681"/>
      <c r="EK54" s="681"/>
      <c r="EL54" s="681"/>
      <c r="EM54" s="681"/>
      <c r="EN54" s="681"/>
      <c r="EO54" s="681"/>
      <c r="EP54" s="681"/>
      <c r="EQ54" s="681"/>
      <c r="ER54" s="672">
        <f>IF(AB54="",0,AB54)</f>
        <v>0</v>
      </c>
      <c r="ES54" s="672"/>
      <c r="ET54" s="672"/>
      <c r="EU54" s="672"/>
      <c r="EV54" s="672"/>
      <c r="EW54" s="672"/>
      <c r="EX54" s="672"/>
      <c r="EY54" s="672"/>
      <c r="EZ54" s="678">
        <f>IF(ER54&lt;551000,0,
IF(ER54&lt;1619000,ER54-550000,
IF(ER54&lt;1620000,1069000,
IF(ER54&lt;1622000,1070000,
IF(ER54&lt;1624000,1072000,
IF(ER54&lt;1628000,1074000,
"-"))))))</f>
        <v>0</v>
      </c>
      <c r="FA54" s="678"/>
      <c r="FB54" s="678"/>
      <c r="FC54" s="678"/>
      <c r="FD54" s="678"/>
      <c r="FE54" s="678"/>
      <c r="FF54" s="678"/>
      <c r="FG54" s="678"/>
      <c r="FH54" s="678">
        <f>IF(ER54&lt;1628000,EZ54,EZ56)</f>
        <v>0</v>
      </c>
      <c r="FI54" s="678"/>
      <c r="FJ54" s="678"/>
      <c r="FK54" s="678"/>
      <c r="FL54" s="678"/>
      <c r="FM54" s="678"/>
      <c r="FN54" s="678"/>
      <c r="FO54" s="678"/>
      <c r="FP54" s="677">
        <f>FH54-FH56</f>
        <v>0</v>
      </c>
      <c r="FQ54" s="677"/>
      <c r="FR54" s="677"/>
      <c r="FS54" s="677"/>
      <c r="FT54" s="677"/>
      <c r="FU54" s="677"/>
      <c r="FV54" s="677"/>
      <c r="FW54" s="677"/>
      <c r="FX54" s="672">
        <f>IF(AJ54="",0,AJ54)</f>
        <v>0</v>
      </c>
      <c r="FY54" s="672"/>
      <c r="FZ54" s="672"/>
      <c r="GA54" s="672"/>
      <c r="GB54" s="672"/>
      <c r="GC54" s="672"/>
      <c r="GD54" s="672"/>
      <c r="GE54" s="672"/>
      <c r="GF54" s="678">
        <f>IF(FX54&lt;600000,0,
IF(FX54&lt;1300000,FX54-600000,
IF(FX54&lt;4100000,ROUNDDOWN(FX54*0.75-275000,0),
IF(FX54&lt;7700000,ROUNDDOWN(FX54*0.85-685000,0),
IF(FX54&lt;10000000,ROUNDDOWN(FX54*0.95-1455000,0),
FX54-1955000)))))</f>
        <v>0</v>
      </c>
      <c r="GG54" s="678"/>
      <c r="GH54" s="678"/>
      <c r="GI54" s="678"/>
      <c r="GJ54" s="678"/>
      <c r="GK54" s="678"/>
      <c r="GL54" s="678"/>
      <c r="GM54" s="678"/>
      <c r="GN54" s="678">
        <f>IF(FX54&lt;500000,0,
IF(FX54&lt;1300000,FX54-500000,
IF(FX54&lt;4100000,ROUNDDOWN(FX54*0.75-175000,0),
IF(FX54&lt;7700000,ROUNDDOWN(FX54*0.85-585000,0),
IF(FX54&lt;10000000,ROUNDDOWN(FX54*0.95-1355000,0),
FX54-1855000)))))</f>
        <v>0</v>
      </c>
      <c r="GO54" s="678"/>
      <c r="GP54" s="678"/>
      <c r="GQ54" s="678"/>
      <c r="GR54" s="678"/>
      <c r="GS54" s="678"/>
      <c r="GT54" s="678"/>
      <c r="GU54" s="678"/>
      <c r="GV54" s="678">
        <f>IF(FX54&lt;400000,0,
IF(FX54&lt;1300000,FX54-400000,
IF(FX54&lt;4100000,ROUNDDOWN(FX54*0.75-75000,0),
IF(FX54&lt;7700000,ROUNDDOWN(FX54*0.85-485000,0),
IF(FX54&lt;10000000,ROUNDDOWN(FX54*0.95-1255000,0),
FX54-1755000)))))</f>
        <v>0</v>
      </c>
      <c r="GW54" s="678"/>
      <c r="GX54" s="678"/>
      <c r="GY54" s="678"/>
      <c r="GZ54" s="678"/>
      <c r="HA54" s="678"/>
      <c r="HB54" s="678"/>
      <c r="HC54" s="678"/>
      <c r="HD54" s="674" t="str">
        <f>IFERROR(IF(F54="","",DATEDIF(F54,"R"&amp;パラメーター!$D$1&amp;"/1/1","Y")),0)</f>
        <v/>
      </c>
      <c r="HE54" s="674"/>
      <c r="HF54" s="674"/>
      <c r="HG54" s="674"/>
      <c r="HH54" s="674"/>
      <c r="HI54" s="674"/>
      <c r="HJ54" s="674"/>
      <c r="HK54" s="674"/>
      <c r="HL54" s="674">
        <f>IF(HD54&lt;65,1,2)</f>
        <v>2</v>
      </c>
      <c r="HM54" s="674"/>
      <c r="HN54" s="674"/>
      <c r="HO54" s="674"/>
      <c r="HP54" s="674"/>
      <c r="HQ54" s="674"/>
      <c r="HR54" s="674"/>
      <c r="HS54" s="674"/>
      <c r="HT54" s="677">
        <f>IF(AND(HL54=1,HL56=1),GF54,
IF(AND(HL54=1,HL56=2),GN54,
IF(AND(HL54=1,HL56=3),GV54,
IF(AND(HL54=2,HL56=1),GF56,
IF(AND(HL54=2,HL56=2),GN56,
IF(AND(HL54=2,HL56=3),GV56,
"???"))))))</f>
        <v>0</v>
      </c>
      <c r="HU54" s="677"/>
      <c r="HV54" s="677"/>
      <c r="HW54" s="677"/>
      <c r="HX54" s="677"/>
      <c r="HY54" s="677"/>
      <c r="HZ54" s="677"/>
      <c r="IA54" s="677"/>
      <c r="IB54" s="672">
        <f>IF(AR54="",0,AR54)</f>
        <v>0</v>
      </c>
      <c r="IC54" s="672"/>
      <c r="ID54" s="672"/>
      <c r="IE54" s="672"/>
      <c r="IF54" s="672"/>
      <c r="IG54" s="672"/>
      <c r="IH54" s="672"/>
      <c r="II54" s="672"/>
      <c r="IJ54" s="673">
        <f>FP54+HT54+IB54</f>
        <v>0</v>
      </c>
      <c r="IK54" s="673"/>
      <c r="IL54" s="673"/>
      <c r="IM54" s="673"/>
      <c r="IN54" s="673"/>
      <c r="IO54" s="673"/>
      <c r="IP54" s="673"/>
      <c r="IQ54" s="673"/>
      <c r="IR54" s="673">
        <f>IF(IJ54&lt;=24000000,430000,
IF(IJ54&lt;=24500000,290000,
IF(IJ54&lt;=25000000,150000,
0)))</f>
        <v>430000</v>
      </c>
      <c r="IS54" s="673"/>
      <c r="IT54" s="673"/>
      <c r="IU54" s="673"/>
      <c r="IV54" s="673"/>
      <c r="IW54" s="673"/>
      <c r="IX54" s="673"/>
      <c r="IY54" s="673"/>
      <c r="IZ54" s="675">
        <f>IF(IJ54-IR54&lt;0,0,IJ54-IR54)</f>
        <v>0</v>
      </c>
      <c r="JA54" s="675"/>
      <c r="JB54" s="675"/>
      <c r="JC54" s="675"/>
      <c r="JD54" s="675"/>
      <c r="JE54" s="675"/>
      <c r="JF54" s="675"/>
      <c r="JG54" s="675"/>
      <c r="JH54" s="675"/>
      <c r="JI54" s="675"/>
      <c r="JJ54" s="671">
        <f>IF(KD54+KH54=2,
MAX(EH54,IZ54),0)</f>
        <v>0</v>
      </c>
      <c r="JK54" s="671"/>
      <c r="JL54" s="671"/>
      <c r="JM54" s="671"/>
      <c r="JN54" s="671"/>
      <c r="JO54" s="671"/>
      <c r="JP54" s="671"/>
      <c r="JQ54" s="671"/>
      <c r="JR54" s="671"/>
      <c r="JS54" s="671"/>
      <c r="JT54" s="701">
        <f>IF(ED54=TRUE,JJ54,0)</f>
        <v>0</v>
      </c>
      <c r="JU54" s="701"/>
      <c r="JV54" s="701"/>
      <c r="JW54" s="701"/>
      <c r="JX54" s="701"/>
      <c r="JY54" s="701"/>
      <c r="JZ54" s="701"/>
      <c r="KA54" s="701"/>
      <c r="KB54" s="701"/>
      <c r="KC54" s="701"/>
      <c r="KD54" s="676">
        <f>IF(F54="",0,1)</f>
        <v>0</v>
      </c>
      <c r="KE54" s="676"/>
      <c r="KF54" s="676"/>
      <c r="KG54" s="676"/>
      <c r="KH54" s="676">
        <f>IF(AND(R54&lt;&gt;"",OR(AB54&lt;&gt;"",AJ54&lt;&gt;"",AR54&lt;&gt;"")),0,1)</f>
        <v>1</v>
      </c>
      <c r="KI54" s="676"/>
      <c r="KJ54" s="676"/>
      <c r="KK54" s="676"/>
      <c r="KL54" s="825">
        <f t="shared" ref="KL54" si="5">IF(F54="",1,IF(IFERROR(F54*1,0)&gt;0,1,0))</f>
        <v>1</v>
      </c>
      <c r="KM54" s="826"/>
      <c r="KN54" s="826"/>
      <c r="KO54" s="827"/>
      <c r="KP54" s="429"/>
      <c r="KQ54" s="429"/>
      <c r="KR54" s="429"/>
      <c r="KS54" s="429"/>
      <c r="KT54" s="429"/>
      <c r="KU54" s="429"/>
      <c r="KV54" s="429"/>
      <c r="KW54" s="429"/>
      <c r="KX54" s="429"/>
      <c r="KY54" s="429"/>
      <c r="KZ54" s="429"/>
      <c r="LA54" s="429"/>
      <c r="LB54" s="429"/>
      <c r="LC54" s="429"/>
      <c r="LD54" s="429"/>
      <c r="LE54" s="429"/>
      <c r="LF54" s="429"/>
      <c r="LG54" s="429"/>
      <c r="LH54" s="429"/>
      <c r="LI54" s="429"/>
      <c r="LJ54" s="429"/>
      <c r="LK54" s="429"/>
      <c r="LL54" s="429"/>
      <c r="LM54" s="429"/>
      <c r="LN54" s="429"/>
      <c r="LO54" s="429"/>
      <c r="LP54" s="429"/>
      <c r="LQ54" s="429"/>
      <c r="LR54" s="429"/>
      <c r="LS54" s="429"/>
      <c r="LT54" s="429"/>
      <c r="LU54" s="429"/>
      <c r="LV54" s="429"/>
      <c r="LW54" s="429"/>
      <c r="LX54" s="429"/>
      <c r="LY54" s="429"/>
      <c r="LZ54" s="429"/>
    </row>
    <row r="55" spans="1:338" ht="11.25" customHeight="1">
      <c r="A55" s="419"/>
      <c r="B55" s="785"/>
      <c r="C55" s="785"/>
      <c r="D55" s="785"/>
      <c r="E55" s="786"/>
      <c r="F55" s="765"/>
      <c r="G55" s="766"/>
      <c r="H55" s="766"/>
      <c r="I55" s="766"/>
      <c r="J55" s="766"/>
      <c r="K55" s="766"/>
      <c r="L55" s="766"/>
      <c r="M55" s="767"/>
      <c r="N55" s="768"/>
      <c r="O55" s="769"/>
      <c r="P55" s="769"/>
      <c r="Q55" s="770"/>
      <c r="R55" s="782"/>
      <c r="S55" s="780"/>
      <c r="T55" s="780"/>
      <c r="U55" s="780"/>
      <c r="V55" s="780"/>
      <c r="W55" s="780"/>
      <c r="X55" s="780"/>
      <c r="Y55" s="780"/>
      <c r="Z55" s="780"/>
      <c r="AA55" s="781"/>
      <c r="AB55" s="782"/>
      <c r="AC55" s="780"/>
      <c r="AD55" s="780"/>
      <c r="AE55" s="780"/>
      <c r="AF55" s="780"/>
      <c r="AG55" s="780"/>
      <c r="AH55" s="780"/>
      <c r="AI55" s="780"/>
      <c r="AJ55" s="780"/>
      <c r="AK55" s="780"/>
      <c r="AL55" s="780"/>
      <c r="AM55" s="780"/>
      <c r="AN55" s="780"/>
      <c r="AO55" s="780"/>
      <c r="AP55" s="780"/>
      <c r="AQ55" s="780"/>
      <c r="AR55" s="780"/>
      <c r="AS55" s="780"/>
      <c r="AT55" s="780"/>
      <c r="AU55" s="780"/>
      <c r="AV55" s="780"/>
      <c r="AW55" s="780"/>
      <c r="AX55" s="780"/>
      <c r="AY55" s="781"/>
      <c r="AZ55" s="783"/>
      <c r="BA55" s="784"/>
      <c r="BB55" s="784"/>
      <c r="BC55" s="784"/>
      <c r="BD55" s="784"/>
      <c r="BE55" s="784"/>
      <c r="BF55" s="784"/>
      <c r="BG55" s="784"/>
      <c r="BH55" s="784"/>
      <c r="BI55" s="784"/>
      <c r="BJ55" s="418"/>
      <c r="BK55" s="418"/>
      <c r="BL55" s="418"/>
      <c r="BM55" s="717"/>
      <c r="BN55" s="717"/>
      <c r="BO55" s="717"/>
      <c r="BP55" s="705"/>
      <c r="BQ55" s="706"/>
      <c r="BR55" s="706"/>
      <c r="BS55" s="706"/>
      <c r="BT55" s="706"/>
      <c r="BU55" s="706"/>
      <c r="BV55" s="706"/>
      <c r="BW55" s="710"/>
      <c r="BX55" s="710"/>
      <c r="BY55" s="710"/>
      <c r="BZ55" s="710"/>
      <c r="CA55" s="710"/>
      <c r="CB55" s="710"/>
      <c r="CC55" s="710"/>
      <c r="CD55" s="710"/>
      <c r="CE55" s="710"/>
      <c r="CF55" s="710"/>
      <c r="CG55" s="710"/>
      <c r="CH55" s="710"/>
      <c r="CI55" s="710"/>
      <c r="CJ55" s="710"/>
      <c r="CK55" s="710"/>
      <c r="CL55" s="720"/>
      <c r="CM55" s="693"/>
      <c r="CN55" s="693"/>
      <c r="CO55" s="693"/>
      <c r="CP55" s="693"/>
      <c r="CQ55" s="693"/>
      <c r="CR55" s="693"/>
      <c r="CS55" s="693"/>
      <c r="CT55" s="693"/>
      <c r="CU55" s="684"/>
      <c r="CV55" s="684"/>
      <c r="CW55" s="687"/>
      <c r="CX55" s="687"/>
      <c r="CY55" s="690"/>
      <c r="CZ55" s="690"/>
      <c r="DA55" s="690"/>
      <c r="DB55" s="690"/>
      <c r="DC55" s="690"/>
      <c r="DD55" s="690"/>
      <c r="DE55" s="690"/>
      <c r="DF55" s="690"/>
      <c r="DG55" s="690"/>
      <c r="DH55" s="687"/>
      <c r="DI55" s="687"/>
      <c r="DJ55" s="693"/>
      <c r="DK55" s="693"/>
      <c r="DL55" s="693"/>
      <c r="DM55" s="693"/>
      <c r="DN55" s="693"/>
      <c r="DO55" s="693"/>
      <c r="DP55" s="693"/>
      <c r="DQ55" s="693"/>
      <c r="DR55" s="693"/>
      <c r="DS55" s="684"/>
      <c r="DT55" s="696"/>
      <c r="DV55" s="429"/>
      <c r="DW55" s="429"/>
      <c r="DX55" s="429"/>
      <c r="DY55" s="429"/>
      <c r="DZ55" s="785"/>
      <c r="EA55" s="785"/>
      <c r="EB55" s="785"/>
      <c r="EC55" s="786"/>
      <c r="ED55" s="813"/>
      <c r="EE55" s="813"/>
      <c r="EF55" s="813"/>
      <c r="EG55" s="813"/>
      <c r="EH55" s="681"/>
      <c r="EI55" s="681"/>
      <c r="EJ55" s="681"/>
      <c r="EK55" s="681"/>
      <c r="EL55" s="681"/>
      <c r="EM55" s="681"/>
      <c r="EN55" s="681"/>
      <c r="EO55" s="681"/>
      <c r="EP55" s="681"/>
      <c r="EQ55" s="681"/>
      <c r="ER55" s="672"/>
      <c r="ES55" s="672"/>
      <c r="ET55" s="672"/>
      <c r="EU55" s="672"/>
      <c r="EV55" s="672"/>
      <c r="EW55" s="672"/>
      <c r="EX55" s="672"/>
      <c r="EY55" s="672"/>
      <c r="EZ55" s="678"/>
      <c r="FA55" s="678"/>
      <c r="FB55" s="678"/>
      <c r="FC55" s="678"/>
      <c r="FD55" s="678"/>
      <c r="FE55" s="678"/>
      <c r="FF55" s="678"/>
      <c r="FG55" s="678"/>
      <c r="FH55" s="678"/>
      <c r="FI55" s="678"/>
      <c r="FJ55" s="678"/>
      <c r="FK55" s="678"/>
      <c r="FL55" s="678"/>
      <c r="FM55" s="678"/>
      <c r="FN55" s="678"/>
      <c r="FO55" s="678"/>
      <c r="FP55" s="677"/>
      <c r="FQ55" s="677"/>
      <c r="FR55" s="677"/>
      <c r="FS55" s="677"/>
      <c r="FT55" s="677"/>
      <c r="FU55" s="677"/>
      <c r="FV55" s="677"/>
      <c r="FW55" s="677"/>
      <c r="FX55" s="672"/>
      <c r="FY55" s="672"/>
      <c r="FZ55" s="672"/>
      <c r="GA55" s="672"/>
      <c r="GB55" s="672"/>
      <c r="GC55" s="672"/>
      <c r="GD55" s="672"/>
      <c r="GE55" s="672"/>
      <c r="GF55" s="678"/>
      <c r="GG55" s="678"/>
      <c r="GH55" s="678"/>
      <c r="GI55" s="678"/>
      <c r="GJ55" s="678"/>
      <c r="GK55" s="678"/>
      <c r="GL55" s="678"/>
      <c r="GM55" s="678"/>
      <c r="GN55" s="678"/>
      <c r="GO55" s="678"/>
      <c r="GP55" s="678"/>
      <c r="GQ55" s="678"/>
      <c r="GR55" s="678"/>
      <c r="GS55" s="678"/>
      <c r="GT55" s="678"/>
      <c r="GU55" s="678"/>
      <c r="GV55" s="678"/>
      <c r="GW55" s="678"/>
      <c r="GX55" s="678"/>
      <c r="GY55" s="678"/>
      <c r="GZ55" s="678"/>
      <c r="HA55" s="678"/>
      <c r="HB55" s="678"/>
      <c r="HC55" s="678"/>
      <c r="HD55" s="674"/>
      <c r="HE55" s="674"/>
      <c r="HF55" s="674"/>
      <c r="HG55" s="674"/>
      <c r="HH55" s="674"/>
      <c r="HI55" s="674"/>
      <c r="HJ55" s="674"/>
      <c r="HK55" s="674"/>
      <c r="HL55" s="674"/>
      <c r="HM55" s="674"/>
      <c r="HN55" s="674"/>
      <c r="HO55" s="674"/>
      <c r="HP55" s="674"/>
      <c r="HQ55" s="674"/>
      <c r="HR55" s="674"/>
      <c r="HS55" s="674"/>
      <c r="HT55" s="677"/>
      <c r="HU55" s="677"/>
      <c r="HV55" s="677"/>
      <c r="HW55" s="677"/>
      <c r="HX55" s="677"/>
      <c r="HY55" s="677"/>
      <c r="HZ55" s="677"/>
      <c r="IA55" s="677"/>
      <c r="IB55" s="672"/>
      <c r="IC55" s="672"/>
      <c r="ID55" s="672"/>
      <c r="IE55" s="672"/>
      <c r="IF55" s="672"/>
      <c r="IG55" s="672"/>
      <c r="IH55" s="672"/>
      <c r="II55" s="672"/>
      <c r="IJ55" s="673"/>
      <c r="IK55" s="673"/>
      <c r="IL55" s="673"/>
      <c r="IM55" s="673"/>
      <c r="IN55" s="673"/>
      <c r="IO55" s="673"/>
      <c r="IP55" s="673"/>
      <c r="IQ55" s="673"/>
      <c r="IR55" s="673"/>
      <c r="IS55" s="673"/>
      <c r="IT55" s="673"/>
      <c r="IU55" s="673"/>
      <c r="IV55" s="673"/>
      <c r="IW55" s="673"/>
      <c r="IX55" s="673"/>
      <c r="IY55" s="673"/>
      <c r="IZ55" s="675"/>
      <c r="JA55" s="675"/>
      <c r="JB55" s="675"/>
      <c r="JC55" s="675"/>
      <c r="JD55" s="675"/>
      <c r="JE55" s="675"/>
      <c r="JF55" s="675"/>
      <c r="JG55" s="675"/>
      <c r="JH55" s="675"/>
      <c r="JI55" s="675"/>
      <c r="JJ55" s="671"/>
      <c r="JK55" s="671"/>
      <c r="JL55" s="671"/>
      <c r="JM55" s="671"/>
      <c r="JN55" s="671"/>
      <c r="JO55" s="671"/>
      <c r="JP55" s="671"/>
      <c r="JQ55" s="671"/>
      <c r="JR55" s="671"/>
      <c r="JS55" s="671"/>
      <c r="JT55" s="701"/>
      <c r="JU55" s="701"/>
      <c r="JV55" s="701"/>
      <c r="JW55" s="701"/>
      <c r="JX55" s="701"/>
      <c r="JY55" s="701"/>
      <c r="JZ55" s="701"/>
      <c r="KA55" s="701"/>
      <c r="KB55" s="701"/>
      <c r="KC55" s="701"/>
      <c r="KD55" s="676"/>
      <c r="KE55" s="676"/>
      <c r="KF55" s="676"/>
      <c r="KG55" s="676"/>
      <c r="KH55" s="676"/>
      <c r="KI55" s="676"/>
      <c r="KJ55" s="676"/>
      <c r="KK55" s="676"/>
      <c r="KL55" s="828"/>
      <c r="KM55" s="829"/>
      <c r="KN55" s="829"/>
      <c r="KO55" s="830"/>
      <c r="KP55" s="429"/>
      <c r="KQ55" s="429"/>
      <c r="KR55" s="429"/>
      <c r="KS55" s="429"/>
      <c r="KT55" s="429"/>
      <c r="KU55" s="429"/>
      <c r="KV55" s="429"/>
      <c r="KW55" s="429"/>
      <c r="KX55" s="429"/>
      <c r="KY55" s="429"/>
      <c r="KZ55" s="429"/>
      <c r="LA55" s="429"/>
      <c r="LB55" s="429"/>
      <c r="LC55" s="429"/>
      <c r="LD55" s="429"/>
      <c r="LE55" s="429"/>
      <c r="LF55" s="429"/>
      <c r="LG55" s="429"/>
      <c r="LH55" s="429"/>
      <c r="LI55" s="429"/>
      <c r="LJ55" s="429"/>
      <c r="LK55" s="429"/>
      <c r="LL55" s="429"/>
      <c r="LM55" s="429"/>
      <c r="LN55" s="429"/>
      <c r="LO55" s="429"/>
      <c r="LP55" s="429"/>
      <c r="LQ55" s="429"/>
      <c r="LR55" s="429"/>
      <c r="LS55" s="429"/>
      <c r="LT55" s="429"/>
      <c r="LU55" s="429"/>
      <c r="LV55" s="429"/>
      <c r="LW55" s="429"/>
      <c r="LX55" s="429"/>
      <c r="LY55" s="429"/>
      <c r="LZ55" s="429"/>
    </row>
    <row r="56" spans="1:338" ht="11.25" customHeight="1">
      <c r="A56" s="419"/>
      <c r="B56" s="785"/>
      <c r="C56" s="785"/>
      <c r="D56" s="785"/>
      <c r="E56" s="786"/>
      <c r="F56" s="765"/>
      <c r="G56" s="766"/>
      <c r="H56" s="766"/>
      <c r="I56" s="766"/>
      <c r="J56" s="766"/>
      <c r="K56" s="766"/>
      <c r="L56" s="766"/>
      <c r="M56" s="767"/>
      <c r="N56" s="768"/>
      <c r="O56" s="769"/>
      <c r="P56" s="769"/>
      <c r="Q56" s="770"/>
      <c r="R56" s="782"/>
      <c r="S56" s="780"/>
      <c r="T56" s="780"/>
      <c r="U56" s="780"/>
      <c r="V56" s="780"/>
      <c r="W56" s="780"/>
      <c r="X56" s="780"/>
      <c r="Y56" s="780"/>
      <c r="Z56" s="780"/>
      <c r="AA56" s="781"/>
      <c r="AB56" s="782"/>
      <c r="AC56" s="780"/>
      <c r="AD56" s="780"/>
      <c r="AE56" s="780"/>
      <c r="AF56" s="780"/>
      <c r="AG56" s="780"/>
      <c r="AH56" s="780"/>
      <c r="AI56" s="780"/>
      <c r="AJ56" s="780"/>
      <c r="AK56" s="780"/>
      <c r="AL56" s="780"/>
      <c r="AM56" s="780"/>
      <c r="AN56" s="780"/>
      <c r="AO56" s="780"/>
      <c r="AP56" s="780"/>
      <c r="AQ56" s="780"/>
      <c r="AR56" s="780"/>
      <c r="AS56" s="780"/>
      <c r="AT56" s="780"/>
      <c r="AU56" s="780"/>
      <c r="AV56" s="780"/>
      <c r="AW56" s="780"/>
      <c r="AX56" s="780"/>
      <c r="AY56" s="781"/>
      <c r="AZ56" s="783"/>
      <c r="BA56" s="784"/>
      <c r="BB56" s="784"/>
      <c r="BC56" s="784"/>
      <c r="BD56" s="784"/>
      <c r="BE56" s="784"/>
      <c r="BF56" s="784"/>
      <c r="BG56" s="784"/>
      <c r="BH56" s="784"/>
      <c r="BI56" s="784"/>
      <c r="BM56" s="717"/>
      <c r="BN56" s="717"/>
      <c r="BO56" s="717"/>
      <c r="BP56" s="707"/>
      <c r="BQ56" s="708"/>
      <c r="BR56" s="708"/>
      <c r="BS56" s="708"/>
      <c r="BT56" s="708"/>
      <c r="BU56" s="708"/>
      <c r="BV56" s="708"/>
      <c r="BW56" s="711"/>
      <c r="BX56" s="711"/>
      <c r="BY56" s="711"/>
      <c r="BZ56" s="711"/>
      <c r="CA56" s="711"/>
      <c r="CB56" s="711"/>
      <c r="CC56" s="711"/>
      <c r="CD56" s="711"/>
      <c r="CE56" s="711"/>
      <c r="CF56" s="711"/>
      <c r="CG56" s="711"/>
      <c r="CH56" s="711"/>
      <c r="CI56" s="711"/>
      <c r="CJ56" s="711"/>
      <c r="CK56" s="711"/>
      <c r="CL56" s="721"/>
      <c r="CM56" s="694"/>
      <c r="CN56" s="694"/>
      <c r="CO56" s="694"/>
      <c r="CP56" s="694"/>
      <c r="CQ56" s="694"/>
      <c r="CR56" s="694"/>
      <c r="CS56" s="694"/>
      <c r="CT56" s="694"/>
      <c r="CU56" s="685"/>
      <c r="CV56" s="685"/>
      <c r="CW56" s="688"/>
      <c r="CX56" s="688"/>
      <c r="CY56" s="691"/>
      <c r="CZ56" s="691"/>
      <c r="DA56" s="691"/>
      <c r="DB56" s="691"/>
      <c r="DC56" s="691"/>
      <c r="DD56" s="691"/>
      <c r="DE56" s="691"/>
      <c r="DF56" s="691"/>
      <c r="DG56" s="691"/>
      <c r="DH56" s="688"/>
      <c r="DI56" s="688"/>
      <c r="DJ56" s="694"/>
      <c r="DK56" s="694"/>
      <c r="DL56" s="694"/>
      <c r="DM56" s="694"/>
      <c r="DN56" s="694"/>
      <c r="DO56" s="694"/>
      <c r="DP56" s="694"/>
      <c r="DQ56" s="694"/>
      <c r="DR56" s="694"/>
      <c r="DS56" s="685"/>
      <c r="DT56" s="697"/>
      <c r="DV56" s="429"/>
      <c r="DW56" s="429"/>
      <c r="DX56" s="429"/>
      <c r="DY56" s="429"/>
      <c r="DZ56" s="785"/>
      <c r="EA56" s="785"/>
      <c r="EB56" s="785"/>
      <c r="EC56" s="786"/>
      <c r="ED56" s="813"/>
      <c r="EE56" s="813"/>
      <c r="EF56" s="813"/>
      <c r="EG56" s="813"/>
      <c r="EH56" s="681"/>
      <c r="EI56" s="681"/>
      <c r="EJ56" s="681"/>
      <c r="EK56" s="681"/>
      <c r="EL56" s="681"/>
      <c r="EM56" s="681"/>
      <c r="EN56" s="681"/>
      <c r="EO56" s="681"/>
      <c r="EP56" s="681"/>
      <c r="EQ56" s="681"/>
      <c r="ER56" s="672"/>
      <c r="ES56" s="672"/>
      <c r="ET56" s="672"/>
      <c r="EU56" s="672"/>
      <c r="EV56" s="672"/>
      <c r="EW56" s="672"/>
      <c r="EX56" s="672"/>
      <c r="EY56" s="672"/>
      <c r="EZ56" s="678" t="str">
        <f>IF(ER54&lt;1628000,"-",
IF(ER54&lt;1800000,ROUNDDOWN(ER54/4,-3)*2.4+100000,
IF(ER54&lt;3600000,ROUNDDOWN(ER54/4,-3)*2.8-80000,
IF(ER54&lt;6600000,ROUNDDOWN(ER54/4,-3)*3.2-440000,
IF(ER54&lt;8500000,ROUNDDOWN(ER54*0.9-1100000,0),
ER54-1950000)))))</f>
        <v>-</v>
      </c>
      <c r="FA56" s="678"/>
      <c r="FB56" s="678"/>
      <c r="FC56" s="678"/>
      <c r="FD56" s="678"/>
      <c r="FE56" s="678"/>
      <c r="FF56" s="678"/>
      <c r="FG56" s="678"/>
      <c r="FH56" s="674">
        <f>IF(
IF(FH54&gt;100000,100000,FH54)+IF(HT54&gt;100000,100000,HT54)&lt;=0,0,
IF(FH54&gt;100000,100000,FH54)+IF(HT54&gt;100000,100000,HT54)-100000)</f>
        <v>0</v>
      </c>
      <c r="FI56" s="674"/>
      <c r="FJ56" s="674"/>
      <c r="FK56" s="674"/>
      <c r="FL56" s="674"/>
      <c r="FM56" s="674"/>
      <c r="FN56" s="674"/>
      <c r="FO56" s="674"/>
      <c r="FP56" s="677"/>
      <c r="FQ56" s="677"/>
      <c r="FR56" s="677"/>
      <c r="FS56" s="677"/>
      <c r="FT56" s="677"/>
      <c r="FU56" s="677"/>
      <c r="FV56" s="677"/>
      <c r="FW56" s="677"/>
      <c r="FX56" s="672"/>
      <c r="FY56" s="672"/>
      <c r="FZ56" s="672"/>
      <c r="GA56" s="672"/>
      <c r="GB56" s="672"/>
      <c r="GC56" s="672"/>
      <c r="GD56" s="672"/>
      <c r="GE56" s="672"/>
      <c r="GF56" s="678">
        <f>IF(FX54&lt;1100000,0,
IF(FX54&lt;3300000,FX54-1100000,
IF(FX54&lt;4100000,ROUNDDOWN(FX54*0.75-275000,0),
IF(FX54&lt;7700000,ROUNDDOWN(FX54*0.85-685000,0),
IF(FX54&lt;10000000,ROUNDDOWN(FX54*0.95-1455000,0),
FX54-1955000)))))</f>
        <v>0</v>
      </c>
      <c r="GG56" s="678"/>
      <c r="GH56" s="678"/>
      <c r="GI56" s="678"/>
      <c r="GJ56" s="678"/>
      <c r="GK56" s="678"/>
      <c r="GL56" s="678"/>
      <c r="GM56" s="678"/>
      <c r="GN56" s="678">
        <f>IF(FX54&lt;1000000,0,
IF(FX54&lt;3300000,FX54-1000000,
IF(FX54&lt;4100000,ROUNDDOWN(FX54*0.75-175000,0),
IF(FX54&lt;7700000,ROUNDDOWN(FX54*0.85-585000,0),
IF(FX54&lt;10000000,ROUNDDOWN(FX54*0.95-1355000,0),
FX54-1855000)))))</f>
        <v>0</v>
      </c>
      <c r="GO56" s="678"/>
      <c r="GP56" s="678"/>
      <c r="GQ56" s="678"/>
      <c r="GR56" s="678"/>
      <c r="GS56" s="678"/>
      <c r="GT56" s="678"/>
      <c r="GU56" s="678"/>
      <c r="GV56" s="678">
        <f>IF(FX54&lt;900000,0,
IF(FX54&lt;3300000,FX54-900000,
IF(FX54&lt;4100000,ROUNDDOWN(FX54*0.75-75000,0),
IF(FX54&lt;7700000,ROUNDDOWN(FX54*0.85-485000,0),
IF(FX54&lt;10000000,ROUNDDOWN(FX54*0.95-1255000,0),
FX54-1755000)))))</f>
        <v>0</v>
      </c>
      <c r="GW56" s="678"/>
      <c r="GX56" s="678"/>
      <c r="GY56" s="678"/>
      <c r="GZ56" s="678"/>
      <c r="HA56" s="678"/>
      <c r="HB56" s="678"/>
      <c r="HC56" s="678"/>
      <c r="HD56" s="674">
        <f>SUM(FH54,IB54)</f>
        <v>0</v>
      </c>
      <c r="HE56" s="674"/>
      <c r="HF56" s="674"/>
      <c r="HG56" s="674"/>
      <c r="HH56" s="674"/>
      <c r="HI56" s="674"/>
      <c r="HJ56" s="674"/>
      <c r="HK56" s="674"/>
      <c r="HL56" s="674">
        <f>IF(HD56&lt;=10000000,1,IF(HD56&lt;=20000000,2,3))</f>
        <v>1</v>
      </c>
      <c r="HM56" s="674"/>
      <c r="HN56" s="674"/>
      <c r="HO56" s="674"/>
      <c r="HP56" s="674"/>
      <c r="HQ56" s="674"/>
      <c r="HR56" s="674"/>
      <c r="HS56" s="674"/>
      <c r="HT56" s="677"/>
      <c r="HU56" s="677"/>
      <c r="HV56" s="677"/>
      <c r="HW56" s="677"/>
      <c r="HX56" s="677"/>
      <c r="HY56" s="677"/>
      <c r="HZ56" s="677"/>
      <c r="IA56" s="677"/>
      <c r="IB56" s="672"/>
      <c r="IC56" s="672"/>
      <c r="ID56" s="672"/>
      <c r="IE56" s="672"/>
      <c r="IF56" s="672"/>
      <c r="IG56" s="672"/>
      <c r="IH56" s="672"/>
      <c r="II56" s="672"/>
      <c r="IJ56" s="673"/>
      <c r="IK56" s="673"/>
      <c r="IL56" s="673"/>
      <c r="IM56" s="673"/>
      <c r="IN56" s="673"/>
      <c r="IO56" s="673"/>
      <c r="IP56" s="673"/>
      <c r="IQ56" s="673"/>
      <c r="IR56" s="673"/>
      <c r="IS56" s="673"/>
      <c r="IT56" s="673"/>
      <c r="IU56" s="673"/>
      <c r="IV56" s="673"/>
      <c r="IW56" s="673"/>
      <c r="IX56" s="673"/>
      <c r="IY56" s="673"/>
      <c r="IZ56" s="675"/>
      <c r="JA56" s="675"/>
      <c r="JB56" s="675"/>
      <c r="JC56" s="675"/>
      <c r="JD56" s="675"/>
      <c r="JE56" s="675"/>
      <c r="JF56" s="675"/>
      <c r="JG56" s="675"/>
      <c r="JH56" s="675"/>
      <c r="JI56" s="675"/>
      <c r="JJ56" s="671"/>
      <c r="JK56" s="671"/>
      <c r="JL56" s="671"/>
      <c r="JM56" s="671"/>
      <c r="JN56" s="671"/>
      <c r="JO56" s="671"/>
      <c r="JP56" s="671"/>
      <c r="JQ56" s="671"/>
      <c r="JR56" s="671"/>
      <c r="JS56" s="671"/>
      <c r="JT56" s="701"/>
      <c r="JU56" s="701"/>
      <c r="JV56" s="701"/>
      <c r="JW56" s="701"/>
      <c r="JX56" s="701"/>
      <c r="JY56" s="701"/>
      <c r="JZ56" s="701"/>
      <c r="KA56" s="701"/>
      <c r="KB56" s="701"/>
      <c r="KC56" s="701"/>
      <c r="KD56" s="676"/>
      <c r="KE56" s="676"/>
      <c r="KF56" s="676"/>
      <c r="KG56" s="676"/>
      <c r="KH56" s="676"/>
      <c r="KI56" s="676"/>
      <c r="KJ56" s="676"/>
      <c r="KK56" s="676"/>
      <c r="KL56" s="828"/>
      <c r="KM56" s="829"/>
      <c r="KN56" s="829"/>
      <c r="KO56" s="830"/>
      <c r="KP56" s="429"/>
      <c r="KQ56" s="429"/>
      <c r="KR56" s="429"/>
      <c r="KS56" s="429"/>
      <c r="KT56" s="429"/>
      <c r="KU56" s="429"/>
      <c r="KV56" s="429"/>
      <c r="KW56" s="429"/>
      <c r="KX56" s="429"/>
      <c r="KY56" s="429"/>
      <c r="KZ56" s="429"/>
      <c r="LA56" s="429"/>
      <c r="LB56" s="429"/>
      <c r="LC56" s="429"/>
      <c r="LD56" s="429"/>
      <c r="LE56" s="429"/>
      <c r="LF56" s="429"/>
      <c r="LG56" s="429"/>
      <c r="LH56" s="429"/>
      <c r="LI56" s="429"/>
      <c r="LJ56" s="429"/>
      <c r="LK56" s="429"/>
      <c r="LL56" s="429"/>
      <c r="LM56" s="429"/>
      <c r="LN56" s="429"/>
      <c r="LO56" s="429"/>
      <c r="LP56" s="429"/>
      <c r="LQ56" s="429"/>
      <c r="LR56" s="429"/>
      <c r="LS56" s="429"/>
      <c r="LT56" s="429"/>
      <c r="LU56" s="429"/>
      <c r="LV56" s="429"/>
      <c r="LW56" s="429"/>
      <c r="LX56" s="429"/>
      <c r="LY56" s="429"/>
      <c r="LZ56" s="429"/>
    </row>
    <row r="57" spans="1:338" ht="11.25" customHeight="1">
      <c r="A57" s="419"/>
      <c r="B57" s="785"/>
      <c r="C57" s="785"/>
      <c r="D57" s="785"/>
      <c r="E57" s="786"/>
      <c r="F57" s="765"/>
      <c r="G57" s="766"/>
      <c r="H57" s="766"/>
      <c r="I57" s="766"/>
      <c r="J57" s="766"/>
      <c r="K57" s="766"/>
      <c r="L57" s="766"/>
      <c r="M57" s="767"/>
      <c r="N57" s="768"/>
      <c r="O57" s="769"/>
      <c r="P57" s="769"/>
      <c r="Q57" s="770"/>
      <c r="R57" s="782"/>
      <c r="S57" s="780"/>
      <c r="T57" s="780"/>
      <c r="U57" s="780"/>
      <c r="V57" s="780"/>
      <c r="W57" s="780"/>
      <c r="X57" s="780"/>
      <c r="Y57" s="780"/>
      <c r="Z57" s="780"/>
      <c r="AA57" s="781"/>
      <c r="AB57" s="782"/>
      <c r="AC57" s="780"/>
      <c r="AD57" s="780"/>
      <c r="AE57" s="780"/>
      <c r="AF57" s="780"/>
      <c r="AG57" s="780"/>
      <c r="AH57" s="780"/>
      <c r="AI57" s="780"/>
      <c r="AJ57" s="780"/>
      <c r="AK57" s="780"/>
      <c r="AL57" s="780"/>
      <c r="AM57" s="780"/>
      <c r="AN57" s="780"/>
      <c r="AO57" s="780"/>
      <c r="AP57" s="780"/>
      <c r="AQ57" s="780"/>
      <c r="AR57" s="780"/>
      <c r="AS57" s="780"/>
      <c r="AT57" s="780"/>
      <c r="AU57" s="780"/>
      <c r="AV57" s="780"/>
      <c r="AW57" s="780"/>
      <c r="AX57" s="780"/>
      <c r="AY57" s="781"/>
      <c r="AZ57" s="783"/>
      <c r="BA57" s="784"/>
      <c r="BB57" s="784"/>
      <c r="BC57" s="784"/>
      <c r="BD57" s="784"/>
      <c r="BE57" s="784"/>
      <c r="BF57" s="784"/>
      <c r="BG57" s="784"/>
      <c r="BH57" s="784"/>
      <c r="BI57" s="784"/>
      <c r="BM57" s="717"/>
      <c r="BN57" s="717"/>
      <c r="BO57" s="717"/>
      <c r="BP57" s="703" t="s">
        <v>210</v>
      </c>
      <c r="BQ57" s="704"/>
      <c r="BR57" s="704"/>
      <c r="BS57" s="704"/>
      <c r="BT57" s="704"/>
      <c r="BU57" s="704"/>
      <c r="BV57" s="704"/>
      <c r="BW57" s="709" t="s">
        <v>211</v>
      </c>
      <c r="BX57" s="709"/>
      <c r="BY57" s="709"/>
      <c r="BZ57" s="709"/>
      <c r="CA57" s="709"/>
      <c r="CB57" s="709"/>
      <c r="CC57" s="709"/>
      <c r="CD57" s="709"/>
      <c r="CE57" s="709"/>
      <c r="CF57" s="709"/>
      <c r="CG57" s="709"/>
      <c r="CH57" s="709"/>
      <c r="CI57" s="709"/>
      <c r="CJ57" s="709"/>
      <c r="CK57" s="709"/>
      <c r="CL57" s="719">
        <f>Q88</f>
        <v>0</v>
      </c>
      <c r="CM57" s="692"/>
      <c r="CN57" s="692"/>
      <c r="CO57" s="692"/>
      <c r="CP57" s="692"/>
      <c r="CQ57" s="692"/>
      <c r="CR57" s="692"/>
      <c r="CS57" s="692"/>
      <c r="CT57" s="692"/>
      <c r="CU57" s="683" t="s">
        <v>258</v>
      </c>
      <c r="CV57" s="683"/>
      <c r="CW57" s="686" t="s">
        <v>25</v>
      </c>
      <c r="CX57" s="686"/>
      <c r="CY57" s="698">
        <f>パラメーター!$D$7</f>
        <v>10330</v>
      </c>
      <c r="CZ57" s="698"/>
      <c r="DA57" s="698"/>
      <c r="DB57" s="698"/>
      <c r="DC57" s="698"/>
      <c r="DD57" s="698"/>
      <c r="DE57" s="698"/>
      <c r="DF57" s="698"/>
      <c r="DG57" s="698"/>
      <c r="DH57" s="686" t="s">
        <v>205</v>
      </c>
      <c r="DI57" s="686"/>
      <c r="DJ57" s="692">
        <f>CL57*CY57</f>
        <v>0</v>
      </c>
      <c r="DK57" s="692"/>
      <c r="DL57" s="692"/>
      <c r="DM57" s="692"/>
      <c r="DN57" s="692"/>
      <c r="DO57" s="692"/>
      <c r="DP57" s="692"/>
      <c r="DQ57" s="692"/>
      <c r="DR57" s="692"/>
      <c r="DS57" s="683" t="s">
        <v>256</v>
      </c>
      <c r="DT57" s="695"/>
      <c r="DV57" s="429"/>
      <c r="DW57" s="429"/>
      <c r="DX57" s="429"/>
      <c r="DY57" s="429"/>
      <c r="DZ57" s="785"/>
      <c r="EA57" s="785"/>
      <c r="EB57" s="785"/>
      <c r="EC57" s="786"/>
      <c r="ED57" s="813"/>
      <c r="EE57" s="813"/>
      <c r="EF57" s="813"/>
      <c r="EG57" s="813"/>
      <c r="EH57" s="681"/>
      <c r="EI57" s="681"/>
      <c r="EJ57" s="681"/>
      <c r="EK57" s="681"/>
      <c r="EL57" s="681"/>
      <c r="EM57" s="681"/>
      <c r="EN57" s="681"/>
      <c r="EO57" s="681"/>
      <c r="EP57" s="681"/>
      <c r="EQ57" s="681"/>
      <c r="ER57" s="672"/>
      <c r="ES57" s="672"/>
      <c r="ET57" s="672"/>
      <c r="EU57" s="672"/>
      <c r="EV57" s="672"/>
      <c r="EW57" s="672"/>
      <c r="EX57" s="672"/>
      <c r="EY57" s="672"/>
      <c r="EZ57" s="678"/>
      <c r="FA57" s="678"/>
      <c r="FB57" s="678"/>
      <c r="FC57" s="678"/>
      <c r="FD57" s="678"/>
      <c r="FE57" s="678"/>
      <c r="FF57" s="678"/>
      <c r="FG57" s="678"/>
      <c r="FH57" s="674"/>
      <c r="FI57" s="674"/>
      <c r="FJ57" s="674"/>
      <c r="FK57" s="674"/>
      <c r="FL57" s="674"/>
      <c r="FM57" s="674"/>
      <c r="FN57" s="674"/>
      <c r="FO57" s="674"/>
      <c r="FP57" s="677"/>
      <c r="FQ57" s="677"/>
      <c r="FR57" s="677"/>
      <c r="FS57" s="677"/>
      <c r="FT57" s="677"/>
      <c r="FU57" s="677"/>
      <c r="FV57" s="677"/>
      <c r="FW57" s="677"/>
      <c r="FX57" s="672"/>
      <c r="FY57" s="672"/>
      <c r="FZ57" s="672"/>
      <c r="GA57" s="672"/>
      <c r="GB57" s="672"/>
      <c r="GC57" s="672"/>
      <c r="GD57" s="672"/>
      <c r="GE57" s="672"/>
      <c r="GF57" s="678"/>
      <c r="GG57" s="678"/>
      <c r="GH57" s="678"/>
      <c r="GI57" s="678"/>
      <c r="GJ57" s="678"/>
      <c r="GK57" s="678"/>
      <c r="GL57" s="678"/>
      <c r="GM57" s="678"/>
      <c r="GN57" s="678"/>
      <c r="GO57" s="678"/>
      <c r="GP57" s="678"/>
      <c r="GQ57" s="678"/>
      <c r="GR57" s="678"/>
      <c r="GS57" s="678"/>
      <c r="GT57" s="678"/>
      <c r="GU57" s="678"/>
      <c r="GV57" s="678"/>
      <c r="GW57" s="678"/>
      <c r="GX57" s="678"/>
      <c r="GY57" s="678"/>
      <c r="GZ57" s="678"/>
      <c r="HA57" s="678"/>
      <c r="HB57" s="678"/>
      <c r="HC57" s="678"/>
      <c r="HD57" s="674"/>
      <c r="HE57" s="674"/>
      <c r="HF57" s="674"/>
      <c r="HG57" s="674"/>
      <c r="HH57" s="674"/>
      <c r="HI57" s="674"/>
      <c r="HJ57" s="674"/>
      <c r="HK57" s="674"/>
      <c r="HL57" s="674"/>
      <c r="HM57" s="674"/>
      <c r="HN57" s="674"/>
      <c r="HO57" s="674"/>
      <c r="HP57" s="674"/>
      <c r="HQ57" s="674"/>
      <c r="HR57" s="674"/>
      <c r="HS57" s="674"/>
      <c r="HT57" s="677"/>
      <c r="HU57" s="677"/>
      <c r="HV57" s="677"/>
      <c r="HW57" s="677"/>
      <c r="HX57" s="677"/>
      <c r="HY57" s="677"/>
      <c r="HZ57" s="677"/>
      <c r="IA57" s="677"/>
      <c r="IB57" s="672"/>
      <c r="IC57" s="672"/>
      <c r="ID57" s="672"/>
      <c r="IE57" s="672"/>
      <c r="IF57" s="672"/>
      <c r="IG57" s="672"/>
      <c r="IH57" s="672"/>
      <c r="II57" s="672"/>
      <c r="IJ57" s="673"/>
      <c r="IK57" s="673"/>
      <c r="IL57" s="673"/>
      <c r="IM57" s="673"/>
      <c r="IN57" s="673"/>
      <c r="IO57" s="673"/>
      <c r="IP57" s="673"/>
      <c r="IQ57" s="673"/>
      <c r="IR57" s="673"/>
      <c r="IS57" s="673"/>
      <c r="IT57" s="673"/>
      <c r="IU57" s="673"/>
      <c r="IV57" s="673"/>
      <c r="IW57" s="673"/>
      <c r="IX57" s="673"/>
      <c r="IY57" s="673"/>
      <c r="IZ57" s="675"/>
      <c r="JA57" s="675"/>
      <c r="JB57" s="675"/>
      <c r="JC57" s="675"/>
      <c r="JD57" s="675"/>
      <c r="JE57" s="675"/>
      <c r="JF57" s="675"/>
      <c r="JG57" s="675"/>
      <c r="JH57" s="675"/>
      <c r="JI57" s="675"/>
      <c r="JJ57" s="671"/>
      <c r="JK57" s="671"/>
      <c r="JL57" s="671"/>
      <c r="JM57" s="671"/>
      <c r="JN57" s="671"/>
      <c r="JO57" s="671"/>
      <c r="JP57" s="671"/>
      <c r="JQ57" s="671"/>
      <c r="JR57" s="671"/>
      <c r="JS57" s="671"/>
      <c r="JT57" s="701"/>
      <c r="JU57" s="701"/>
      <c r="JV57" s="701"/>
      <c r="JW57" s="701"/>
      <c r="JX57" s="701"/>
      <c r="JY57" s="701"/>
      <c r="JZ57" s="701"/>
      <c r="KA57" s="701"/>
      <c r="KB57" s="701"/>
      <c r="KC57" s="701"/>
      <c r="KD57" s="676"/>
      <c r="KE57" s="676"/>
      <c r="KF57" s="676"/>
      <c r="KG57" s="676"/>
      <c r="KH57" s="676"/>
      <c r="KI57" s="676"/>
      <c r="KJ57" s="676"/>
      <c r="KK57" s="676"/>
      <c r="KL57" s="831"/>
      <c r="KM57" s="832"/>
      <c r="KN57" s="832"/>
      <c r="KO57" s="833"/>
      <c r="KP57" s="429"/>
      <c r="KQ57" s="429"/>
      <c r="KR57" s="429"/>
      <c r="KS57" s="429"/>
      <c r="KT57" s="429"/>
      <c r="KU57" s="429"/>
      <c r="KV57" s="429"/>
      <c r="KW57" s="429"/>
      <c r="KX57" s="429"/>
      <c r="KY57" s="429"/>
      <c r="KZ57" s="429"/>
      <c r="LA57" s="429"/>
      <c r="LB57" s="429"/>
      <c r="LC57" s="429"/>
      <c r="LD57" s="429"/>
      <c r="LE57" s="429"/>
      <c r="LF57" s="429"/>
      <c r="LG57" s="429"/>
      <c r="LH57" s="429"/>
      <c r="LI57" s="429"/>
      <c r="LJ57" s="429"/>
      <c r="LK57" s="429"/>
      <c r="LL57" s="429"/>
      <c r="LM57" s="429"/>
      <c r="LN57" s="429"/>
      <c r="LO57" s="429"/>
      <c r="LP57" s="429"/>
      <c r="LQ57" s="429"/>
      <c r="LR57" s="429"/>
      <c r="LS57" s="429"/>
      <c r="LT57" s="429"/>
      <c r="LU57" s="429"/>
      <c r="LV57" s="429"/>
      <c r="LW57" s="429"/>
      <c r="LX57" s="429"/>
      <c r="LY57" s="429"/>
      <c r="LZ57" s="429"/>
    </row>
    <row r="58" spans="1:338" ht="11.25" customHeight="1">
      <c r="A58" s="419"/>
      <c r="B58" s="785" t="s">
        <v>110</v>
      </c>
      <c r="C58" s="785"/>
      <c r="D58" s="785"/>
      <c r="E58" s="786"/>
      <c r="F58" s="765"/>
      <c r="G58" s="766"/>
      <c r="H58" s="766"/>
      <c r="I58" s="766"/>
      <c r="J58" s="766"/>
      <c r="K58" s="766"/>
      <c r="L58" s="766"/>
      <c r="M58" s="767"/>
      <c r="N58" s="768" t="str">
        <f t="shared" ref="N58" si="6">IF(F58="","",IF(ED58=TRUE,"○","ー"))</f>
        <v/>
      </c>
      <c r="O58" s="769"/>
      <c r="P58" s="769"/>
      <c r="Q58" s="770"/>
      <c r="R58" s="782"/>
      <c r="S58" s="780"/>
      <c r="T58" s="780"/>
      <c r="U58" s="780"/>
      <c r="V58" s="780"/>
      <c r="W58" s="780"/>
      <c r="X58" s="780"/>
      <c r="Y58" s="780"/>
      <c r="Z58" s="780"/>
      <c r="AA58" s="781"/>
      <c r="AB58" s="782"/>
      <c r="AC58" s="780"/>
      <c r="AD58" s="780"/>
      <c r="AE58" s="780"/>
      <c r="AF58" s="780"/>
      <c r="AG58" s="780"/>
      <c r="AH58" s="780"/>
      <c r="AI58" s="780"/>
      <c r="AJ58" s="780"/>
      <c r="AK58" s="780"/>
      <c r="AL58" s="780"/>
      <c r="AM58" s="780"/>
      <c r="AN58" s="780"/>
      <c r="AO58" s="780"/>
      <c r="AP58" s="780"/>
      <c r="AQ58" s="780"/>
      <c r="AR58" s="780"/>
      <c r="AS58" s="780"/>
      <c r="AT58" s="780"/>
      <c r="AU58" s="780"/>
      <c r="AV58" s="780"/>
      <c r="AW58" s="780"/>
      <c r="AX58" s="780"/>
      <c r="AY58" s="781"/>
      <c r="AZ58" s="783" t="str">
        <f>IF(KD58=0,"",
IF(KH58=0,"ー",JJ58))</f>
        <v/>
      </c>
      <c r="BA58" s="784"/>
      <c r="BB58" s="784"/>
      <c r="BC58" s="784"/>
      <c r="BD58" s="784"/>
      <c r="BE58" s="784"/>
      <c r="BF58" s="784"/>
      <c r="BG58" s="784"/>
      <c r="BH58" s="784"/>
      <c r="BI58" s="784"/>
      <c r="BM58" s="717"/>
      <c r="BN58" s="717"/>
      <c r="BO58" s="717"/>
      <c r="BP58" s="705"/>
      <c r="BQ58" s="706"/>
      <c r="BR58" s="706"/>
      <c r="BS58" s="706"/>
      <c r="BT58" s="706"/>
      <c r="BU58" s="706"/>
      <c r="BV58" s="706"/>
      <c r="BW58" s="710"/>
      <c r="BX58" s="710"/>
      <c r="BY58" s="710"/>
      <c r="BZ58" s="710"/>
      <c r="CA58" s="710"/>
      <c r="CB58" s="710"/>
      <c r="CC58" s="710"/>
      <c r="CD58" s="710"/>
      <c r="CE58" s="710"/>
      <c r="CF58" s="710"/>
      <c r="CG58" s="710"/>
      <c r="CH58" s="710"/>
      <c r="CI58" s="710"/>
      <c r="CJ58" s="710"/>
      <c r="CK58" s="710"/>
      <c r="CL58" s="720"/>
      <c r="CM58" s="693"/>
      <c r="CN58" s="693"/>
      <c r="CO58" s="693"/>
      <c r="CP58" s="693"/>
      <c r="CQ58" s="693"/>
      <c r="CR58" s="693"/>
      <c r="CS58" s="693"/>
      <c r="CT58" s="693"/>
      <c r="CU58" s="684"/>
      <c r="CV58" s="684"/>
      <c r="CW58" s="687"/>
      <c r="CX58" s="687"/>
      <c r="CY58" s="699"/>
      <c r="CZ58" s="699"/>
      <c r="DA58" s="699"/>
      <c r="DB58" s="699"/>
      <c r="DC58" s="699"/>
      <c r="DD58" s="699"/>
      <c r="DE58" s="699"/>
      <c r="DF58" s="699"/>
      <c r="DG58" s="699"/>
      <c r="DH58" s="687"/>
      <c r="DI58" s="687"/>
      <c r="DJ58" s="693"/>
      <c r="DK58" s="693"/>
      <c r="DL58" s="693"/>
      <c r="DM58" s="693"/>
      <c r="DN58" s="693"/>
      <c r="DO58" s="693"/>
      <c r="DP58" s="693"/>
      <c r="DQ58" s="693"/>
      <c r="DR58" s="693"/>
      <c r="DS58" s="684"/>
      <c r="DT58" s="696"/>
      <c r="DV58" s="429"/>
      <c r="DW58" s="429"/>
      <c r="DX58" s="429"/>
      <c r="DY58" s="429"/>
      <c r="DZ58" s="785" t="s">
        <v>110</v>
      </c>
      <c r="EA58" s="785"/>
      <c r="EB58" s="785"/>
      <c r="EC58" s="786"/>
      <c r="ED58" s="813" t="b">
        <f>IF(AND($EN$29&lt;=F58,F58&lt;=$EI$29),TRUE,FALSE)</f>
        <v>0</v>
      </c>
      <c r="EE58" s="813"/>
      <c r="EF58" s="813"/>
      <c r="EG58" s="813"/>
      <c r="EH58" s="787" t="str">
        <f t="shared" ref="EH58" si="7">IF(R58="","",R58)</f>
        <v/>
      </c>
      <c r="EI58" s="681"/>
      <c r="EJ58" s="681"/>
      <c r="EK58" s="681"/>
      <c r="EL58" s="681"/>
      <c r="EM58" s="681"/>
      <c r="EN58" s="681"/>
      <c r="EO58" s="681"/>
      <c r="EP58" s="681"/>
      <c r="EQ58" s="681"/>
      <c r="ER58" s="672">
        <f>IF(AB58="",0,AB58)</f>
        <v>0</v>
      </c>
      <c r="ES58" s="672"/>
      <c r="ET58" s="672"/>
      <c r="EU58" s="672"/>
      <c r="EV58" s="672"/>
      <c r="EW58" s="672"/>
      <c r="EX58" s="672"/>
      <c r="EY58" s="672"/>
      <c r="EZ58" s="678">
        <f>IF(ER58&lt;551000,0,
IF(ER58&lt;1619000,ER58-550000,
IF(ER58&lt;1620000,1069000,
IF(ER58&lt;1622000,1070000,
IF(ER58&lt;1624000,1072000,
IF(ER58&lt;1628000,1074000,
"-"))))))</f>
        <v>0</v>
      </c>
      <c r="FA58" s="678"/>
      <c r="FB58" s="678"/>
      <c r="FC58" s="678"/>
      <c r="FD58" s="678"/>
      <c r="FE58" s="678"/>
      <c r="FF58" s="678"/>
      <c r="FG58" s="678"/>
      <c r="FH58" s="678">
        <f>IF(ER58&lt;1628000,EZ58,EZ60)</f>
        <v>0</v>
      </c>
      <c r="FI58" s="678"/>
      <c r="FJ58" s="678"/>
      <c r="FK58" s="678"/>
      <c r="FL58" s="678"/>
      <c r="FM58" s="678"/>
      <c r="FN58" s="678"/>
      <c r="FO58" s="678"/>
      <c r="FP58" s="677">
        <f>FH58-FH60</f>
        <v>0</v>
      </c>
      <c r="FQ58" s="677"/>
      <c r="FR58" s="677"/>
      <c r="FS58" s="677"/>
      <c r="FT58" s="677"/>
      <c r="FU58" s="677"/>
      <c r="FV58" s="677"/>
      <c r="FW58" s="677"/>
      <c r="FX58" s="672">
        <f>IF(AJ58="",0,AJ58)</f>
        <v>0</v>
      </c>
      <c r="FY58" s="672"/>
      <c r="FZ58" s="672"/>
      <c r="GA58" s="672"/>
      <c r="GB58" s="672"/>
      <c r="GC58" s="672"/>
      <c r="GD58" s="672"/>
      <c r="GE58" s="672"/>
      <c r="GF58" s="678">
        <f>IF(FX58&lt;600000,0,
IF(FX58&lt;1300000,FX58-600000,
IF(FX58&lt;4100000,ROUNDDOWN(FX58*0.75-275000,0),
IF(FX58&lt;7700000,ROUNDDOWN(FX58*0.85-685000,0),
IF(FX58&lt;10000000,ROUNDDOWN(FX58*0.95-1455000,0),
FX58-1955000)))))</f>
        <v>0</v>
      </c>
      <c r="GG58" s="678"/>
      <c r="GH58" s="678"/>
      <c r="GI58" s="678"/>
      <c r="GJ58" s="678"/>
      <c r="GK58" s="678"/>
      <c r="GL58" s="678"/>
      <c r="GM58" s="678"/>
      <c r="GN58" s="678">
        <f>IF(FX58&lt;500000,0,
IF(FX58&lt;1300000,FX58-500000,
IF(FX58&lt;4100000,ROUNDDOWN(FX58*0.75-175000,0),
IF(FX58&lt;7700000,ROUNDDOWN(FX58*0.85-585000,0),
IF(FX58&lt;10000000,ROUNDDOWN(FX58*0.95-1355000,0),
FX58-1855000)))))</f>
        <v>0</v>
      </c>
      <c r="GO58" s="678"/>
      <c r="GP58" s="678"/>
      <c r="GQ58" s="678"/>
      <c r="GR58" s="678"/>
      <c r="GS58" s="678"/>
      <c r="GT58" s="678"/>
      <c r="GU58" s="678"/>
      <c r="GV58" s="678">
        <f>IF(FX58&lt;400000,0,
IF(FX58&lt;1300000,FX58-400000,
IF(FX58&lt;4100000,ROUNDDOWN(FX58*0.75-75000,0),
IF(FX58&lt;7700000,ROUNDDOWN(FX58*0.85-485000,0),
IF(FX58&lt;10000000,ROUNDDOWN(FX58*0.95-1255000,0),
FX58-1755000)))))</f>
        <v>0</v>
      </c>
      <c r="GW58" s="678"/>
      <c r="GX58" s="678"/>
      <c r="GY58" s="678"/>
      <c r="GZ58" s="678"/>
      <c r="HA58" s="678"/>
      <c r="HB58" s="678"/>
      <c r="HC58" s="678"/>
      <c r="HD58" s="674" t="str">
        <f>IFERROR(IF(F58="","",DATEDIF(F58,"R"&amp;パラメーター!$D$1&amp;"/1/1","Y")),0)</f>
        <v/>
      </c>
      <c r="HE58" s="674"/>
      <c r="HF58" s="674"/>
      <c r="HG58" s="674"/>
      <c r="HH58" s="674"/>
      <c r="HI58" s="674"/>
      <c r="HJ58" s="674"/>
      <c r="HK58" s="674"/>
      <c r="HL58" s="674">
        <f>IF(HD58&lt;65,1,2)</f>
        <v>2</v>
      </c>
      <c r="HM58" s="674"/>
      <c r="HN58" s="674"/>
      <c r="HO58" s="674"/>
      <c r="HP58" s="674"/>
      <c r="HQ58" s="674"/>
      <c r="HR58" s="674"/>
      <c r="HS58" s="674"/>
      <c r="HT58" s="677">
        <f>IF(AND(HL58=1,HL60=1),GF58,
IF(AND(HL58=1,HL60=2),GN58,
IF(AND(HL58=1,HL60=3),GV58,
IF(AND(HL58=2,HL60=1),GF60,
IF(AND(HL58=2,HL60=2),GN60,
IF(AND(HL58=2,HL60=3),GV60,
"???"))))))</f>
        <v>0</v>
      </c>
      <c r="HU58" s="677"/>
      <c r="HV58" s="677"/>
      <c r="HW58" s="677"/>
      <c r="HX58" s="677"/>
      <c r="HY58" s="677"/>
      <c r="HZ58" s="677"/>
      <c r="IA58" s="677"/>
      <c r="IB58" s="672">
        <f>IF(AR58="",0,AR58)</f>
        <v>0</v>
      </c>
      <c r="IC58" s="672"/>
      <c r="ID58" s="672"/>
      <c r="IE58" s="672"/>
      <c r="IF58" s="672"/>
      <c r="IG58" s="672"/>
      <c r="IH58" s="672"/>
      <c r="II58" s="672"/>
      <c r="IJ58" s="673">
        <f>FP58+HT58+IB58</f>
        <v>0</v>
      </c>
      <c r="IK58" s="673"/>
      <c r="IL58" s="673"/>
      <c r="IM58" s="673"/>
      <c r="IN58" s="673"/>
      <c r="IO58" s="673"/>
      <c r="IP58" s="673"/>
      <c r="IQ58" s="673"/>
      <c r="IR58" s="673">
        <f>IF(IJ58&lt;=24000000,430000,
IF(IJ58&lt;=24500000,290000,
IF(IJ58&lt;=25000000,150000,
0)))</f>
        <v>430000</v>
      </c>
      <c r="IS58" s="673"/>
      <c r="IT58" s="673"/>
      <c r="IU58" s="673"/>
      <c r="IV58" s="673"/>
      <c r="IW58" s="673"/>
      <c r="IX58" s="673"/>
      <c r="IY58" s="673"/>
      <c r="IZ58" s="675">
        <f>IF(IJ58-IR58&lt;0,0,IJ58-IR58)</f>
        <v>0</v>
      </c>
      <c r="JA58" s="675"/>
      <c r="JB58" s="675"/>
      <c r="JC58" s="675"/>
      <c r="JD58" s="675"/>
      <c r="JE58" s="675"/>
      <c r="JF58" s="675"/>
      <c r="JG58" s="675"/>
      <c r="JH58" s="675"/>
      <c r="JI58" s="675"/>
      <c r="JJ58" s="671">
        <f>IF(KD58+KH58=2,
MAX(EH58,IZ58),0)</f>
        <v>0</v>
      </c>
      <c r="JK58" s="671"/>
      <c r="JL58" s="671"/>
      <c r="JM58" s="671"/>
      <c r="JN58" s="671"/>
      <c r="JO58" s="671"/>
      <c r="JP58" s="671"/>
      <c r="JQ58" s="671"/>
      <c r="JR58" s="671"/>
      <c r="JS58" s="671"/>
      <c r="JT58" s="701">
        <f>IF(ED58=TRUE,JJ58,0)</f>
        <v>0</v>
      </c>
      <c r="JU58" s="701"/>
      <c r="JV58" s="701"/>
      <c r="JW58" s="701"/>
      <c r="JX58" s="701"/>
      <c r="JY58" s="701"/>
      <c r="JZ58" s="701"/>
      <c r="KA58" s="701"/>
      <c r="KB58" s="701"/>
      <c r="KC58" s="701"/>
      <c r="KD58" s="676">
        <f>IF(F58="",0,1)</f>
        <v>0</v>
      </c>
      <c r="KE58" s="676"/>
      <c r="KF58" s="676"/>
      <c r="KG58" s="676"/>
      <c r="KH58" s="676">
        <f>IF(AND(R58&lt;&gt;"",OR(AB58&lt;&gt;"",AJ58&lt;&gt;"",AR58&lt;&gt;"")),0,1)</f>
        <v>1</v>
      </c>
      <c r="KI58" s="676"/>
      <c r="KJ58" s="676"/>
      <c r="KK58" s="676"/>
      <c r="KL58" s="825">
        <f t="shared" ref="KL58" si="8">IF(F58="",1,IF(IFERROR(F58*1,0)&gt;0,1,0))</f>
        <v>1</v>
      </c>
      <c r="KM58" s="826"/>
      <c r="KN58" s="826"/>
      <c r="KO58" s="827"/>
      <c r="KP58" s="429"/>
      <c r="KQ58" s="429"/>
      <c r="KR58" s="429"/>
      <c r="KS58" s="429"/>
      <c r="KT58" s="429"/>
      <c r="KU58" s="429"/>
      <c r="KV58" s="429"/>
      <c r="KW58" s="429"/>
      <c r="KX58" s="429"/>
      <c r="KY58" s="429"/>
      <c r="KZ58" s="429"/>
      <c r="LA58" s="429"/>
      <c r="LB58" s="429"/>
      <c r="LC58" s="429"/>
      <c r="LD58" s="429"/>
      <c r="LE58" s="429"/>
      <c r="LF58" s="429"/>
      <c r="LG58" s="429"/>
      <c r="LH58" s="429"/>
      <c r="LI58" s="429"/>
      <c r="LJ58" s="429"/>
      <c r="LK58" s="429"/>
      <c r="LL58" s="429"/>
      <c r="LM58" s="429"/>
      <c r="LN58" s="429"/>
      <c r="LO58" s="429"/>
      <c r="LP58" s="429"/>
      <c r="LQ58" s="429"/>
      <c r="LR58" s="429"/>
      <c r="LS58" s="429"/>
      <c r="LT58" s="429"/>
      <c r="LU58" s="429"/>
      <c r="LV58" s="429"/>
      <c r="LW58" s="429"/>
      <c r="LX58" s="429"/>
      <c r="LY58" s="429"/>
      <c r="LZ58" s="429"/>
    </row>
    <row r="59" spans="1:338" ht="11.25" customHeight="1">
      <c r="A59" s="419"/>
      <c r="B59" s="785"/>
      <c r="C59" s="785"/>
      <c r="D59" s="785"/>
      <c r="E59" s="786"/>
      <c r="F59" s="765"/>
      <c r="G59" s="766"/>
      <c r="H59" s="766"/>
      <c r="I59" s="766"/>
      <c r="J59" s="766"/>
      <c r="K59" s="766"/>
      <c r="L59" s="766"/>
      <c r="M59" s="767"/>
      <c r="N59" s="768"/>
      <c r="O59" s="769"/>
      <c r="P59" s="769"/>
      <c r="Q59" s="770"/>
      <c r="R59" s="782"/>
      <c r="S59" s="780"/>
      <c r="T59" s="780"/>
      <c r="U59" s="780"/>
      <c r="V59" s="780"/>
      <c r="W59" s="780"/>
      <c r="X59" s="780"/>
      <c r="Y59" s="780"/>
      <c r="Z59" s="780"/>
      <c r="AA59" s="781"/>
      <c r="AB59" s="782"/>
      <c r="AC59" s="780"/>
      <c r="AD59" s="780"/>
      <c r="AE59" s="780"/>
      <c r="AF59" s="780"/>
      <c r="AG59" s="780"/>
      <c r="AH59" s="780"/>
      <c r="AI59" s="780"/>
      <c r="AJ59" s="780"/>
      <c r="AK59" s="780"/>
      <c r="AL59" s="780"/>
      <c r="AM59" s="780"/>
      <c r="AN59" s="780"/>
      <c r="AO59" s="780"/>
      <c r="AP59" s="780"/>
      <c r="AQ59" s="780"/>
      <c r="AR59" s="780"/>
      <c r="AS59" s="780"/>
      <c r="AT59" s="780"/>
      <c r="AU59" s="780"/>
      <c r="AV59" s="780"/>
      <c r="AW59" s="780"/>
      <c r="AX59" s="780"/>
      <c r="AY59" s="781"/>
      <c r="AZ59" s="783"/>
      <c r="BA59" s="784"/>
      <c r="BB59" s="784"/>
      <c r="BC59" s="784"/>
      <c r="BD59" s="784"/>
      <c r="BE59" s="784"/>
      <c r="BF59" s="784"/>
      <c r="BG59" s="784"/>
      <c r="BH59" s="784"/>
      <c r="BI59" s="784"/>
      <c r="BM59" s="717"/>
      <c r="BN59" s="717"/>
      <c r="BO59" s="717"/>
      <c r="BP59" s="707"/>
      <c r="BQ59" s="708"/>
      <c r="BR59" s="708"/>
      <c r="BS59" s="708"/>
      <c r="BT59" s="708"/>
      <c r="BU59" s="708"/>
      <c r="BV59" s="708"/>
      <c r="BW59" s="711"/>
      <c r="BX59" s="711"/>
      <c r="BY59" s="711"/>
      <c r="BZ59" s="711"/>
      <c r="CA59" s="711"/>
      <c r="CB59" s="711"/>
      <c r="CC59" s="711"/>
      <c r="CD59" s="711"/>
      <c r="CE59" s="711"/>
      <c r="CF59" s="711"/>
      <c r="CG59" s="711"/>
      <c r="CH59" s="711"/>
      <c r="CI59" s="711"/>
      <c r="CJ59" s="711"/>
      <c r="CK59" s="711"/>
      <c r="CL59" s="721"/>
      <c r="CM59" s="694"/>
      <c r="CN59" s="694"/>
      <c r="CO59" s="694"/>
      <c r="CP59" s="694"/>
      <c r="CQ59" s="694"/>
      <c r="CR59" s="694"/>
      <c r="CS59" s="694"/>
      <c r="CT59" s="694"/>
      <c r="CU59" s="685"/>
      <c r="CV59" s="685"/>
      <c r="CW59" s="688"/>
      <c r="CX59" s="688"/>
      <c r="CY59" s="700"/>
      <c r="CZ59" s="700"/>
      <c r="DA59" s="700"/>
      <c r="DB59" s="700"/>
      <c r="DC59" s="700"/>
      <c r="DD59" s="700"/>
      <c r="DE59" s="700"/>
      <c r="DF59" s="700"/>
      <c r="DG59" s="700"/>
      <c r="DH59" s="688"/>
      <c r="DI59" s="688"/>
      <c r="DJ59" s="694"/>
      <c r="DK59" s="694"/>
      <c r="DL59" s="694"/>
      <c r="DM59" s="694"/>
      <c r="DN59" s="694"/>
      <c r="DO59" s="694"/>
      <c r="DP59" s="694"/>
      <c r="DQ59" s="694"/>
      <c r="DR59" s="694"/>
      <c r="DS59" s="685"/>
      <c r="DT59" s="697"/>
      <c r="DV59" s="429"/>
      <c r="DW59" s="429"/>
      <c r="DX59" s="429"/>
      <c r="DY59" s="429"/>
      <c r="DZ59" s="785"/>
      <c r="EA59" s="785"/>
      <c r="EB59" s="785"/>
      <c r="EC59" s="786"/>
      <c r="ED59" s="813"/>
      <c r="EE59" s="813"/>
      <c r="EF59" s="813"/>
      <c r="EG59" s="813"/>
      <c r="EH59" s="681"/>
      <c r="EI59" s="681"/>
      <c r="EJ59" s="681"/>
      <c r="EK59" s="681"/>
      <c r="EL59" s="681"/>
      <c r="EM59" s="681"/>
      <c r="EN59" s="681"/>
      <c r="EO59" s="681"/>
      <c r="EP59" s="681"/>
      <c r="EQ59" s="681"/>
      <c r="ER59" s="672"/>
      <c r="ES59" s="672"/>
      <c r="ET59" s="672"/>
      <c r="EU59" s="672"/>
      <c r="EV59" s="672"/>
      <c r="EW59" s="672"/>
      <c r="EX59" s="672"/>
      <c r="EY59" s="672"/>
      <c r="EZ59" s="678"/>
      <c r="FA59" s="678"/>
      <c r="FB59" s="678"/>
      <c r="FC59" s="678"/>
      <c r="FD59" s="678"/>
      <c r="FE59" s="678"/>
      <c r="FF59" s="678"/>
      <c r="FG59" s="678"/>
      <c r="FH59" s="678"/>
      <c r="FI59" s="678"/>
      <c r="FJ59" s="678"/>
      <c r="FK59" s="678"/>
      <c r="FL59" s="678"/>
      <c r="FM59" s="678"/>
      <c r="FN59" s="678"/>
      <c r="FO59" s="678"/>
      <c r="FP59" s="677"/>
      <c r="FQ59" s="677"/>
      <c r="FR59" s="677"/>
      <c r="FS59" s="677"/>
      <c r="FT59" s="677"/>
      <c r="FU59" s="677"/>
      <c r="FV59" s="677"/>
      <c r="FW59" s="677"/>
      <c r="FX59" s="672"/>
      <c r="FY59" s="672"/>
      <c r="FZ59" s="672"/>
      <c r="GA59" s="672"/>
      <c r="GB59" s="672"/>
      <c r="GC59" s="672"/>
      <c r="GD59" s="672"/>
      <c r="GE59" s="672"/>
      <c r="GF59" s="678"/>
      <c r="GG59" s="678"/>
      <c r="GH59" s="678"/>
      <c r="GI59" s="678"/>
      <c r="GJ59" s="678"/>
      <c r="GK59" s="678"/>
      <c r="GL59" s="678"/>
      <c r="GM59" s="678"/>
      <c r="GN59" s="678"/>
      <c r="GO59" s="678"/>
      <c r="GP59" s="678"/>
      <c r="GQ59" s="678"/>
      <c r="GR59" s="678"/>
      <c r="GS59" s="678"/>
      <c r="GT59" s="678"/>
      <c r="GU59" s="678"/>
      <c r="GV59" s="678"/>
      <c r="GW59" s="678"/>
      <c r="GX59" s="678"/>
      <c r="GY59" s="678"/>
      <c r="GZ59" s="678"/>
      <c r="HA59" s="678"/>
      <c r="HB59" s="678"/>
      <c r="HC59" s="678"/>
      <c r="HD59" s="674"/>
      <c r="HE59" s="674"/>
      <c r="HF59" s="674"/>
      <c r="HG59" s="674"/>
      <c r="HH59" s="674"/>
      <c r="HI59" s="674"/>
      <c r="HJ59" s="674"/>
      <c r="HK59" s="674"/>
      <c r="HL59" s="674"/>
      <c r="HM59" s="674"/>
      <c r="HN59" s="674"/>
      <c r="HO59" s="674"/>
      <c r="HP59" s="674"/>
      <c r="HQ59" s="674"/>
      <c r="HR59" s="674"/>
      <c r="HS59" s="674"/>
      <c r="HT59" s="677"/>
      <c r="HU59" s="677"/>
      <c r="HV59" s="677"/>
      <c r="HW59" s="677"/>
      <c r="HX59" s="677"/>
      <c r="HY59" s="677"/>
      <c r="HZ59" s="677"/>
      <c r="IA59" s="677"/>
      <c r="IB59" s="672"/>
      <c r="IC59" s="672"/>
      <c r="ID59" s="672"/>
      <c r="IE59" s="672"/>
      <c r="IF59" s="672"/>
      <c r="IG59" s="672"/>
      <c r="IH59" s="672"/>
      <c r="II59" s="672"/>
      <c r="IJ59" s="673"/>
      <c r="IK59" s="673"/>
      <c r="IL59" s="673"/>
      <c r="IM59" s="673"/>
      <c r="IN59" s="673"/>
      <c r="IO59" s="673"/>
      <c r="IP59" s="673"/>
      <c r="IQ59" s="673"/>
      <c r="IR59" s="673"/>
      <c r="IS59" s="673"/>
      <c r="IT59" s="673"/>
      <c r="IU59" s="673"/>
      <c r="IV59" s="673"/>
      <c r="IW59" s="673"/>
      <c r="IX59" s="673"/>
      <c r="IY59" s="673"/>
      <c r="IZ59" s="675"/>
      <c r="JA59" s="675"/>
      <c r="JB59" s="675"/>
      <c r="JC59" s="675"/>
      <c r="JD59" s="675"/>
      <c r="JE59" s="675"/>
      <c r="JF59" s="675"/>
      <c r="JG59" s="675"/>
      <c r="JH59" s="675"/>
      <c r="JI59" s="675"/>
      <c r="JJ59" s="671"/>
      <c r="JK59" s="671"/>
      <c r="JL59" s="671"/>
      <c r="JM59" s="671"/>
      <c r="JN59" s="671"/>
      <c r="JO59" s="671"/>
      <c r="JP59" s="671"/>
      <c r="JQ59" s="671"/>
      <c r="JR59" s="671"/>
      <c r="JS59" s="671"/>
      <c r="JT59" s="701"/>
      <c r="JU59" s="701"/>
      <c r="JV59" s="701"/>
      <c r="JW59" s="701"/>
      <c r="JX59" s="701"/>
      <c r="JY59" s="701"/>
      <c r="JZ59" s="701"/>
      <c r="KA59" s="701"/>
      <c r="KB59" s="701"/>
      <c r="KC59" s="701"/>
      <c r="KD59" s="676"/>
      <c r="KE59" s="676"/>
      <c r="KF59" s="676"/>
      <c r="KG59" s="676"/>
      <c r="KH59" s="676"/>
      <c r="KI59" s="676"/>
      <c r="KJ59" s="676"/>
      <c r="KK59" s="676"/>
      <c r="KL59" s="828"/>
      <c r="KM59" s="829"/>
      <c r="KN59" s="829"/>
      <c r="KO59" s="830"/>
      <c r="KP59" s="429"/>
      <c r="KQ59" s="429"/>
      <c r="KR59" s="429"/>
      <c r="KS59" s="429"/>
      <c r="KT59" s="429"/>
      <c r="KU59" s="429"/>
      <c r="KV59" s="429"/>
      <c r="KW59" s="429"/>
      <c r="KX59" s="429"/>
      <c r="KY59" s="429"/>
      <c r="KZ59" s="429"/>
      <c r="LA59" s="429"/>
      <c r="LB59" s="429"/>
      <c r="LC59" s="429"/>
      <c r="LD59" s="429"/>
      <c r="LE59" s="429"/>
      <c r="LF59" s="429"/>
      <c r="LG59" s="429"/>
      <c r="LH59" s="429"/>
      <c r="LI59" s="429"/>
      <c r="LJ59" s="429"/>
      <c r="LK59" s="429"/>
      <c r="LL59" s="429"/>
      <c r="LM59" s="429"/>
      <c r="LN59" s="429"/>
      <c r="LO59" s="429"/>
      <c r="LP59" s="429"/>
      <c r="LQ59" s="429"/>
      <c r="LR59" s="429"/>
      <c r="LS59" s="429"/>
      <c r="LT59" s="429"/>
      <c r="LU59" s="429"/>
      <c r="LV59" s="429"/>
      <c r="LW59" s="429"/>
      <c r="LX59" s="429"/>
      <c r="LY59" s="429"/>
      <c r="LZ59" s="429"/>
    </row>
    <row r="60" spans="1:338" ht="11.25" customHeight="1">
      <c r="A60" s="419"/>
      <c r="B60" s="785"/>
      <c r="C60" s="785"/>
      <c r="D60" s="785"/>
      <c r="E60" s="786"/>
      <c r="F60" s="765"/>
      <c r="G60" s="766"/>
      <c r="H60" s="766"/>
      <c r="I60" s="766"/>
      <c r="J60" s="766"/>
      <c r="K60" s="766"/>
      <c r="L60" s="766"/>
      <c r="M60" s="767"/>
      <c r="N60" s="768"/>
      <c r="O60" s="769"/>
      <c r="P60" s="769"/>
      <c r="Q60" s="770"/>
      <c r="R60" s="782"/>
      <c r="S60" s="780"/>
      <c r="T60" s="780"/>
      <c r="U60" s="780"/>
      <c r="V60" s="780"/>
      <c r="W60" s="780"/>
      <c r="X60" s="780"/>
      <c r="Y60" s="780"/>
      <c r="Z60" s="780"/>
      <c r="AA60" s="781"/>
      <c r="AB60" s="782"/>
      <c r="AC60" s="780"/>
      <c r="AD60" s="780"/>
      <c r="AE60" s="780"/>
      <c r="AF60" s="780"/>
      <c r="AG60" s="780"/>
      <c r="AH60" s="780"/>
      <c r="AI60" s="780"/>
      <c r="AJ60" s="780"/>
      <c r="AK60" s="780"/>
      <c r="AL60" s="780"/>
      <c r="AM60" s="780"/>
      <c r="AN60" s="780"/>
      <c r="AO60" s="780"/>
      <c r="AP60" s="780"/>
      <c r="AQ60" s="780"/>
      <c r="AR60" s="780"/>
      <c r="AS60" s="780"/>
      <c r="AT60" s="780"/>
      <c r="AU60" s="780"/>
      <c r="AV60" s="780"/>
      <c r="AW60" s="780"/>
      <c r="AX60" s="780"/>
      <c r="AY60" s="781"/>
      <c r="AZ60" s="783"/>
      <c r="BA60" s="784"/>
      <c r="BB60" s="784"/>
      <c r="BC60" s="784"/>
      <c r="BD60" s="784"/>
      <c r="BE60" s="784"/>
      <c r="BF60" s="784"/>
      <c r="BG60" s="784"/>
      <c r="BH60" s="784"/>
      <c r="BI60" s="784"/>
      <c r="BM60" s="717"/>
      <c r="BN60" s="717"/>
      <c r="BO60" s="717"/>
      <c r="BP60" s="703" t="s">
        <v>212</v>
      </c>
      <c r="BQ60" s="704"/>
      <c r="BR60" s="704"/>
      <c r="BS60" s="704"/>
      <c r="BT60" s="704"/>
      <c r="BU60" s="704"/>
      <c r="BV60" s="704"/>
      <c r="BW60" s="709" t="s">
        <v>213</v>
      </c>
      <c r="BX60" s="709"/>
      <c r="BY60" s="709"/>
      <c r="BZ60" s="709"/>
      <c r="CA60" s="709"/>
      <c r="CB60" s="709"/>
      <c r="CC60" s="709"/>
      <c r="CD60" s="709"/>
      <c r="CE60" s="709"/>
      <c r="CF60" s="709"/>
      <c r="CG60" s="709"/>
      <c r="CH60" s="709"/>
      <c r="CI60" s="709"/>
      <c r="CJ60" s="709"/>
      <c r="CK60" s="709"/>
      <c r="CL60" s="735">
        <f>IF(Q88&lt;1,0,1)</f>
        <v>0</v>
      </c>
      <c r="CM60" s="736"/>
      <c r="CN60" s="736"/>
      <c r="CO60" s="736"/>
      <c r="CP60" s="736"/>
      <c r="CQ60" s="736"/>
      <c r="CR60" s="736"/>
      <c r="CS60" s="736"/>
      <c r="CT60" s="736"/>
      <c r="CU60" s="736"/>
      <c r="CV60" s="736"/>
      <c r="CW60" s="686"/>
      <c r="CX60" s="686"/>
      <c r="CY60" s="698">
        <f>パラメーター!$D$8</f>
        <v>10650</v>
      </c>
      <c r="CZ60" s="698"/>
      <c r="DA60" s="698"/>
      <c r="DB60" s="698"/>
      <c r="DC60" s="698"/>
      <c r="DD60" s="698"/>
      <c r="DE60" s="698"/>
      <c r="DF60" s="698"/>
      <c r="DG60" s="698"/>
      <c r="DH60" s="687" t="s">
        <v>259</v>
      </c>
      <c r="DI60" s="687"/>
      <c r="DJ60" s="692">
        <f>CL60*CY60</f>
        <v>0</v>
      </c>
      <c r="DK60" s="692"/>
      <c r="DL60" s="692"/>
      <c r="DM60" s="692"/>
      <c r="DN60" s="692"/>
      <c r="DO60" s="692"/>
      <c r="DP60" s="692"/>
      <c r="DQ60" s="692"/>
      <c r="DR60" s="692"/>
      <c r="DS60" s="683" t="s">
        <v>256</v>
      </c>
      <c r="DT60" s="695"/>
      <c r="DV60" s="429"/>
      <c r="DW60" s="429"/>
      <c r="DX60" s="429"/>
      <c r="DY60" s="429"/>
      <c r="DZ60" s="785"/>
      <c r="EA60" s="785"/>
      <c r="EB60" s="785"/>
      <c r="EC60" s="786"/>
      <c r="ED60" s="813"/>
      <c r="EE60" s="813"/>
      <c r="EF60" s="813"/>
      <c r="EG60" s="813"/>
      <c r="EH60" s="681"/>
      <c r="EI60" s="681"/>
      <c r="EJ60" s="681"/>
      <c r="EK60" s="681"/>
      <c r="EL60" s="681"/>
      <c r="EM60" s="681"/>
      <c r="EN60" s="681"/>
      <c r="EO60" s="681"/>
      <c r="EP60" s="681"/>
      <c r="EQ60" s="681"/>
      <c r="ER60" s="672"/>
      <c r="ES60" s="672"/>
      <c r="ET60" s="672"/>
      <c r="EU60" s="672"/>
      <c r="EV60" s="672"/>
      <c r="EW60" s="672"/>
      <c r="EX60" s="672"/>
      <c r="EY60" s="672"/>
      <c r="EZ60" s="678" t="str">
        <f>IF(ER58&lt;1628000,"-",
IF(ER58&lt;1800000,ROUNDDOWN(ER58/4,-3)*2.4+100000,
IF(ER58&lt;3600000,ROUNDDOWN(ER58/4,-3)*2.8-80000,
IF(ER58&lt;6600000,ROUNDDOWN(ER58/4,-3)*3.2-440000,
IF(ER58&lt;8500000,ROUNDDOWN(ER58*0.9-1100000,0),
ER58-1950000)))))</f>
        <v>-</v>
      </c>
      <c r="FA60" s="678"/>
      <c r="FB60" s="678"/>
      <c r="FC60" s="678"/>
      <c r="FD60" s="678"/>
      <c r="FE60" s="678"/>
      <c r="FF60" s="678"/>
      <c r="FG60" s="678"/>
      <c r="FH60" s="674">
        <f>IF(
IF(FH58&gt;100000,100000,FH58)+IF(HT58&gt;100000,100000,HT58)&lt;=0,0,
IF(FH58&gt;100000,100000,FH58)+IF(HT58&gt;100000,100000,HT58)-100000)</f>
        <v>0</v>
      </c>
      <c r="FI60" s="674"/>
      <c r="FJ60" s="674"/>
      <c r="FK60" s="674"/>
      <c r="FL60" s="674"/>
      <c r="FM60" s="674"/>
      <c r="FN60" s="674"/>
      <c r="FO60" s="674"/>
      <c r="FP60" s="677"/>
      <c r="FQ60" s="677"/>
      <c r="FR60" s="677"/>
      <c r="FS60" s="677"/>
      <c r="FT60" s="677"/>
      <c r="FU60" s="677"/>
      <c r="FV60" s="677"/>
      <c r="FW60" s="677"/>
      <c r="FX60" s="672"/>
      <c r="FY60" s="672"/>
      <c r="FZ60" s="672"/>
      <c r="GA60" s="672"/>
      <c r="GB60" s="672"/>
      <c r="GC60" s="672"/>
      <c r="GD60" s="672"/>
      <c r="GE60" s="672"/>
      <c r="GF60" s="678">
        <f>IF(FX58&lt;1100000,0,
IF(FX58&lt;3300000,FX58-1100000,
IF(FX58&lt;4100000,ROUNDDOWN(FX58*0.75-275000,0),
IF(FX58&lt;7700000,ROUNDDOWN(FX58*0.85-685000,0),
IF(FX58&lt;10000000,ROUNDDOWN(FX58*0.95-1455000,0),
FX58-1955000)))))</f>
        <v>0</v>
      </c>
      <c r="GG60" s="678"/>
      <c r="GH60" s="678"/>
      <c r="GI60" s="678"/>
      <c r="GJ60" s="678"/>
      <c r="GK60" s="678"/>
      <c r="GL60" s="678"/>
      <c r="GM60" s="678"/>
      <c r="GN60" s="678">
        <f>IF(FX58&lt;1000000,0,
IF(FX58&lt;3300000,FX58-1000000,
IF(FX58&lt;4100000,ROUNDDOWN(FX58*0.75-175000,0),
IF(FX58&lt;7700000,ROUNDDOWN(FX58*0.85-585000,0),
IF(FX58&lt;10000000,ROUNDDOWN(FX58*0.95-1355000,0),
FX58-1855000)))))</f>
        <v>0</v>
      </c>
      <c r="GO60" s="678"/>
      <c r="GP60" s="678"/>
      <c r="GQ60" s="678"/>
      <c r="GR60" s="678"/>
      <c r="GS60" s="678"/>
      <c r="GT60" s="678"/>
      <c r="GU60" s="678"/>
      <c r="GV60" s="678">
        <f>IF(FX58&lt;900000,0,
IF(FX58&lt;3300000,FX58-900000,
IF(FX58&lt;4100000,ROUNDDOWN(FX58*0.75-75000,0),
IF(FX58&lt;7700000,ROUNDDOWN(FX58*0.85-485000,0),
IF(FX58&lt;10000000,ROUNDDOWN(FX58*0.95-1255000,0),
FX58-1755000)))))</f>
        <v>0</v>
      </c>
      <c r="GW60" s="678"/>
      <c r="GX60" s="678"/>
      <c r="GY60" s="678"/>
      <c r="GZ60" s="678"/>
      <c r="HA60" s="678"/>
      <c r="HB60" s="678"/>
      <c r="HC60" s="678"/>
      <c r="HD60" s="674">
        <f>SUM(FH58,IB58)</f>
        <v>0</v>
      </c>
      <c r="HE60" s="674"/>
      <c r="HF60" s="674"/>
      <c r="HG60" s="674"/>
      <c r="HH60" s="674"/>
      <c r="HI60" s="674"/>
      <c r="HJ60" s="674"/>
      <c r="HK60" s="674"/>
      <c r="HL60" s="674">
        <f>IF(HD60&lt;=10000000,1,IF(HD60&lt;=20000000,2,3))</f>
        <v>1</v>
      </c>
      <c r="HM60" s="674"/>
      <c r="HN60" s="674"/>
      <c r="HO60" s="674"/>
      <c r="HP60" s="674"/>
      <c r="HQ60" s="674"/>
      <c r="HR60" s="674"/>
      <c r="HS60" s="674"/>
      <c r="HT60" s="677"/>
      <c r="HU60" s="677"/>
      <c r="HV60" s="677"/>
      <c r="HW60" s="677"/>
      <c r="HX60" s="677"/>
      <c r="HY60" s="677"/>
      <c r="HZ60" s="677"/>
      <c r="IA60" s="677"/>
      <c r="IB60" s="672"/>
      <c r="IC60" s="672"/>
      <c r="ID60" s="672"/>
      <c r="IE60" s="672"/>
      <c r="IF60" s="672"/>
      <c r="IG60" s="672"/>
      <c r="IH60" s="672"/>
      <c r="II60" s="672"/>
      <c r="IJ60" s="673"/>
      <c r="IK60" s="673"/>
      <c r="IL60" s="673"/>
      <c r="IM60" s="673"/>
      <c r="IN60" s="673"/>
      <c r="IO60" s="673"/>
      <c r="IP60" s="673"/>
      <c r="IQ60" s="673"/>
      <c r="IR60" s="673"/>
      <c r="IS60" s="673"/>
      <c r="IT60" s="673"/>
      <c r="IU60" s="673"/>
      <c r="IV60" s="673"/>
      <c r="IW60" s="673"/>
      <c r="IX60" s="673"/>
      <c r="IY60" s="673"/>
      <c r="IZ60" s="675"/>
      <c r="JA60" s="675"/>
      <c r="JB60" s="675"/>
      <c r="JC60" s="675"/>
      <c r="JD60" s="675"/>
      <c r="JE60" s="675"/>
      <c r="JF60" s="675"/>
      <c r="JG60" s="675"/>
      <c r="JH60" s="675"/>
      <c r="JI60" s="675"/>
      <c r="JJ60" s="671"/>
      <c r="JK60" s="671"/>
      <c r="JL60" s="671"/>
      <c r="JM60" s="671"/>
      <c r="JN60" s="671"/>
      <c r="JO60" s="671"/>
      <c r="JP60" s="671"/>
      <c r="JQ60" s="671"/>
      <c r="JR60" s="671"/>
      <c r="JS60" s="671"/>
      <c r="JT60" s="701"/>
      <c r="JU60" s="701"/>
      <c r="JV60" s="701"/>
      <c r="JW60" s="701"/>
      <c r="JX60" s="701"/>
      <c r="JY60" s="701"/>
      <c r="JZ60" s="701"/>
      <c r="KA60" s="701"/>
      <c r="KB60" s="701"/>
      <c r="KC60" s="701"/>
      <c r="KD60" s="676"/>
      <c r="KE60" s="676"/>
      <c r="KF60" s="676"/>
      <c r="KG60" s="676"/>
      <c r="KH60" s="676"/>
      <c r="KI60" s="676"/>
      <c r="KJ60" s="676"/>
      <c r="KK60" s="676"/>
      <c r="KL60" s="828"/>
      <c r="KM60" s="829"/>
      <c r="KN60" s="829"/>
      <c r="KO60" s="830"/>
      <c r="KP60" s="429"/>
      <c r="KQ60" s="429"/>
      <c r="KR60" s="429"/>
      <c r="KS60" s="429"/>
      <c r="KT60" s="429"/>
      <c r="KU60" s="429"/>
      <c r="KV60" s="429"/>
      <c r="KW60" s="429"/>
      <c r="KX60" s="429"/>
      <c r="KY60" s="429"/>
      <c r="KZ60" s="429"/>
      <c r="LA60" s="429"/>
      <c r="LB60" s="429"/>
      <c r="LC60" s="429"/>
      <c r="LD60" s="429"/>
      <c r="LE60" s="429"/>
      <c r="LF60" s="429"/>
      <c r="LG60" s="429"/>
      <c r="LH60" s="429"/>
      <c r="LI60" s="429"/>
      <c r="LJ60" s="429"/>
      <c r="LK60" s="429"/>
      <c r="LL60" s="429"/>
      <c r="LM60" s="429"/>
      <c r="LN60" s="429"/>
      <c r="LO60" s="429"/>
      <c r="LP60" s="429"/>
      <c r="LQ60" s="429"/>
      <c r="LR60" s="429"/>
      <c r="LS60" s="429"/>
      <c r="LT60" s="429"/>
      <c r="LU60" s="429"/>
      <c r="LV60" s="429"/>
      <c r="LW60" s="429"/>
      <c r="LX60" s="429"/>
      <c r="LY60" s="429"/>
      <c r="LZ60" s="429"/>
    </row>
    <row r="61" spans="1:338" ht="11.25" customHeight="1">
      <c r="A61" s="419"/>
      <c r="B61" s="785"/>
      <c r="C61" s="785"/>
      <c r="D61" s="785"/>
      <c r="E61" s="786"/>
      <c r="F61" s="765"/>
      <c r="G61" s="766"/>
      <c r="H61" s="766"/>
      <c r="I61" s="766"/>
      <c r="J61" s="766"/>
      <c r="K61" s="766"/>
      <c r="L61" s="766"/>
      <c r="M61" s="767"/>
      <c r="N61" s="768"/>
      <c r="O61" s="769"/>
      <c r="P61" s="769"/>
      <c r="Q61" s="770"/>
      <c r="R61" s="782"/>
      <c r="S61" s="780"/>
      <c r="T61" s="780"/>
      <c r="U61" s="780"/>
      <c r="V61" s="780"/>
      <c r="W61" s="780"/>
      <c r="X61" s="780"/>
      <c r="Y61" s="780"/>
      <c r="Z61" s="780"/>
      <c r="AA61" s="781"/>
      <c r="AB61" s="782"/>
      <c r="AC61" s="780"/>
      <c r="AD61" s="780"/>
      <c r="AE61" s="780"/>
      <c r="AF61" s="780"/>
      <c r="AG61" s="780"/>
      <c r="AH61" s="780"/>
      <c r="AI61" s="780"/>
      <c r="AJ61" s="780"/>
      <c r="AK61" s="780"/>
      <c r="AL61" s="780"/>
      <c r="AM61" s="780"/>
      <c r="AN61" s="780"/>
      <c r="AO61" s="780"/>
      <c r="AP61" s="780"/>
      <c r="AQ61" s="780"/>
      <c r="AR61" s="780"/>
      <c r="AS61" s="780"/>
      <c r="AT61" s="780"/>
      <c r="AU61" s="780"/>
      <c r="AV61" s="780"/>
      <c r="AW61" s="780"/>
      <c r="AX61" s="780"/>
      <c r="AY61" s="781"/>
      <c r="AZ61" s="783"/>
      <c r="BA61" s="784"/>
      <c r="BB61" s="784"/>
      <c r="BC61" s="784"/>
      <c r="BD61" s="784"/>
      <c r="BE61" s="784"/>
      <c r="BF61" s="784"/>
      <c r="BG61" s="784"/>
      <c r="BH61" s="784"/>
      <c r="BI61" s="784"/>
      <c r="BM61" s="717"/>
      <c r="BN61" s="717"/>
      <c r="BO61" s="717"/>
      <c r="BP61" s="705"/>
      <c r="BQ61" s="706"/>
      <c r="BR61" s="706"/>
      <c r="BS61" s="706"/>
      <c r="BT61" s="706"/>
      <c r="BU61" s="706"/>
      <c r="BV61" s="706"/>
      <c r="BW61" s="710"/>
      <c r="BX61" s="710"/>
      <c r="BY61" s="710"/>
      <c r="BZ61" s="710"/>
      <c r="CA61" s="710"/>
      <c r="CB61" s="710"/>
      <c r="CC61" s="710"/>
      <c r="CD61" s="710"/>
      <c r="CE61" s="710"/>
      <c r="CF61" s="710"/>
      <c r="CG61" s="710"/>
      <c r="CH61" s="710"/>
      <c r="CI61" s="710"/>
      <c r="CJ61" s="710"/>
      <c r="CK61" s="710"/>
      <c r="CL61" s="712"/>
      <c r="CM61" s="713"/>
      <c r="CN61" s="713"/>
      <c r="CO61" s="713"/>
      <c r="CP61" s="713"/>
      <c r="CQ61" s="713"/>
      <c r="CR61" s="713"/>
      <c r="CS61" s="713"/>
      <c r="CT61" s="713"/>
      <c r="CU61" s="713"/>
      <c r="CV61" s="713"/>
      <c r="CW61" s="687"/>
      <c r="CX61" s="687"/>
      <c r="CY61" s="699"/>
      <c r="CZ61" s="699"/>
      <c r="DA61" s="699"/>
      <c r="DB61" s="699"/>
      <c r="DC61" s="699"/>
      <c r="DD61" s="699"/>
      <c r="DE61" s="699"/>
      <c r="DF61" s="699"/>
      <c r="DG61" s="699"/>
      <c r="DH61" s="687"/>
      <c r="DI61" s="687"/>
      <c r="DJ61" s="693"/>
      <c r="DK61" s="693"/>
      <c r="DL61" s="693"/>
      <c r="DM61" s="693"/>
      <c r="DN61" s="693"/>
      <c r="DO61" s="693"/>
      <c r="DP61" s="693"/>
      <c r="DQ61" s="693"/>
      <c r="DR61" s="693"/>
      <c r="DS61" s="684"/>
      <c r="DT61" s="696"/>
      <c r="DV61" s="429"/>
      <c r="DW61" s="429"/>
      <c r="DX61" s="429"/>
      <c r="DY61" s="429"/>
      <c r="DZ61" s="785"/>
      <c r="EA61" s="785"/>
      <c r="EB61" s="785"/>
      <c r="EC61" s="786"/>
      <c r="ED61" s="813"/>
      <c r="EE61" s="813"/>
      <c r="EF61" s="813"/>
      <c r="EG61" s="813"/>
      <c r="EH61" s="681"/>
      <c r="EI61" s="681"/>
      <c r="EJ61" s="681"/>
      <c r="EK61" s="681"/>
      <c r="EL61" s="681"/>
      <c r="EM61" s="681"/>
      <c r="EN61" s="681"/>
      <c r="EO61" s="681"/>
      <c r="EP61" s="681"/>
      <c r="EQ61" s="681"/>
      <c r="ER61" s="672"/>
      <c r="ES61" s="672"/>
      <c r="ET61" s="672"/>
      <c r="EU61" s="672"/>
      <c r="EV61" s="672"/>
      <c r="EW61" s="672"/>
      <c r="EX61" s="672"/>
      <c r="EY61" s="672"/>
      <c r="EZ61" s="678"/>
      <c r="FA61" s="678"/>
      <c r="FB61" s="678"/>
      <c r="FC61" s="678"/>
      <c r="FD61" s="678"/>
      <c r="FE61" s="678"/>
      <c r="FF61" s="678"/>
      <c r="FG61" s="678"/>
      <c r="FH61" s="674"/>
      <c r="FI61" s="674"/>
      <c r="FJ61" s="674"/>
      <c r="FK61" s="674"/>
      <c r="FL61" s="674"/>
      <c r="FM61" s="674"/>
      <c r="FN61" s="674"/>
      <c r="FO61" s="674"/>
      <c r="FP61" s="677"/>
      <c r="FQ61" s="677"/>
      <c r="FR61" s="677"/>
      <c r="FS61" s="677"/>
      <c r="FT61" s="677"/>
      <c r="FU61" s="677"/>
      <c r="FV61" s="677"/>
      <c r="FW61" s="677"/>
      <c r="FX61" s="672"/>
      <c r="FY61" s="672"/>
      <c r="FZ61" s="672"/>
      <c r="GA61" s="672"/>
      <c r="GB61" s="672"/>
      <c r="GC61" s="672"/>
      <c r="GD61" s="672"/>
      <c r="GE61" s="672"/>
      <c r="GF61" s="678"/>
      <c r="GG61" s="678"/>
      <c r="GH61" s="678"/>
      <c r="GI61" s="678"/>
      <c r="GJ61" s="678"/>
      <c r="GK61" s="678"/>
      <c r="GL61" s="678"/>
      <c r="GM61" s="678"/>
      <c r="GN61" s="678"/>
      <c r="GO61" s="678"/>
      <c r="GP61" s="678"/>
      <c r="GQ61" s="678"/>
      <c r="GR61" s="678"/>
      <c r="GS61" s="678"/>
      <c r="GT61" s="678"/>
      <c r="GU61" s="678"/>
      <c r="GV61" s="678"/>
      <c r="GW61" s="678"/>
      <c r="GX61" s="678"/>
      <c r="GY61" s="678"/>
      <c r="GZ61" s="678"/>
      <c r="HA61" s="678"/>
      <c r="HB61" s="678"/>
      <c r="HC61" s="678"/>
      <c r="HD61" s="674"/>
      <c r="HE61" s="674"/>
      <c r="HF61" s="674"/>
      <c r="HG61" s="674"/>
      <c r="HH61" s="674"/>
      <c r="HI61" s="674"/>
      <c r="HJ61" s="674"/>
      <c r="HK61" s="674"/>
      <c r="HL61" s="674"/>
      <c r="HM61" s="674"/>
      <c r="HN61" s="674"/>
      <c r="HO61" s="674"/>
      <c r="HP61" s="674"/>
      <c r="HQ61" s="674"/>
      <c r="HR61" s="674"/>
      <c r="HS61" s="674"/>
      <c r="HT61" s="677"/>
      <c r="HU61" s="677"/>
      <c r="HV61" s="677"/>
      <c r="HW61" s="677"/>
      <c r="HX61" s="677"/>
      <c r="HY61" s="677"/>
      <c r="HZ61" s="677"/>
      <c r="IA61" s="677"/>
      <c r="IB61" s="672"/>
      <c r="IC61" s="672"/>
      <c r="ID61" s="672"/>
      <c r="IE61" s="672"/>
      <c r="IF61" s="672"/>
      <c r="IG61" s="672"/>
      <c r="IH61" s="672"/>
      <c r="II61" s="672"/>
      <c r="IJ61" s="673"/>
      <c r="IK61" s="673"/>
      <c r="IL61" s="673"/>
      <c r="IM61" s="673"/>
      <c r="IN61" s="673"/>
      <c r="IO61" s="673"/>
      <c r="IP61" s="673"/>
      <c r="IQ61" s="673"/>
      <c r="IR61" s="673"/>
      <c r="IS61" s="673"/>
      <c r="IT61" s="673"/>
      <c r="IU61" s="673"/>
      <c r="IV61" s="673"/>
      <c r="IW61" s="673"/>
      <c r="IX61" s="673"/>
      <c r="IY61" s="673"/>
      <c r="IZ61" s="675"/>
      <c r="JA61" s="675"/>
      <c r="JB61" s="675"/>
      <c r="JC61" s="675"/>
      <c r="JD61" s="675"/>
      <c r="JE61" s="675"/>
      <c r="JF61" s="675"/>
      <c r="JG61" s="675"/>
      <c r="JH61" s="675"/>
      <c r="JI61" s="675"/>
      <c r="JJ61" s="671"/>
      <c r="JK61" s="671"/>
      <c r="JL61" s="671"/>
      <c r="JM61" s="671"/>
      <c r="JN61" s="671"/>
      <c r="JO61" s="671"/>
      <c r="JP61" s="671"/>
      <c r="JQ61" s="671"/>
      <c r="JR61" s="671"/>
      <c r="JS61" s="671"/>
      <c r="JT61" s="701"/>
      <c r="JU61" s="701"/>
      <c r="JV61" s="701"/>
      <c r="JW61" s="701"/>
      <c r="JX61" s="701"/>
      <c r="JY61" s="701"/>
      <c r="JZ61" s="701"/>
      <c r="KA61" s="701"/>
      <c r="KB61" s="701"/>
      <c r="KC61" s="701"/>
      <c r="KD61" s="676"/>
      <c r="KE61" s="676"/>
      <c r="KF61" s="676"/>
      <c r="KG61" s="676"/>
      <c r="KH61" s="676"/>
      <c r="KI61" s="676"/>
      <c r="KJ61" s="676"/>
      <c r="KK61" s="676"/>
      <c r="KL61" s="831"/>
      <c r="KM61" s="832"/>
      <c r="KN61" s="832"/>
      <c r="KO61" s="833"/>
      <c r="KP61" s="429"/>
      <c r="KQ61" s="429"/>
      <c r="KR61" s="429"/>
      <c r="KS61" s="429"/>
      <c r="KT61" s="429"/>
      <c r="KU61" s="429"/>
      <c r="KV61" s="429"/>
      <c r="KW61" s="429"/>
      <c r="KX61" s="429"/>
      <c r="KY61" s="429"/>
      <c r="KZ61" s="429"/>
      <c r="LA61" s="429"/>
      <c r="LB61" s="429"/>
      <c r="LC61" s="429"/>
      <c r="LD61" s="429"/>
      <c r="LE61" s="429"/>
      <c r="LF61" s="429"/>
      <c r="LG61" s="429"/>
      <c r="LH61" s="429"/>
      <c r="LI61" s="429"/>
      <c r="LJ61" s="429"/>
      <c r="LK61" s="429"/>
      <c r="LL61" s="429"/>
      <c r="LM61" s="429"/>
      <c r="LN61" s="429"/>
      <c r="LO61" s="429"/>
      <c r="LP61" s="429"/>
      <c r="LQ61" s="429"/>
      <c r="LR61" s="429"/>
      <c r="LS61" s="429"/>
      <c r="LT61" s="429"/>
      <c r="LU61" s="429"/>
      <c r="LV61" s="429"/>
      <c r="LW61" s="429"/>
      <c r="LX61" s="429"/>
      <c r="LY61" s="429"/>
      <c r="LZ61" s="429"/>
    </row>
    <row r="62" spans="1:338" ht="11.25" customHeight="1">
      <c r="A62" s="419"/>
      <c r="B62" s="785" t="s">
        <v>116</v>
      </c>
      <c r="C62" s="785"/>
      <c r="D62" s="785"/>
      <c r="E62" s="786"/>
      <c r="F62" s="765"/>
      <c r="G62" s="766"/>
      <c r="H62" s="766"/>
      <c r="I62" s="766"/>
      <c r="J62" s="766"/>
      <c r="K62" s="766"/>
      <c r="L62" s="766"/>
      <c r="M62" s="767"/>
      <c r="N62" s="768" t="str">
        <f t="shared" ref="N62" si="9">IF(F62="","",IF(ED62=TRUE,"○","ー"))</f>
        <v/>
      </c>
      <c r="O62" s="769"/>
      <c r="P62" s="769"/>
      <c r="Q62" s="770"/>
      <c r="R62" s="782"/>
      <c r="S62" s="780"/>
      <c r="T62" s="780"/>
      <c r="U62" s="780"/>
      <c r="V62" s="780"/>
      <c r="W62" s="780"/>
      <c r="X62" s="780"/>
      <c r="Y62" s="780"/>
      <c r="Z62" s="780"/>
      <c r="AA62" s="781"/>
      <c r="AB62" s="782"/>
      <c r="AC62" s="780"/>
      <c r="AD62" s="780"/>
      <c r="AE62" s="780"/>
      <c r="AF62" s="780"/>
      <c r="AG62" s="780"/>
      <c r="AH62" s="780"/>
      <c r="AI62" s="780"/>
      <c r="AJ62" s="780"/>
      <c r="AK62" s="780"/>
      <c r="AL62" s="780"/>
      <c r="AM62" s="780"/>
      <c r="AN62" s="780"/>
      <c r="AO62" s="780"/>
      <c r="AP62" s="780"/>
      <c r="AQ62" s="780"/>
      <c r="AR62" s="780"/>
      <c r="AS62" s="780"/>
      <c r="AT62" s="780"/>
      <c r="AU62" s="780"/>
      <c r="AV62" s="780"/>
      <c r="AW62" s="780"/>
      <c r="AX62" s="780"/>
      <c r="AY62" s="781"/>
      <c r="AZ62" s="783" t="str">
        <f>IF(KD62=0,"",
IF(KH62=0,"ー",JJ62))</f>
        <v/>
      </c>
      <c r="BA62" s="784"/>
      <c r="BB62" s="784"/>
      <c r="BC62" s="784"/>
      <c r="BD62" s="784"/>
      <c r="BE62" s="784"/>
      <c r="BF62" s="784"/>
      <c r="BG62" s="784"/>
      <c r="BH62" s="784"/>
      <c r="BI62" s="784"/>
      <c r="BM62" s="717"/>
      <c r="BN62" s="717"/>
      <c r="BO62" s="717"/>
      <c r="BP62" s="707"/>
      <c r="BQ62" s="708"/>
      <c r="BR62" s="708"/>
      <c r="BS62" s="708"/>
      <c r="BT62" s="708"/>
      <c r="BU62" s="708"/>
      <c r="BV62" s="708"/>
      <c r="BW62" s="711"/>
      <c r="BX62" s="711"/>
      <c r="BY62" s="711"/>
      <c r="BZ62" s="711"/>
      <c r="CA62" s="711"/>
      <c r="CB62" s="711"/>
      <c r="CC62" s="711"/>
      <c r="CD62" s="711"/>
      <c r="CE62" s="711"/>
      <c r="CF62" s="711"/>
      <c r="CG62" s="711"/>
      <c r="CH62" s="711"/>
      <c r="CI62" s="711"/>
      <c r="CJ62" s="711"/>
      <c r="CK62" s="711"/>
      <c r="CL62" s="714"/>
      <c r="CM62" s="715"/>
      <c r="CN62" s="715"/>
      <c r="CO62" s="715"/>
      <c r="CP62" s="715"/>
      <c r="CQ62" s="715"/>
      <c r="CR62" s="715"/>
      <c r="CS62" s="715"/>
      <c r="CT62" s="715"/>
      <c r="CU62" s="715"/>
      <c r="CV62" s="715"/>
      <c r="CW62" s="688"/>
      <c r="CX62" s="688"/>
      <c r="CY62" s="700"/>
      <c r="CZ62" s="700"/>
      <c r="DA62" s="700"/>
      <c r="DB62" s="700"/>
      <c r="DC62" s="700"/>
      <c r="DD62" s="700"/>
      <c r="DE62" s="700"/>
      <c r="DF62" s="700"/>
      <c r="DG62" s="700"/>
      <c r="DH62" s="688"/>
      <c r="DI62" s="688"/>
      <c r="DJ62" s="694"/>
      <c r="DK62" s="694"/>
      <c r="DL62" s="694"/>
      <c r="DM62" s="694"/>
      <c r="DN62" s="694"/>
      <c r="DO62" s="694"/>
      <c r="DP62" s="694"/>
      <c r="DQ62" s="694"/>
      <c r="DR62" s="694"/>
      <c r="DS62" s="685"/>
      <c r="DT62" s="697"/>
      <c r="DV62" s="429"/>
      <c r="DW62" s="429"/>
      <c r="DX62" s="429"/>
      <c r="DY62" s="429"/>
      <c r="DZ62" s="785" t="s">
        <v>116</v>
      </c>
      <c r="EA62" s="785"/>
      <c r="EB62" s="785"/>
      <c r="EC62" s="786"/>
      <c r="ED62" s="813" t="b">
        <f>IF(AND($EN$29&lt;=F62,F62&lt;=$EI$29),TRUE,FALSE)</f>
        <v>0</v>
      </c>
      <c r="EE62" s="813"/>
      <c r="EF62" s="813"/>
      <c r="EG62" s="813"/>
      <c r="EH62" s="787" t="str">
        <f t="shared" ref="EH62" si="10">IF(R62="","",R62)</f>
        <v/>
      </c>
      <c r="EI62" s="681"/>
      <c r="EJ62" s="681"/>
      <c r="EK62" s="681"/>
      <c r="EL62" s="681"/>
      <c r="EM62" s="681"/>
      <c r="EN62" s="681"/>
      <c r="EO62" s="681"/>
      <c r="EP62" s="681"/>
      <c r="EQ62" s="681"/>
      <c r="ER62" s="672">
        <f>IF(AB62="",0,AB62)</f>
        <v>0</v>
      </c>
      <c r="ES62" s="672"/>
      <c r="ET62" s="672"/>
      <c r="EU62" s="672"/>
      <c r="EV62" s="672"/>
      <c r="EW62" s="672"/>
      <c r="EX62" s="672"/>
      <c r="EY62" s="672"/>
      <c r="EZ62" s="678">
        <f>IF(ER62&lt;551000,0,
IF(ER62&lt;1619000,ER62-550000,
IF(ER62&lt;1620000,1069000,
IF(ER62&lt;1622000,1070000,
IF(ER62&lt;1624000,1072000,
IF(ER62&lt;1628000,1074000,
"-"))))))</f>
        <v>0</v>
      </c>
      <c r="FA62" s="678"/>
      <c r="FB62" s="678"/>
      <c r="FC62" s="678"/>
      <c r="FD62" s="678"/>
      <c r="FE62" s="678"/>
      <c r="FF62" s="678"/>
      <c r="FG62" s="678"/>
      <c r="FH62" s="678">
        <f>IF(ER62&lt;1628000,EZ62,EZ64)</f>
        <v>0</v>
      </c>
      <c r="FI62" s="678"/>
      <c r="FJ62" s="678"/>
      <c r="FK62" s="678"/>
      <c r="FL62" s="678"/>
      <c r="FM62" s="678"/>
      <c r="FN62" s="678"/>
      <c r="FO62" s="678"/>
      <c r="FP62" s="677">
        <f>FH62-FH64</f>
        <v>0</v>
      </c>
      <c r="FQ62" s="677"/>
      <c r="FR62" s="677"/>
      <c r="FS62" s="677"/>
      <c r="FT62" s="677"/>
      <c r="FU62" s="677"/>
      <c r="FV62" s="677"/>
      <c r="FW62" s="677"/>
      <c r="FX62" s="672">
        <f>IF(AJ62="",0,AJ62)</f>
        <v>0</v>
      </c>
      <c r="FY62" s="672"/>
      <c r="FZ62" s="672"/>
      <c r="GA62" s="672"/>
      <c r="GB62" s="672"/>
      <c r="GC62" s="672"/>
      <c r="GD62" s="672"/>
      <c r="GE62" s="672"/>
      <c r="GF62" s="678">
        <f>IF(FX62&lt;600000,0,
IF(FX62&lt;1300000,FX62-600000,
IF(FX62&lt;4100000,ROUNDDOWN(FX62*0.75-275000,0),
IF(FX62&lt;7700000,ROUNDDOWN(FX62*0.85-685000,0),
IF(FX62&lt;10000000,ROUNDDOWN(FX62*0.95-1455000,0),
FX62-1955000)))))</f>
        <v>0</v>
      </c>
      <c r="GG62" s="678"/>
      <c r="GH62" s="678"/>
      <c r="GI62" s="678"/>
      <c r="GJ62" s="678"/>
      <c r="GK62" s="678"/>
      <c r="GL62" s="678"/>
      <c r="GM62" s="678"/>
      <c r="GN62" s="678">
        <f>IF(FX62&lt;500000,0,
IF(FX62&lt;1300000,FX62-500000,
IF(FX62&lt;4100000,ROUNDDOWN(FX62*0.75-175000,0),
IF(FX62&lt;7700000,ROUNDDOWN(FX62*0.85-585000,0),
IF(FX62&lt;10000000,ROUNDDOWN(FX62*0.95-1355000,0),
FX62-1855000)))))</f>
        <v>0</v>
      </c>
      <c r="GO62" s="678"/>
      <c r="GP62" s="678"/>
      <c r="GQ62" s="678"/>
      <c r="GR62" s="678"/>
      <c r="GS62" s="678"/>
      <c r="GT62" s="678"/>
      <c r="GU62" s="678"/>
      <c r="GV62" s="678">
        <f>IF(FX62&lt;400000,0,
IF(FX62&lt;1300000,FX62-400000,
IF(FX62&lt;4100000,ROUNDDOWN(FX62*0.75-75000,0),
IF(FX62&lt;7700000,ROUNDDOWN(FX62*0.85-485000,0),
IF(FX62&lt;10000000,ROUNDDOWN(FX62*0.95-1255000,0),
FX62-1755000)))))</f>
        <v>0</v>
      </c>
      <c r="GW62" s="678"/>
      <c r="GX62" s="678"/>
      <c r="GY62" s="678"/>
      <c r="GZ62" s="678"/>
      <c r="HA62" s="678"/>
      <c r="HB62" s="678"/>
      <c r="HC62" s="678"/>
      <c r="HD62" s="674" t="str">
        <f>IFERROR(IF(F62="","",DATEDIF(F62,"R"&amp;パラメーター!$D$1&amp;"/1/1","Y")),0)</f>
        <v/>
      </c>
      <c r="HE62" s="674"/>
      <c r="HF62" s="674"/>
      <c r="HG62" s="674"/>
      <c r="HH62" s="674"/>
      <c r="HI62" s="674"/>
      <c r="HJ62" s="674"/>
      <c r="HK62" s="674"/>
      <c r="HL62" s="674">
        <f>IF(HD62&lt;65,1,2)</f>
        <v>2</v>
      </c>
      <c r="HM62" s="674"/>
      <c r="HN62" s="674"/>
      <c r="HO62" s="674"/>
      <c r="HP62" s="674"/>
      <c r="HQ62" s="674"/>
      <c r="HR62" s="674"/>
      <c r="HS62" s="674"/>
      <c r="HT62" s="677">
        <f>IF(AND(HL62=1,HL64=1),GF62,
IF(AND(HL62=1,HL64=2),GN62,
IF(AND(HL62=1,HL64=3),GV62,
IF(AND(HL62=2,HL64=1),GF64,
IF(AND(HL62=2,HL64=2),GN64,
IF(AND(HL62=2,HL64=3),GV64,
"???"))))))</f>
        <v>0</v>
      </c>
      <c r="HU62" s="677"/>
      <c r="HV62" s="677"/>
      <c r="HW62" s="677"/>
      <c r="HX62" s="677"/>
      <c r="HY62" s="677"/>
      <c r="HZ62" s="677"/>
      <c r="IA62" s="677"/>
      <c r="IB62" s="672">
        <f>IF(AR62="",0,AR62)</f>
        <v>0</v>
      </c>
      <c r="IC62" s="672"/>
      <c r="ID62" s="672"/>
      <c r="IE62" s="672"/>
      <c r="IF62" s="672"/>
      <c r="IG62" s="672"/>
      <c r="IH62" s="672"/>
      <c r="II62" s="672"/>
      <c r="IJ62" s="673">
        <f>FP62+HT62+IB62</f>
        <v>0</v>
      </c>
      <c r="IK62" s="673"/>
      <c r="IL62" s="673"/>
      <c r="IM62" s="673"/>
      <c r="IN62" s="673"/>
      <c r="IO62" s="673"/>
      <c r="IP62" s="673"/>
      <c r="IQ62" s="673"/>
      <c r="IR62" s="673">
        <f>IF(IJ62&lt;=24000000,430000,
IF(IJ62&lt;=24500000,290000,
IF(IJ62&lt;=25000000,150000,
0)))</f>
        <v>430000</v>
      </c>
      <c r="IS62" s="673"/>
      <c r="IT62" s="673"/>
      <c r="IU62" s="673"/>
      <c r="IV62" s="673"/>
      <c r="IW62" s="673"/>
      <c r="IX62" s="673"/>
      <c r="IY62" s="673"/>
      <c r="IZ62" s="675">
        <f>IF(IJ62-IR62&lt;0,0,IJ62-IR62)</f>
        <v>0</v>
      </c>
      <c r="JA62" s="675"/>
      <c r="JB62" s="675"/>
      <c r="JC62" s="675"/>
      <c r="JD62" s="675"/>
      <c r="JE62" s="675"/>
      <c r="JF62" s="675"/>
      <c r="JG62" s="675"/>
      <c r="JH62" s="675"/>
      <c r="JI62" s="675"/>
      <c r="JJ62" s="671">
        <f>IF(KD62+KH62=2,
MAX(EH62,IZ62),0)</f>
        <v>0</v>
      </c>
      <c r="JK62" s="671"/>
      <c r="JL62" s="671"/>
      <c r="JM62" s="671"/>
      <c r="JN62" s="671"/>
      <c r="JO62" s="671"/>
      <c r="JP62" s="671"/>
      <c r="JQ62" s="671"/>
      <c r="JR62" s="671"/>
      <c r="JS62" s="671"/>
      <c r="JT62" s="701">
        <f>IF(ED62=TRUE,JJ62,0)</f>
        <v>0</v>
      </c>
      <c r="JU62" s="701"/>
      <c r="JV62" s="701"/>
      <c r="JW62" s="701"/>
      <c r="JX62" s="701"/>
      <c r="JY62" s="701"/>
      <c r="JZ62" s="701"/>
      <c r="KA62" s="701"/>
      <c r="KB62" s="701"/>
      <c r="KC62" s="701"/>
      <c r="KD62" s="676">
        <f>IF(F62="",0,1)</f>
        <v>0</v>
      </c>
      <c r="KE62" s="676"/>
      <c r="KF62" s="676"/>
      <c r="KG62" s="676"/>
      <c r="KH62" s="676">
        <f>IF(AND(R62&lt;&gt;"",OR(AB62&lt;&gt;"",AJ62&lt;&gt;"",AR62&lt;&gt;"")),0,1)</f>
        <v>1</v>
      </c>
      <c r="KI62" s="676"/>
      <c r="KJ62" s="676"/>
      <c r="KK62" s="676"/>
      <c r="KL62" s="825">
        <f t="shared" ref="KL62" si="11">IF(F62="",1,IF(IFERROR(F62*1,0)&gt;0,1,0))</f>
        <v>1</v>
      </c>
      <c r="KM62" s="826"/>
      <c r="KN62" s="826"/>
      <c r="KO62" s="827"/>
      <c r="KP62" s="429"/>
      <c r="KQ62" s="429"/>
      <c r="KR62" s="429"/>
      <c r="KS62" s="429"/>
      <c r="KT62" s="429"/>
      <c r="KU62" s="429"/>
      <c r="KV62" s="429"/>
      <c r="KW62" s="429"/>
      <c r="KX62" s="429"/>
      <c r="KY62" s="429"/>
      <c r="KZ62" s="429"/>
      <c r="LA62" s="429"/>
      <c r="LB62" s="429"/>
      <c r="LC62" s="429"/>
      <c r="LD62" s="429"/>
      <c r="LE62" s="429"/>
      <c r="LF62" s="429"/>
      <c r="LG62" s="429"/>
      <c r="LH62" s="429"/>
      <c r="LI62" s="429"/>
      <c r="LJ62" s="429"/>
      <c r="LK62" s="429"/>
      <c r="LL62" s="429"/>
      <c r="LM62" s="429"/>
      <c r="LN62" s="429"/>
      <c r="LO62" s="429"/>
      <c r="LP62" s="429"/>
      <c r="LQ62" s="429"/>
      <c r="LR62" s="429"/>
      <c r="LS62" s="429"/>
      <c r="LT62" s="429"/>
      <c r="LU62" s="429"/>
      <c r="LV62" s="429"/>
      <c r="LW62" s="429"/>
      <c r="LX62" s="429"/>
      <c r="LY62" s="429"/>
      <c r="LZ62" s="429"/>
    </row>
    <row r="63" spans="1:338" ht="11.25" customHeight="1">
      <c r="A63" s="419"/>
      <c r="B63" s="785"/>
      <c r="C63" s="785"/>
      <c r="D63" s="785"/>
      <c r="E63" s="786"/>
      <c r="F63" s="765"/>
      <c r="G63" s="766"/>
      <c r="H63" s="766"/>
      <c r="I63" s="766"/>
      <c r="J63" s="766"/>
      <c r="K63" s="766"/>
      <c r="L63" s="766"/>
      <c r="M63" s="767"/>
      <c r="N63" s="768"/>
      <c r="O63" s="769"/>
      <c r="P63" s="769"/>
      <c r="Q63" s="770"/>
      <c r="R63" s="782"/>
      <c r="S63" s="780"/>
      <c r="T63" s="780"/>
      <c r="U63" s="780"/>
      <c r="V63" s="780"/>
      <c r="W63" s="780"/>
      <c r="X63" s="780"/>
      <c r="Y63" s="780"/>
      <c r="Z63" s="780"/>
      <c r="AA63" s="781"/>
      <c r="AB63" s="782"/>
      <c r="AC63" s="780"/>
      <c r="AD63" s="780"/>
      <c r="AE63" s="780"/>
      <c r="AF63" s="780"/>
      <c r="AG63" s="780"/>
      <c r="AH63" s="780"/>
      <c r="AI63" s="780"/>
      <c r="AJ63" s="780"/>
      <c r="AK63" s="780"/>
      <c r="AL63" s="780"/>
      <c r="AM63" s="780"/>
      <c r="AN63" s="780"/>
      <c r="AO63" s="780"/>
      <c r="AP63" s="780"/>
      <c r="AQ63" s="780"/>
      <c r="AR63" s="780"/>
      <c r="AS63" s="780"/>
      <c r="AT63" s="780"/>
      <c r="AU63" s="780"/>
      <c r="AV63" s="780"/>
      <c r="AW63" s="780"/>
      <c r="AX63" s="780"/>
      <c r="AY63" s="781"/>
      <c r="AZ63" s="783"/>
      <c r="BA63" s="784"/>
      <c r="BB63" s="784"/>
      <c r="BC63" s="784"/>
      <c r="BD63" s="784"/>
      <c r="BE63" s="784"/>
      <c r="BF63" s="784"/>
      <c r="BG63" s="784"/>
      <c r="BH63" s="784"/>
      <c r="BI63" s="784"/>
      <c r="BJ63" s="418"/>
      <c r="BK63" s="418"/>
      <c r="BL63" s="418"/>
      <c r="BM63" s="718"/>
      <c r="BN63" s="718"/>
      <c r="BO63" s="718"/>
      <c r="BP63" s="718"/>
      <c r="BQ63" s="718"/>
      <c r="BR63" s="718"/>
      <c r="BS63" s="718"/>
      <c r="BT63" s="718"/>
      <c r="BU63" s="718"/>
      <c r="BV63" s="718"/>
      <c r="BW63" s="718"/>
      <c r="BX63" s="718"/>
      <c r="BY63" s="718"/>
      <c r="BZ63" s="718"/>
      <c r="CA63" s="718"/>
      <c r="CB63" s="718"/>
      <c r="CC63" s="718"/>
      <c r="CD63" s="718"/>
      <c r="CE63" s="718"/>
      <c r="CF63" s="718"/>
      <c r="CG63" s="718"/>
      <c r="CH63" s="718"/>
      <c r="CI63" s="718"/>
      <c r="CJ63" s="718"/>
      <c r="CK63" s="718"/>
      <c r="CL63" s="722" t="s">
        <v>202</v>
      </c>
      <c r="CM63" s="723"/>
      <c r="CN63" s="723"/>
      <c r="CO63" s="723"/>
      <c r="CP63" s="723"/>
      <c r="CQ63" s="723"/>
      <c r="CR63" s="723"/>
      <c r="CS63" s="723"/>
      <c r="CT63" s="723"/>
      <c r="CU63" s="723"/>
      <c r="CV63" s="723"/>
      <c r="CW63" s="723"/>
      <c r="CX63" s="723"/>
      <c r="CY63" s="723"/>
      <c r="CZ63" s="723"/>
      <c r="DA63" s="723"/>
      <c r="DB63" s="723"/>
      <c r="DC63" s="723"/>
      <c r="DD63" s="723"/>
      <c r="DE63" s="723"/>
      <c r="DF63" s="723"/>
      <c r="DG63" s="723"/>
      <c r="DH63" s="723"/>
      <c r="DI63" s="724"/>
      <c r="DJ63" s="719">
        <f>ROUNDDOWN(SUM(DJ54:DT62),-2)</f>
        <v>0</v>
      </c>
      <c r="DK63" s="692"/>
      <c r="DL63" s="692"/>
      <c r="DM63" s="692"/>
      <c r="DN63" s="692"/>
      <c r="DO63" s="692"/>
      <c r="DP63" s="692"/>
      <c r="DQ63" s="692"/>
      <c r="DR63" s="692"/>
      <c r="DS63" s="683" t="s">
        <v>256</v>
      </c>
      <c r="DT63" s="695"/>
      <c r="DV63" s="429"/>
      <c r="DW63" s="429"/>
      <c r="DX63" s="429"/>
      <c r="DY63" s="429"/>
      <c r="DZ63" s="785"/>
      <c r="EA63" s="785"/>
      <c r="EB63" s="785"/>
      <c r="EC63" s="786"/>
      <c r="ED63" s="813"/>
      <c r="EE63" s="813"/>
      <c r="EF63" s="813"/>
      <c r="EG63" s="813"/>
      <c r="EH63" s="681"/>
      <c r="EI63" s="681"/>
      <c r="EJ63" s="681"/>
      <c r="EK63" s="681"/>
      <c r="EL63" s="681"/>
      <c r="EM63" s="681"/>
      <c r="EN63" s="681"/>
      <c r="EO63" s="681"/>
      <c r="EP63" s="681"/>
      <c r="EQ63" s="681"/>
      <c r="ER63" s="672"/>
      <c r="ES63" s="672"/>
      <c r="ET63" s="672"/>
      <c r="EU63" s="672"/>
      <c r="EV63" s="672"/>
      <c r="EW63" s="672"/>
      <c r="EX63" s="672"/>
      <c r="EY63" s="672"/>
      <c r="EZ63" s="678"/>
      <c r="FA63" s="678"/>
      <c r="FB63" s="678"/>
      <c r="FC63" s="678"/>
      <c r="FD63" s="678"/>
      <c r="FE63" s="678"/>
      <c r="FF63" s="678"/>
      <c r="FG63" s="678"/>
      <c r="FH63" s="678"/>
      <c r="FI63" s="678"/>
      <c r="FJ63" s="678"/>
      <c r="FK63" s="678"/>
      <c r="FL63" s="678"/>
      <c r="FM63" s="678"/>
      <c r="FN63" s="678"/>
      <c r="FO63" s="678"/>
      <c r="FP63" s="677"/>
      <c r="FQ63" s="677"/>
      <c r="FR63" s="677"/>
      <c r="FS63" s="677"/>
      <c r="FT63" s="677"/>
      <c r="FU63" s="677"/>
      <c r="FV63" s="677"/>
      <c r="FW63" s="677"/>
      <c r="FX63" s="672"/>
      <c r="FY63" s="672"/>
      <c r="FZ63" s="672"/>
      <c r="GA63" s="672"/>
      <c r="GB63" s="672"/>
      <c r="GC63" s="672"/>
      <c r="GD63" s="672"/>
      <c r="GE63" s="672"/>
      <c r="GF63" s="678"/>
      <c r="GG63" s="678"/>
      <c r="GH63" s="678"/>
      <c r="GI63" s="678"/>
      <c r="GJ63" s="678"/>
      <c r="GK63" s="678"/>
      <c r="GL63" s="678"/>
      <c r="GM63" s="678"/>
      <c r="GN63" s="678"/>
      <c r="GO63" s="678"/>
      <c r="GP63" s="678"/>
      <c r="GQ63" s="678"/>
      <c r="GR63" s="678"/>
      <c r="GS63" s="678"/>
      <c r="GT63" s="678"/>
      <c r="GU63" s="678"/>
      <c r="GV63" s="678"/>
      <c r="GW63" s="678"/>
      <c r="GX63" s="678"/>
      <c r="GY63" s="678"/>
      <c r="GZ63" s="678"/>
      <c r="HA63" s="678"/>
      <c r="HB63" s="678"/>
      <c r="HC63" s="678"/>
      <c r="HD63" s="674"/>
      <c r="HE63" s="674"/>
      <c r="HF63" s="674"/>
      <c r="HG63" s="674"/>
      <c r="HH63" s="674"/>
      <c r="HI63" s="674"/>
      <c r="HJ63" s="674"/>
      <c r="HK63" s="674"/>
      <c r="HL63" s="674"/>
      <c r="HM63" s="674"/>
      <c r="HN63" s="674"/>
      <c r="HO63" s="674"/>
      <c r="HP63" s="674"/>
      <c r="HQ63" s="674"/>
      <c r="HR63" s="674"/>
      <c r="HS63" s="674"/>
      <c r="HT63" s="677"/>
      <c r="HU63" s="677"/>
      <c r="HV63" s="677"/>
      <c r="HW63" s="677"/>
      <c r="HX63" s="677"/>
      <c r="HY63" s="677"/>
      <c r="HZ63" s="677"/>
      <c r="IA63" s="677"/>
      <c r="IB63" s="672"/>
      <c r="IC63" s="672"/>
      <c r="ID63" s="672"/>
      <c r="IE63" s="672"/>
      <c r="IF63" s="672"/>
      <c r="IG63" s="672"/>
      <c r="IH63" s="672"/>
      <c r="II63" s="672"/>
      <c r="IJ63" s="673"/>
      <c r="IK63" s="673"/>
      <c r="IL63" s="673"/>
      <c r="IM63" s="673"/>
      <c r="IN63" s="673"/>
      <c r="IO63" s="673"/>
      <c r="IP63" s="673"/>
      <c r="IQ63" s="673"/>
      <c r="IR63" s="673"/>
      <c r="IS63" s="673"/>
      <c r="IT63" s="673"/>
      <c r="IU63" s="673"/>
      <c r="IV63" s="673"/>
      <c r="IW63" s="673"/>
      <c r="IX63" s="673"/>
      <c r="IY63" s="673"/>
      <c r="IZ63" s="675"/>
      <c r="JA63" s="675"/>
      <c r="JB63" s="675"/>
      <c r="JC63" s="675"/>
      <c r="JD63" s="675"/>
      <c r="JE63" s="675"/>
      <c r="JF63" s="675"/>
      <c r="JG63" s="675"/>
      <c r="JH63" s="675"/>
      <c r="JI63" s="675"/>
      <c r="JJ63" s="671"/>
      <c r="JK63" s="671"/>
      <c r="JL63" s="671"/>
      <c r="JM63" s="671"/>
      <c r="JN63" s="671"/>
      <c r="JO63" s="671"/>
      <c r="JP63" s="671"/>
      <c r="JQ63" s="671"/>
      <c r="JR63" s="671"/>
      <c r="JS63" s="671"/>
      <c r="JT63" s="701"/>
      <c r="JU63" s="701"/>
      <c r="JV63" s="701"/>
      <c r="JW63" s="701"/>
      <c r="JX63" s="701"/>
      <c r="JY63" s="701"/>
      <c r="JZ63" s="701"/>
      <c r="KA63" s="701"/>
      <c r="KB63" s="701"/>
      <c r="KC63" s="701"/>
      <c r="KD63" s="676"/>
      <c r="KE63" s="676"/>
      <c r="KF63" s="676"/>
      <c r="KG63" s="676"/>
      <c r="KH63" s="676"/>
      <c r="KI63" s="676"/>
      <c r="KJ63" s="676"/>
      <c r="KK63" s="676"/>
      <c r="KL63" s="828"/>
      <c r="KM63" s="829"/>
      <c r="KN63" s="829"/>
      <c r="KO63" s="830"/>
      <c r="KP63" s="429"/>
      <c r="KQ63" s="429"/>
      <c r="KR63" s="429"/>
      <c r="KS63" s="429"/>
      <c r="KT63" s="429"/>
      <c r="KU63" s="429"/>
      <c r="KV63" s="429"/>
      <c r="KW63" s="429"/>
      <c r="KX63" s="429"/>
      <c r="KY63" s="429"/>
      <c r="KZ63" s="429"/>
      <c r="LA63" s="429"/>
      <c r="LB63" s="429"/>
      <c r="LC63" s="429"/>
      <c r="LD63" s="429"/>
      <c r="LE63" s="429"/>
      <c r="LF63" s="429"/>
      <c r="LG63" s="429"/>
      <c r="LH63" s="429"/>
      <c r="LI63" s="429"/>
      <c r="LJ63" s="429"/>
      <c r="LK63" s="429"/>
      <c r="LL63" s="429"/>
      <c r="LM63" s="429"/>
      <c r="LN63" s="429"/>
      <c r="LO63" s="429"/>
      <c r="LP63" s="429"/>
      <c r="LQ63" s="429"/>
      <c r="LR63" s="429"/>
      <c r="LS63" s="429"/>
      <c r="LT63" s="429"/>
      <c r="LU63" s="429"/>
      <c r="LV63" s="429"/>
      <c r="LW63" s="429"/>
      <c r="LX63" s="429"/>
      <c r="LY63" s="429"/>
      <c r="LZ63" s="429"/>
    </row>
    <row r="64" spans="1:338" ht="11.25" customHeight="1">
      <c r="A64" s="419"/>
      <c r="B64" s="785"/>
      <c r="C64" s="785"/>
      <c r="D64" s="785"/>
      <c r="E64" s="786"/>
      <c r="F64" s="765"/>
      <c r="G64" s="766"/>
      <c r="H64" s="766"/>
      <c r="I64" s="766"/>
      <c r="J64" s="766"/>
      <c r="K64" s="766"/>
      <c r="L64" s="766"/>
      <c r="M64" s="767"/>
      <c r="N64" s="768"/>
      <c r="O64" s="769"/>
      <c r="P64" s="769"/>
      <c r="Q64" s="770"/>
      <c r="R64" s="782"/>
      <c r="S64" s="780"/>
      <c r="T64" s="780"/>
      <c r="U64" s="780"/>
      <c r="V64" s="780"/>
      <c r="W64" s="780"/>
      <c r="X64" s="780"/>
      <c r="Y64" s="780"/>
      <c r="Z64" s="780"/>
      <c r="AA64" s="781"/>
      <c r="AB64" s="782"/>
      <c r="AC64" s="780"/>
      <c r="AD64" s="780"/>
      <c r="AE64" s="780"/>
      <c r="AF64" s="780"/>
      <c r="AG64" s="780"/>
      <c r="AH64" s="780"/>
      <c r="AI64" s="780"/>
      <c r="AJ64" s="780"/>
      <c r="AK64" s="780"/>
      <c r="AL64" s="780"/>
      <c r="AM64" s="780"/>
      <c r="AN64" s="780"/>
      <c r="AO64" s="780"/>
      <c r="AP64" s="780"/>
      <c r="AQ64" s="780"/>
      <c r="AR64" s="780"/>
      <c r="AS64" s="780"/>
      <c r="AT64" s="780"/>
      <c r="AU64" s="780"/>
      <c r="AV64" s="780"/>
      <c r="AW64" s="780"/>
      <c r="AX64" s="780"/>
      <c r="AY64" s="781"/>
      <c r="AZ64" s="783"/>
      <c r="BA64" s="784"/>
      <c r="BB64" s="784"/>
      <c r="BC64" s="784"/>
      <c r="BD64" s="784"/>
      <c r="BE64" s="784"/>
      <c r="BF64" s="784"/>
      <c r="BG64" s="784"/>
      <c r="BH64" s="784"/>
      <c r="BI64" s="784"/>
      <c r="BJ64" s="418"/>
      <c r="BK64" s="418"/>
      <c r="BL64" s="418"/>
      <c r="BM64" s="718"/>
      <c r="BN64" s="718"/>
      <c r="BO64" s="718"/>
      <c r="BP64" s="718"/>
      <c r="BQ64" s="718"/>
      <c r="BR64" s="718"/>
      <c r="BS64" s="718"/>
      <c r="BT64" s="718"/>
      <c r="BU64" s="718"/>
      <c r="BV64" s="718"/>
      <c r="BW64" s="718"/>
      <c r="BX64" s="718"/>
      <c r="BY64" s="718"/>
      <c r="BZ64" s="718"/>
      <c r="CA64" s="718"/>
      <c r="CB64" s="718"/>
      <c r="CC64" s="718"/>
      <c r="CD64" s="718"/>
      <c r="CE64" s="718"/>
      <c r="CF64" s="718"/>
      <c r="CG64" s="718"/>
      <c r="CH64" s="718"/>
      <c r="CI64" s="718"/>
      <c r="CJ64" s="718"/>
      <c r="CK64" s="718"/>
      <c r="CL64" s="725"/>
      <c r="CM64" s="726"/>
      <c r="CN64" s="726"/>
      <c r="CO64" s="726"/>
      <c r="CP64" s="726"/>
      <c r="CQ64" s="726"/>
      <c r="CR64" s="726"/>
      <c r="CS64" s="726"/>
      <c r="CT64" s="726"/>
      <c r="CU64" s="726"/>
      <c r="CV64" s="726"/>
      <c r="CW64" s="726"/>
      <c r="CX64" s="726"/>
      <c r="CY64" s="726"/>
      <c r="CZ64" s="726"/>
      <c r="DA64" s="726"/>
      <c r="DB64" s="726"/>
      <c r="DC64" s="726"/>
      <c r="DD64" s="726"/>
      <c r="DE64" s="726"/>
      <c r="DF64" s="726"/>
      <c r="DG64" s="726"/>
      <c r="DH64" s="726"/>
      <c r="DI64" s="727"/>
      <c r="DJ64" s="720"/>
      <c r="DK64" s="693"/>
      <c r="DL64" s="693"/>
      <c r="DM64" s="693"/>
      <c r="DN64" s="693"/>
      <c r="DO64" s="693"/>
      <c r="DP64" s="693"/>
      <c r="DQ64" s="693"/>
      <c r="DR64" s="693"/>
      <c r="DS64" s="684"/>
      <c r="DT64" s="696"/>
      <c r="DV64" s="429"/>
      <c r="DW64" s="429"/>
      <c r="DX64" s="429"/>
      <c r="DY64" s="429"/>
      <c r="DZ64" s="785"/>
      <c r="EA64" s="785"/>
      <c r="EB64" s="785"/>
      <c r="EC64" s="786"/>
      <c r="ED64" s="813"/>
      <c r="EE64" s="813"/>
      <c r="EF64" s="813"/>
      <c r="EG64" s="813"/>
      <c r="EH64" s="681"/>
      <c r="EI64" s="681"/>
      <c r="EJ64" s="681"/>
      <c r="EK64" s="681"/>
      <c r="EL64" s="681"/>
      <c r="EM64" s="681"/>
      <c r="EN64" s="681"/>
      <c r="EO64" s="681"/>
      <c r="EP64" s="681"/>
      <c r="EQ64" s="681"/>
      <c r="ER64" s="672"/>
      <c r="ES64" s="672"/>
      <c r="ET64" s="672"/>
      <c r="EU64" s="672"/>
      <c r="EV64" s="672"/>
      <c r="EW64" s="672"/>
      <c r="EX64" s="672"/>
      <c r="EY64" s="672"/>
      <c r="EZ64" s="678" t="str">
        <f>IF(ER62&lt;1628000,"-",
IF(ER62&lt;1800000,ROUNDDOWN(ER62/4,-3)*2.4+100000,
IF(ER62&lt;3600000,ROUNDDOWN(ER62/4,-3)*2.8-80000,
IF(ER62&lt;6600000,ROUNDDOWN(ER62/4,-3)*3.2-440000,
IF(ER62&lt;8500000,ROUNDDOWN(ER62*0.9-1100000,0),
ER62-1950000)))))</f>
        <v>-</v>
      </c>
      <c r="FA64" s="678"/>
      <c r="FB64" s="678"/>
      <c r="FC64" s="678"/>
      <c r="FD64" s="678"/>
      <c r="FE64" s="678"/>
      <c r="FF64" s="678"/>
      <c r="FG64" s="678"/>
      <c r="FH64" s="674">
        <f>IF(
IF(FH62&gt;100000,100000,FH62)+IF(HT62&gt;100000,100000,HT62)&lt;=0,0,
IF(FH62&gt;100000,100000,FH62)+IF(HT62&gt;100000,100000,HT62)-100000)</f>
        <v>0</v>
      </c>
      <c r="FI64" s="674"/>
      <c r="FJ64" s="674"/>
      <c r="FK64" s="674"/>
      <c r="FL64" s="674"/>
      <c r="FM64" s="674"/>
      <c r="FN64" s="674"/>
      <c r="FO64" s="674"/>
      <c r="FP64" s="677"/>
      <c r="FQ64" s="677"/>
      <c r="FR64" s="677"/>
      <c r="FS64" s="677"/>
      <c r="FT64" s="677"/>
      <c r="FU64" s="677"/>
      <c r="FV64" s="677"/>
      <c r="FW64" s="677"/>
      <c r="FX64" s="672"/>
      <c r="FY64" s="672"/>
      <c r="FZ64" s="672"/>
      <c r="GA64" s="672"/>
      <c r="GB64" s="672"/>
      <c r="GC64" s="672"/>
      <c r="GD64" s="672"/>
      <c r="GE64" s="672"/>
      <c r="GF64" s="678">
        <f>IF(FX62&lt;1100000,0,
IF(FX62&lt;3300000,FX62-1100000,
IF(FX62&lt;4100000,ROUNDDOWN(FX62*0.75-275000,0),
IF(FX62&lt;7700000,ROUNDDOWN(FX62*0.85-685000,0),
IF(FX62&lt;10000000,ROUNDDOWN(FX62*0.95-1455000,0),
FX62-1955000)))))</f>
        <v>0</v>
      </c>
      <c r="GG64" s="678"/>
      <c r="GH64" s="678"/>
      <c r="GI64" s="678"/>
      <c r="GJ64" s="678"/>
      <c r="GK64" s="678"/>
      <c r="GL64" s="678"/>
      <c r="GM64" s="678"/>
      <c r="GN64" s="678">
        <f>IF(FX62&lt;1000000,0,
IF(FX62&lt;3300000,FX62-1000000,
IF(FX62&lt;4100000,ROUNDDOWN(FX62*0.75-175000,0),
IF(FX62&lt;7700000,ROUNDDOWN(FX62*0.85-585000,0),
IF(FX62&lt;10000000,ROUNDDOWN(FX62*0.95-1355000,0),
FX62-1855000)))))</f>
        <v>0</v>
      </c>
      <c r="GO64" s="678"/>
      <c r="GP64" s="678"/>
      <c r="GQ64" s="678"/>
      <c r="GR64" s="678"/>
      <c r="GS64" s="678"/>
      <c r="GT64" s="678"/>
      <c r="GU64" s="678"/>
      <c r="GV64" s="678">
        <f>IF(FX62&lt;900000,0,
IF(FX62&lt;3300000,FX62-900000,
IF(FX62&lt;4100000,ROUNDDOWN(FX62*0.75-75000,0),
IF(FX62&lt;7700000,ROUNDDOWN(FX62*0.85-485000,0),
IF(FX62&lt;10000000,ROUNDDOWN(FX62*0.95-1255000,0),
FX62-1755000)))))</f>
        <v>0</v>
      </c>
      <c r="GW64" s="678"/>
      <c r="GX64" s="678"/>
      <c r="GY64" s="678"/>
      <c r="GZ64" s="678"/>
      <c r="HA64" s="678"/>
      <c r="HB64" s="678"/>
      <c r="HC64" s="678"/>
      <c r="HD64" s="674">
        <f>SUM(FH62,IB62)</f>
        <v>0</v>
      </c>
      <c r="HE64" s="674"/>
      <c r="HF64" s="674"/>
      <c r="HG64" s="674"/>
      <c r="HH64" s="674"/>
      <c r="HI64" s="674"/>
      <c r="HJ64" s="674"/>
      <c r="HK64" s="674"/>
      <c r="HL64" s="674">
        <f>IF(HD64&lt;=10000000,1,IF(HD64&lt;=20000000,2,3))</f>
        <v>1</v>
      </c>
      <c r="HM64" s="674"/>
      <c r="HN64" s="674"/>
      <c r="HO64" s="674"/>
      <c r="HP64" s="674"/>
      <c r="HQ64" s="674"/>
      <c r="HR64" s="674"/>
      <c r="HS64" s="674"/>
      <c r="HT64" s="677"/>
      <c r="HU64" s="677"/>
      <c r="HV64" s="677"/>
      <c r="HW64" s="677"/>
      <c r="HX64" s="677"/>
      <c r="HY64" s="677"/>
      <c r="HZ64" s="677"/>
      <c r="IA64" s="677"/>
      <c r="IB64" s="672"/>
      <c r="IC64" s="672"/>
      <c r="ID64" s="672"/>
      <c r="IE64" s="672"/>
      <c r="IF64" s="672"/>
      <c r="IG64" s="672"/>
      <c r="IH64" s="672"/>
      <c r="II64" s="672"/>
      <c r="IJ64" s="673"/>
      <c r="IK64" s="673"/>
      <c r="IL64" s="673"/>
      <c r="IM64" s="673"/>
      <c r="IN64" s="673"/>
      <c r="IO64" s="673"/>
      <c r="IP64" s="673"/>
      <c r="IQ64" s="673"/>
      <c r="IR64" s="673"/>
      <c r="IS64" s="673"/>
      <c r="IT64" s="673"/>
      <c r="IU64" s="673"/>
      <c r="IV64" s="673"/>
      <c r="IW64" s="673"/>
      <c r="IX64" s="673"/>
      <c r="IY64" s="673"/>
      <c r="IZ64" s="675"/>
      <c r="JA64" s="675"/>
      <c r="JB64" s="675"/>
      <c r="JC64" s="675"/>
      <c r="JD64" s="675"/>
      <c r="JE64" s="675"/>
      <c r="JF64" s="675"/>
      <c r="JG64" s="675"/>
      <c r="JH64" s="675"/>
      <c r="JI64" s="675"/>
      <c r="JJ64" s="671"/>
      <c r="JK64" s="671"/>
      <c r="JL64" s="671"/>
      <c r="JM64" s="671"/>
      <c r="JN64" s="671"/>
      <c r="JO64" s="671"/>
      <c r="JP64" s="671"/>
      <c r="JQ64" s="671"/>
      <c r="JR64" s="671"/>
      <c r="JS64" s="671"/>
      <c r="JT64" s="701"/>
      <c r="JU64" s="701"/>
      <c r="JV64" s="701"/>
      <c r="JW64" s="701"/>
      <c r="JX64" s="701"/>
      <c r="JY64" s="701"/>
      <c r="JZ64" s="701"/>
      <c r="KA64" s="701"/>
      <c r="KB64" s="701"/>
      <c r="KC64" s="701"/>
      <c r="KD64" s="676"/>
      <c r="KE64" s="676"/>
      <c r="KF64" s="676"/>
      <c r="KG64" s="676"/>
      <c r="KH64" s="676"/>
      <c r="KI64" s="676"/>
      <c r="KJ64" s="676"/>
      <c r="KK64" s="676"/>
      <c r="KL64" s="828"/>
      <c r="KM64" s="829"/>
      <c r="KN64" s="829"/>
      <c r="KO64" s="830"/>
      <c r="KP64" s="429"/>
      <c r="KQ64" s="429"/>
      <c r="KR64" s="429"/>
      <c r="KS64" s="429"/>
      <c r="KT64" s="429"/>
      <c r="KU64" s="429"/>
      <c r="KV64" s="429"/>
      <c r="KW64" s="429"/>
      <c r="KX64" s="429"/>
      <c r="KY64" s="429"/>
      <c r="KZ64" s="429"/>
      <c r="LA64" s="429"/>
      <c r="LB64" s="429"/>
      <c r="LC64" s="429"/>
      <c r="LD64" s="429"/>
      <c r="LE64" s="429"/>
      <c r="LF64" s="429"/>
      <c r="LG64" s="429"/>
      <c r="LH64" s="429"/>
      <c r="LI64" s="429"/>
      <c r="LJ64" s="429"/>
      <c r="LK64" s="429"/>
      <c r="LL64" s="429"/>
      <c r="LM64" s="429"/>
      <c r="LN64" s="429"/>
      <c r="LO64" s="429"/>
      <c r="LP64" s="429"/>
      <c r="LQ64" s="429"/>
      <c r="LR64" s="429"/>
      <c r="LS64" s="429"/>
      <c r="LT64" s="429"/>
      <c r="LU64" s="429"/>
      <c r="LV64" s="429"/>
      <c r="LW64" s="429"/>
      <c r="LX64" s="429"/>
      <c r="LY64" s="429"/>
      <c r="LZ64" s="429"/>
    </row>
    <row r="65" spans="1:338" ht="11.25" customHeight="1">
      <c r="A65" s="419"/>
      <c r="B65" s="785"/>
      <c r="C65" s="785"/>
      <c r="D65" s="785"/>
      <c r="E65" s="786"/>
      <c r="F65" s="765"/>
      <c r="G65" s="766"/>
      <c r="H65" s="766"/>
      <c r="I65" s="766"/>
      <c r="J65" s="766"/>
      <c r="K65" s="766"/>
      <c r="L65" s="766"/>
      <c r="M65" s="767"/>
      <c r="N65" s="768"/>
      <c r="O65" s="769"/>
      <c r="P65" s="769"/>
      <c r="Q65" s="770"/>
      <c r="R65" s="782"/>
      <c r="S65" s="780"/>
      <c r="T65" s="780"/>
      <c r="U65" s="780"/>
      <c r="V65" s="780"/>
      <c r="W65" s="780"/>
      <c r="X65" s="780"/>
      <c r="Y65" s="780"/>
      <c r="Z65" s="780"/>
      <c r="AA65" s="781"/>
      <c r="AB65" s="782"/>
      <c r="AC65" s="780"/>
      <c r="AD65" s="780"/>
      <c r="AE65" s="780"/>
      <c r="AF65" s="780"/>
      <c r="AG65" s="780"/>
      <c r="AH65" s="780"/>
      <c r="AI65" s="780"/>
      <c r="AJ65" s="780"/>
      <c r="AK65" s="780"/>
      <c r="AL65" s="780"/>
      <c r="AM65" s="780"/>
      <c r="AN65" s="780"/>
      <c r="AO65" s="780"/>
      <c r="AP65" s="780"/>
      <c r="AQ65" s="780"/>
      <c r="AR65" s="780"/>
      <c r="AS65" s="780"/>
      <c r="AT65" s="780"/>
      <c r="AU65" s="780"/>
      <c r="AV65" s="780"/>
      <c r="AW65" s="780"/>
      <c r="AX65" s="780"/>
      <c r="AY65" s="781"/>
      <c r="AZ65" s="783"/>
      <c r="BA65" s="784"/>
      <c r="BB65" s="784"/>
      <c r="BC65" s="784"/>
      <c r="BD65" s="784"/>
      <c r="BE65" s="784"/>
      <c r="BF65" s="784"/>
      <c r="BG65" s="784"/>
      <c r="BH65" s="784"/>
      <c r="BI65" s="784"/>
      <c r="BJ65" s="418"/>
      <c r="BK65" s="418"/>
      <c r="BL65" s="418"/>
      <c r="BM65" s="718"/>
      <c r="BN65" s="718"/>
      <c r="BO65" s="718"/>
      <c r="BP65" s="718"/>
      <c r="BQ65" s="718"/>
      <c r="BR65" s="718"/>
      <c r="BS65" s="718"/>
      <c r="BT65" s="718"/>
      <c r="BU65" s="718"/>
      <c r="BV65" s="718"/>
      <c r="BW65" s="718"/>
      <c r="BX65" s="718"/>
      <c r="BY65" s="718"/>
      <c r="BZ65" s="718"/>
      <c r="CA65" s="718"/>
      <c r="CB65" s="718"/>
      <c r="CC65" s="718"/>
      <c r="CD65" s="718"/>
      <c r="CE65" s="718"/>
      <c r="CF65" s="718"/>
      <c r="CG65" s="718"/>
      <c r="CH65" s="718"/>
      <c r="CI65" s="718"/>
      <c r="CJ65" s="718"/>
      <c r="CK65" s="718"/>
      <c r="CL65" s="728"/>
      <c r="CM65" s="729"/>
      <c r="CN65" s="729"/>
      <c r="CO65" s="729"/>
      <c r="CP65" s="729"/>
      <c r="CQ65" s="729"/>
      <c r="CR65" s="729"/>
      <c r="CS65" s="729"/>
      <c r="CT65" s="729"/>
      <c r="CU65" s="729"/>
      <c r="CV65" s="729"/>
      <c r="CW65" s="729"/>
      <c r="CX65" s="729"/>
      <c r="CY65" s="729"/>
      <c r="CZ65" s="729"/>
      <c r="DA65" s="729"/>
      <c r="DB65" s="729"/>
      <c r="DC65" s="729"/>
      <c r="DD65" s="729"/>
      <c r="DE65" s="729"/>
      <c r="DF65" s="729"/>
      <c r="DG65" s="729"/>
      <c r="DH65" s="729"/>
      <c r="DI65" s="730"/>
      <c r="DJ65" s="721"/>
      <c r="DK65" s="694"/>
      <c r="DL65" s="694"/>
      <c r="DM65" s="694"/>
      <c r="DN65" s="694"/>
      <c r="DO65" s="694"/>
      <c r="DP65" s="694"/>
      <c r="DQ65" s="694"/>
      <c r="DR65" s="694"/>
      <c r="DS65" s="685"/>
      <c r="DT65" s="697"/>
      <c r="DV65" s="429"/>
      <c r="DW65" s="429"/>
      <c r="DX65" s="429"/>
      <c r="DY65" s="429"/>
      <c r="DZ65" s="785"/>
      <c r="EA65" s="785"/>
      <c r="EB65" s="785"/>
      <c r="EC65" s="786"/>
      <c r="ED65" s="813"/>
      <c r="EE65" s="813"/>
      <c r="EF65" s="813"/>
      <c r="EG65" s="813"/>
      <c r="EH65" s="681"/>
      <c r="EI65" s="681"/>
      <c r="EJ65" s="681"/>
      <c r="EK65" s="681"/>
      <c r="EL65" s="681"/>
      <c r="EM65" s="681"/>
      <c r="EN65" s="681"/>
      <c r="EO65" s="681"/>
      <c r="EP65" s="681"/>
      <c r="EQ65" s="681"/>
      <c r="ER65" s="672"/>
      <c r="ES65" s="672"/>
      <c r="ET65" s="672"/>
      <c r="EU65" s="672"/>
      <c r="EV65" s="672"/>
      <c r="EW65" s="672"/>
      <c r="EX65" s="672"/>
      <c r="EY65" s="672"/>
      <c r="EZ65" s="678"/>
      <c r="FA65" s="678"/>
      <c r="FB65" s="678"/>
      <c r="FC65" s="678"/>
      <c r="FD65" s="678"/>
      <c r="FE65" s="678"/>
      <c r="FF65" s="678"/>
      <c r="FG65" s="678"/>
      <c r="FH65" s="674"/>
      <c r="FI65" s="674"/>
      <c r="FJ65" s="674"/>
      <c r="FK65" s="674"/>
      <c r="FL65" s="674"/>
      <c r="FM65" s="674"/>
      <c r="FN65" s="674"/>
      <c r="FO65" s="674"/>
      <c r="FP65" s="677"/>
      <c r="FQ65" s="677"/>
      <c r="FR65" s="677"/>
      <c r="FS65" s="677"/>
      <c r="FT65" s="677"/>
      <c r="FU65" s="677"/>
      <c r="FV65" s="677"/>
      <c r="FW65" s="677"/>
      <c r="FX65" s="672"/>
      <c r="FY65" s="672"/>
      <c r="FZ65" s="672"/>
      <c r="GA65" s="672"/>
      <c r="GB65" s="672"/>
      <c r="GC65" s="672"/>
      <c r="GD65" s="672"/>
      <c r="GE65" s="672"/>
      <c r="GF65" s="678"/>
      <c r="GG65" s="678"/>
      <c r="GH65" s="678"/>
      <c r="GI65" s="678"/>
      <c r="GJ65" s="678"/>
      <c r="GK65" s="678"/>
      <c r="GL65" s="678"/>
      <c r="GM65" s="678"/>
      <c r="GN65" s="678"/>
      <c r="GO65" s="678"/>
      <c r="GP65" s="678"/>
      <c r="GQ65" s="678"/>
      <c r="GR65" s="678"/>
      <c r="GS65" s="678"/>
      <c r="GT65" s="678"/>
      <c r="GU65" s="678"/>
      <c r="GV65" s="678"/>
      <c r="GW65" s="678"/>
      <c r="GX65" s="678"/>
      <c r="GY65" s="678"/>
      <c r="GZ65" s="678"/>
      <c r="HA65" s="678"/>
      <c r="HB65" s="678"/>
      <c r="HC65" s="678"/>
      <c r="HD65" s="674"/>
      <c r="HE65" s="674"/>
      <c r="HF65" s="674"/>
      <c r="HG65" s="674"/>
      <c r="HH65" s="674"/>
      <c r="HI65" s="674"/>
      <c r="HJ65" s="674"/>
      <c r="HK65" s="674"/>
      <c r="HL65" s="674"/>
      <c r="HM65" s="674"/>
      <c r="HN65" s="674"/>
      <c r="HO65" s="674"/>
      <c r="HP65" s="674"/>
      <c r="HQ65" s="674"/>
      <c r="HR65" s="674"/>
      <c r="HS65" s="674"/>
      <c r="HT65" s="677"/>
      <c r="HU65" s="677"/>
      <c r="HV65" s="677"/>
      <c r="HW65" s="677"/>
      <c r="HX65" s="677"/>
      <c r="HY65" s="677"/>
      <c r="HZ65" s="677"/>
      <c r="IA65" s="677"/>
      <c r="IB65" s="672"/>
      <c r="IC65" s="672"/>
      <c r="ID65" s="672"/>
      <c r="IE65" s="672"/>
      <c r="IF65" s="672"/>
      <c r="IG65" s="672"/>
      <c r="IH65" s="672"/>
      <c r="II65" s="672"/>
      <c r="IJ65" s="673"/>
      <c r="IK65" s="673"/>
      <c r="IL65" s="673"/>
      <c r="IM65" s="673"/>
      <c r="IN65" s="673"/>
      <c r="IO65" s="673"/>
      <c r="IP65" s="673"/>
      <c r="IQ65" s="673"/>
      <c r="IR65" s="673"/>
      <c r="IS65" s="673"/>
      <c r="IT65" s="673"/>
      <c r="IU65" s="673"/>
      <c r="IV65" s="673"/>
      <c r="IW65" s="673"/>
      <c r="IX65" s="673"/>
      <c r="IY65" s="673"/>
      <c r="IZ65" s="675"/>
      <c r="JA65" s="675"/>
      <c r="JB65" s="675"/>
      <c r="JC65" s="675"/>
      <c r="JD65" s="675"/>
      <c r="JE65" s="675"/>
      <c r="JF65" s="675"/>
      <c r="JG65" s="675"/>
      <c r="JH65" s="675"/>
      <c r="JI65" s="675"/>
      <c r="JJ65" s="671"/>
      <c r="JK65" s="671"/>
      <c r="JL65" s="671"/>
      <c r="JM65" s="671"/>
      <c r="JN65" s="671"/>
      <c r="JO65" s="671"/>
      <c r="JP65" s="671"/>
      <c r="JQ65" s="671"/>
      <c r="JR65" s="671"/>
      <c r="JS65" s="671"/>
      <c r="JT65" s="701"/>
      <c r="JU65" s="701"/>
      <c r="JV65" s="701"/>
      <c r="JW65" s="701"/>
      <c r="JX65" s="701"/>
      <c r="JY65" s="701"/>
      <c r="JZ65" s="701"/>
      <c r="KA65" s="701"/>
      <c r="KB65" s="701"/>
      <c r="KC65" s="701"/>
      <c r="KD65" s="676"/>
      <c r="KE65" s="676"/>
      <c r="KF65" s="676"/>
      <c r="KG65" s="676"/>
      <c r="KH65" s="676"/>
      <c r="KI65" s="676"/>
      <c r="KJ65" s="676"/>
      <c r="KK65" s="676"/>
      <c r="KL65" s="831"/>
      <c r="KM65" s="832"/>
      <c r="KN65" s="832"/>
      <c r="KO65" s="833"/>
      <c r="KP65" s="429"/>
      <c r="KQ65" s="429"/>
      <c r="KR65" s="429"/>
      <c r="KS65" s="429"/>
      <c r="KT65" s="429"/>
      <c r="KU65" s="429"/>
      <c r="KV65" s="429"/>
      <c r="KW65" s="429"/>
      <c r="KX65" s="429"/>
      <c r="KY65" s="429"/>
      <c r="KZ65" s="429"/>
      <c r="LA65" s="429"/>
      <c r="LB65" s="429"/>
      <c r="LC65" s="429"/>
      <c r="LD65" s="429"/>
      <c r="LE65" s="429"/>
      <c r="LF65" s="429"/>
      <c r="LG65" s="429"/>
      <c r="LH65" s="429"/>
      <c r="LI65" s="429"/>
      <c r="LJ65" s="429"/>
      <c r="LK65" s="429"/>
      <c r="LL65" s="429"/>
      <c r="LM65" s="429"/>
      <c r="LN65" s="429"/>
      <c r="LO65" s="429"/>
      <c r="LP65" s="429"/>
      <c r="LQ65" s="429"/>
      <c r="LR65" s="429"/>
      <c r="LS65" s="429"/>
      <c r="LT65" s="429"/>
      <c r="LU65" s="429"/>
      <c r="LV65" s="429"/>
      <c r="LW65" s="429"/>
      <c r="LX65" s="429"/>
      <c r="LY65" s="429"/>
      <c r="LZ65" s="429"/>
    </row>
    <row r="66" spans="1:338" ht="11.25" customHeight="1">
      <c r="A66" s="419"/>
      <c r="B66" s="785" t="s">
        <v>411</v>
      </c>
      <c r="C66" s="785"/>
      <c r="D66" s="785"/>
      <c r="E66" s="786"/>
      <c r="F66" s="765"/>
      <c r="G66" s="766"/>
      <c r="H66" s="766"/>
      <c r="I66" s="766"/>
      <c r="J66" s="766"/>
      <c r="K66" s="766"/>
      <c r="L66" s="766"/>
      <c r="M66" s="767"/>
      <c r="N66" s="768" t="str">
        <f t="shared" ref="N66" si="12">IF(F66="","",IF(ED66=TRUE,"○","ー"))</f>
        <v/>
      </c>
      <c r="O66" s="769"/>
      <c r="P66" s="769"/>
      <c r="Q66" s="770"/>
      <c r="R66" s="782"/>
      <c r="S66" s="780"/>
      <c r="T66" s="780"/>
      <c r="U66" s="780"/>
      <c r="V66" s="780"/>
      <c r="W66" s="780"/>
      <c r="X66" s="780"/>
      <c r="Y66" s="780"/>
      <c r="Z66" s="780"/>
      <c r="AA66" s="781"/>
      <c r="AB66" s="782"/>
      <c r="AC66" s="780"/>
      <c r="AD66" s="780"/>
      <c r="AE66" s="780"/>
      <c r="AF66" s="780"/>
      <c r="AG66" s="780"/>
      <c r="AH66" s="780"/>
      <c r="AI66" s="780"/>
      <c r="AJ66" s="780"/>
      <c r="AK66" s="780"/>
      <c r="AL66" s="780"/>
      <c r="AM66" s="780"/>
      <c r="AN66" s="780"/>
      <c r="AO66" s="780"/>
      <c r="AP66" s="780"/>
      <c r="AQ66" s="780"/>
      <c r="AR66" s="780"/>
      <c r="AS66" s="780"/>
      <c r="AT66" s="780"/>
      <c r="AU66" s="780"/>
      <c r="AV66" s="780"/>
      <c r="AW66" s="780"/>
      <c r="AX66" s="780"/>
      <c r="AY66" s="781"/>
      <c r="AZ66" s="783" t="str">
        <f>IF(KD66=0,"",
IF(KH66=0,"ー",JJ66))</f>
        <v/>
      </c>
      <c r="BA66" s="784"/>
      <c r="BB66" s="784"/>
      <c r="BC66" s="784"/>
      <c r="BD66" s="784"/>
      <c r="BE66" s="784"/>
      <c r="BF66" s="784"/>
      <c r="BG66" s="784"/>
      <c r="BH66" s="784"/>
      <c r="BI66" s="784"/>
      <c r="BJ66" s="418"/>
      <c r="BK66" s="418"/>
      <c r="BL66" s="418"/>
      <c r="BM66" s="716" t="str">
        <f>IF(DJ63&gt;パラメーター!$D$13,"※後期分の限度額を超えているため、限度額である"&amp;パラメーター!$D$16&amp;"円で計算されます。","")</f>
        <v/>
      </c>
      <c r="BN66" s="716"/>
      <c r="BO66" s="716"/>
      <c r="BP66" s="716"/>
      <c r="BQ66" s="716"/>
      <c r="BR66" s="716"/>
      <c r="BS66" s="716"/>
      <c r="BT66" s="716"/>
      <c r="BU66" s="716"/>
      <c r="BV66" s="716"/>
      <c r="BW66" s="716"/>
      <c r="BX66" s="716"/>
      <c r="BY66" s="716"/>
      <c r="BZ66" s="716"/>
      <c r="CA66" s="716"/>
      <c r="CB66" s="716"/>
      <c r="CC66" s="716"/>
      <c r="CD66" s="716"/>
      <c r="CE66" s="716"/>
      <c r="CF66" s="716"/>
      <c r="CG66" s="716"/>
      <c r="CH66" s="716"/>
      <c r="CI66" s="716"/>
      <c r="CJ66" s="716"/>
      <c r="CK66" s="716"/>
      <c r="CL66" s="716"/>
      <c r="CM66" s="716"/>
      <c r="CN66" s="716"/>
      <c r="CO66" s="716"/>
      <c r="CP66" s="716"/>
      <c r="CQ66" s="716"/>
      <c r="CR66" s="716"/>
      <c r="CS66" s="716"/>
      <c r="CT66" s="716"/>
      <c r="CU66" s="716"/>
      <c r="CV66" s="716"/>
      <c r="CW66" s="716"/>
      <c r="CX66" s="716"/>
      <c r="CY66" s="716"/>
      <c r="CZ66" s="716"/>
      <c r="DA66" s="716"/>
      <c r="DB66" s="716"/>
      <c r="DC66" s="716"/>
      <c r="DD66" s="716"/>
      <c r="DE66" s="716"/>
      <c r="DF66" s="716"/>
      <c r="DG66" s="716"/>
      <c r="DH66" s="716"/>
      <c r="DI66" s="716"/>
      <c r="DJ66" s="716"/>
      <c r="DK66" s="716"/>
      <c r="DL66" s="716"/>
      <c r="DM66" s="716"/>
      <c r="DN66" s="716"/>
      <c r="DO66" s="716"/>
      <c r="DP66" s="716"/>
      <c r="DQ66" s="716"/>
      <c r="DR66" s="716"/>
      <c r="DS66" s="716"/>
      <c r="DT66" s="716"/>
      <c r="DV66" s="429"/>
      <c r="DW66" s="429"/>
      <c r="DX66" s="429"/>
      <c r="DY66" s="429"/>
      <c r="DZ66" s="785" t="s">
        <v>411</v>
      </c>
      <c r="EA66" s="785"/>
      <c r="EB66" s="785"/>
      <c r="EC66" s="786"/>
      <c r="ED66" s="813" t="b">
        <f>IF(AND($EN$29&lt;=F66,F66&lt;=$EI$29),TRUE,FALSE)</f>
        <v>0</v>
      </c>
      <c r="EE66" s="813"/>
      <c r="EF66" s="813"/>
      <c r="EG66" s="813"/>
      <c r="EH66" s="787" t="str">
        <f t="shared" ref="EH66" si="13">IF(R66="","",R66)</f>
        <v/>
      </c>
      <c r="EI66" s="681"/>
      <c r="EJ66" s="681"/>
      <c r="EK66" s="681"/>
      <c r="EL66" s="681"/>
      <c r="EM66" s="681"/>
      <c r="EN66" s="681"/>
      <c r="EO66" s="681"/>
      <c r="EP66" s="681"/>
      <c r="EQ66" s="681"/>
      <c r="ER66" s="672">
        <f>IF(AB66="",0,AB66)</f>
        <v>0</v>
      </c>
      <c r="ES66" s="672"/>
      <c r="ET66" s="672"/>
      <c r="EU66" s="672"/>
      <c r="EV66" s="672"/>
      <c r="EW66" s="672"/>
      <c r="EX66" s="672"/>
      <c r="EY66" s="672"/>
      <c r="EZ66" s="678">
        <f>IF(ER66&lt;551000,0,
IF(ER66&lt;1619000,ER66-550000,
IF(ER66&lt;1620000,1069000,
IF(ER66&lt;1622000,1070000,
IF(ER66&lt;1624000,1072000,
IF(ER66&lt;1628000,1074000,
"-"))))))</f>
        <v>0</v>
      </c>
      <c r="FA66" s="678"/>
      <c r="FB66" s="678"/>
      <c r="FC66" s="678"/>
      <c r="FD66" s="678"/>
      <c r="FE66" s="678"/>
      <c r="FF66" s="678"/>
      <c r="FG66" s="678"/>
      <c r="FH66" s="678">
        <f>IF(ER66&lt;1628000,EZ66,EZ68)</f>
        <v>0</v>
      </c>
      <c r="FI66" s="678"/>
      <c r="FJ66" s="678"/>
      <c r="FK66" s="678"/>
      <c r="FL66" s="678"/>
      <c r="FM66" s="678"/>
      <c r="FN66" s="678"/>
      <c r="FO66" s="678"/>
      <c r="FP66" s="677">
        <f>FH66-FH68</f>
        <v>0</v>
      </c>
      <c r="FQ66" s="677"/>
      <c r="FR66" s="677"/>
      <c r="FS66" s="677"/>
      <c r="FT66" s="677"/>
      <c r="FU66" s="677"/>
      <c r="FV66" s="677"/>
      <c r="FW66" s="677"/>
      <c r="FX66" s="672">
        <f>IF(AJ66="",0,AJ66)</f>
        <v>0</v>
      </c>
      <c r="FY66" s="672"/>
      <c r="FZ66" s="672"/>
      <c r="GA66" s="672"/>
      <c r="GB66" s="672"/>
      <c r="GC66" s="672"/>
      <c r="GD66" s="672"/>
      <c r="GE66" s="672"/>
      <c r="GF66" s="678">
        <f>IF(FX66&lt;600000,0,
IF(FX66&lt;1300000,FX66-600000,
IF(FX66&lt;4100000,ROUNDDOWN(FX66*0.75-275000,0),
IF(FX66&lt;7700000,ROUNDDOWN(FX66*0.85-685000,0),
IF(FX66&lt;10000000,ROUNDDOWN(FX66*0.95-1455000,0),
FX66-1955000)))))</f>
        <v>0</v>
      </c>
      <c r="GG66" s="678"/>
      <c r="GH66" s="678"/>
      <c r="GI66" s="678"/>
      <c r="GJ66" s="678"/>
      <c r="GK66" s="678"/>
      <c r="GL66" s="678"/>
      <c r="GM66" s="678"/>
      <c r="GN66" s="678">
        <f>IF(FX66&lt;500000,0,
IF(FX66&lt;1300000,FX66-500000,
IF(FX66&lt;4100000,ROUNDDOWN(FX66*0.75-175000,0),
IF(FX66&lt;7700000,ROUNDDOWN(FX66*0.85-585000,0),
IF(FX66&lt;10000000,ROUNDDOWN(FX66*0.95-1355000,0),
FX66-1855000)))))</f>
        <v>0</v>
      </c>
      <c r="GO66" s="678"/>
      <c r="GP66" s="678"/>
      <c r="GQ66" s="678"/>
      <c r="GR66" s="678"/>
      <c r="GS66" s="678"/>
      <c r="GT66" s="678"/>
      <c r="GU66" s="678"/>
      <c r="GV66" s="678">
        <f>IF(FX66&lt;400000,0,
IF(FX66&lt;1300000,FX66-400000,
IF(FX66&lt;4100000,ROUNDDOWN(FX66*0.75-75000,0),
IF(FX66&lt;7700000,ROUNDDOWN(FX66*0.85-485000,0),
IF(FX66&lt;10000000,ROUNDDOWN(FX66*0.95-1255000,0),
FX66-1755000)))))</f>
        <v>0</v>
      </c>
      <c r="GW66" s="678"/>
      <c r="GX66" s="678"/>
      <c r="GY66" s="678"/>
      <c r="GZ66" s="678"/>
      <c r="HA66" s="678"/>
      <c r="HB66" s="678"/>
      <c r="HC66" s="678"/>
      <c r="HD66" s="674" t="str">
        <f>IFERROR(IF(F66="","",DATEDIF(F66,"R"&amp;パラメーター!$D$1&amp;"/1/1","Y")),0)</f>
        <v/>
      </c>
      <c r="HE66" s="674"/>
      <c r="HF66" s="674"/>
      <c r="HG66" s="674"/>
      <c r="HH66" s="674"/>
      <c r="HI66" s="674"/>
      <c r="HJ66" s="674"/>
      <c r="HK66" s="674"/>
      <c r="HL66" s="674">
        <f>IF(HD66&lt;65,1,2)</f>
        <v>2</v>
      </c>
      <c r="HM66" s="674"/>
      <c r="HN66" s="674"/>
      <c r="HO66" s="674"/>
      <c r="HP66" s="674"/>
      <c r="HQ66" s="674"/>
      <c r="HR66" s="674"/>
      <c r="HS66" s="674"/>
      <c r="HT66" s="677">
        <f>IF(AND(HL66=1,HL68=1),GF66,
IF(AND(HL66=1,HL68=2),GN66,
IF(AND(HL66=1,HL68=3),GV66,
IF(AND(HL66=2,HL68=1),GF68,
IF(AND(HL66=2,HL68=2),GN68,
IF(AND(HL66=2,HL68=3),GV68,
"???"))))))</f>
        <v>0</v>
      </c>
      <c r="HU66" s="677"/>
      <c r="HV66" s="677"/>
      <c r="HW66" s="677"/>
      <c r="HX66" s="677"/>
      <c r="HY66" s="677"/>
      <c r="HZ66" s="677"/>
      <c r="IA66" s="677"/>
      <c r="IB66" s="672">
        <f>IF(AR66="",0,AR66)</f>
        <v>0</v>
      </c>
      <c r="IC66" s="672"/>
      <c r="ID66" s="672"/>
      <c r="IE66" s="672"/>
      <c r="IF66" s="672"/>
      <c r="IG66" s="672"/>
      <c r="IH66" s="672"/>
      <c r="II66" s="672"/>
      <c r="IJ66" s="673">
        <f>FP66+HT66+IB66</f>
        <v>0</v>
      </c>
      <c r="IK66" s="673"/>
      <c r="IL66" s="673"/>
      <c r="IM66" s="673"/>
      <c r="IN66" s="673"/>
      <c r="IO66" s="673"/>
      <c r="IP66" s="673"/>
      <c r="IQ66" s="673"/>
      <c r="IR66" s="673">
        <f>IF(IJ66&lt;=24000000,430000,
IF(IJ66&lt;=24500000,290000,
IF(IJ66&lt;=25000000,150000,
0)))</f>
        <v>430000</v>
      </c>
      <c r="IS66" s="673"/>
      <c r="IT66" s="673"/>
      <c r="IU66" s="673"/>
      <c r="IV66" s="673"/>
      <c r="IW66" s="673"/>
      <c r="IX66" s="673"/>
      <c r="IY66" s="673"/>
      <c r="IZ66" s="675">
        <f>IF(IJ66-IR66&lt;0,0,IJ66-IR66)</f>
        <v>0</v>
      </c>
      <c r="JA66" s="675"/>
      <c r="JB66" s="675"/>
      <c r="JC66" s="675"/>
      <c r="JD66" s="675"/>
      <c r="JE66" s="675"/>
      <c r="JF66" s="675"/>
      <c r="JG66" s="675"/>
      <c r="JH66" s="675"/>
      <c r="JI66" s="675"/>
      <c r="JJ66" s="671">
        <f>IF(KD66+KH66=2,
MAX(EH66,IZ66),0)</f>
        <v>0</v>
      </c>
      <c r="JK66" s="671"/>
      <c r="JL66" s="671"/>
      <c r="JM66" s="671"/>
      <c r="JN66" s="671"/>
      <c r="JO66" s="671"/>
      <c r="JP66" s="671"/>
      <c r="JQ66" s="671"/>
      <c r="JR66" s="671"/>
      <c r="JS66" s="671"/>
      <c r="JT66" s="701">
        <f>IF(ED66=TRUE,JJ66,0)</f>
        <v>0</v>
      </c>
      <c r="JU66" s="701"/>
      <c r="JV66" s="701"/>
      <c r="JW66" s="701"/>
      <c r="JX66" s="701"/>
      <c r="JY66" s="701"/>
      <c r="JZ66" s="701"/>
      <c r="KA66" s="701"/>
      <c r="KB66" s="701"/>
      <c r="KC66" s="701"/>
      <c r="KD66" s="676">
        <f>IF(F66="",0,1)</f>
        <v>0</v>
      </c>
      <c r="KE66" s="676"/>
      <c r="KF66" s="676"/>
      <c r="KG66" s="676"/>
      <c r="KH66" s="676">
        <f>IF(AND(R66&lt;&gt;"",OR(AB66&lt;&gt;"",AJ66&lt;&gt;"",AR66&lt;&gt;"")),0,1)</f>
        <v>1</v>
      </c>
      <c r="KI66" s="676"/>
      <c r="KJ66" s="676"/>
      <c r="KK66" s="676"/>
      <c r="KL66" s="825">
        <f t="shared" ref="KL66" si="14">IF(F66="",1,IF(IFERROR(F66*1,0)&gt;0,1,0))</f>
        <v>1</v>
      </c>
      <c r="KM66" s="826"/>
      <c r="KN66" s="826"/>
      <c r="KO66" s="827"/>
      <c r="KP66" s="429"/>
      <c r="KQ66" s="429"/>
      <c r="KR66" s="429"/>
      <c r="KS66" s="429"/>
      <c r="KT66" s="429"/>
      <c r="KU66" s="429"/>
      <c r="KV66" s="429"/>
      <c r="KW66" s="429"/>
      <c r="KX66" s="429"/>
      <c r="KY66" s="429"/>
      <c r="KZ66" s="429"/>
      <c r="LA66" s="429"/>
      <c r="LB66" s="429"/>
      <c r="LC66" s="429"/>
      <c r="LD66" s="429"/>
      <c r="LE66" s="429"/>
      <c r="LF66" s="429"/>
      <c r="LG66" s="429"/>
      <c r="LH66" s="429"/>
      <c r="LI66" s="429"/>
      <c r="LJ66" s="429"/>
      <c r="LK66" s="429"/>
      <c r="LL66" s="429"/>
      <c r="LM66" s="429"/>
      <c r="LN66" s="429"/>
      <c r="LO66" s="429"/>
      <c r="LP66" s="429"/>
      <c r="LQ66" s="429"/>
      <c r="LR66" s="429"/>
      <c r="LS66" s="429"/>
      <c r="LT66" s="429"/>
      <c r="LU66" s="429"/>
      <c r="LV66" s="429"/>
      <c r="LW66" s="429"/>
      <c r="LX66" s="429"/>
      <c r="LY66" s="429"/>
      <c r="LZ66" s="429"/>
    </row>
    <row r="67" spans="1:338" ht="11.25" customHeight="1">
      <c r="A67" s="419"/>
      <c r="B67" s="785"/>
      <c r="C67" s="785"/>
      <c r="D67" s="785"/>
      <c r="E67" s="786"/>
      <c r="F67" s="765"/>
      <c r="G67" s="766"/>
      <c r="H67" s="766"/>
      <c r="I67" s="766"/>
      <c r="J67" s="766"/>
      <c r="K67" s="766"/>
      <c r="L67" s="766"/>
      <c r="M67" s="767"/>
      <c r="N67" s="768"/>
      <c r="O67" s="769"/>
      <c r="P67" s="769"/>
      <c r="Q67" s="770"/>
      <c r="R67" s="782"/>
      <c r="S67" s="780"/>
      <c r="T67" s="780"/>
      <c r="U67" s="780"/>
      <c r="V67" s="780"/>
      <c r="W67" s="780"/>
      <c r="X67" s="780"/>
      <c r="Y67" s="780"/>
      <c r="Z67" s="780"/>
      <c r="AA67" s="781"/>
      <c r="AB67" s="782"/>
      <c r="AC67" s="780"/>
      <c r="AD67" s="780"/>
      <c r="AE67" s="780"/>
      <c r="AF67" s="780"/>
      <c r="AG67" s="780"/>
      <c r="AH67" s="780"/>
      <c r="AI67" s="780"/>
      <c r="AJ67" s="780"/>
      <c r="AK67" s="780"/>
      <c r="AL67" s="780"/>
      <c r="AM67" s="780"/>
      <c r="AN67" s="780"/>
      <c r="AO67" s="780"/>
      <c r="AP67" s="780"/>
      <c r="AQ67" s="780"/>
      <c r="AR67" s="780"/>
      <c r="AS67" s="780"/>
      <c r="AT67" s="780"/>
      <c r="AU67" s="780"/>
      <c r="AV67" s="780"/>
      <c r="AW67" s="780"/>
      <c r="AX67" s="780"/>
      <c r="AY67" s="781"/>
      <c r="AZ67" s="783"/>
      <c r="BA67" s="784"/>
      <c r="BB67" s="784"/>
      <c r="BC67" s="784"/>
      <c r="BD67" s="784"/>
      <c r="BE67" s="784"/>
      <c r="BF67" s="784"/>
      <c r="BG67" s="784"/>
      <c r="BH67" s="784"/>
      <c r="BI67" s="784"/>
      <c r="BJ67" s="418"/>
      <c r="BK67" s="418"/>
      <c r="BL67" s="418"/>
      <c r="BM67" s="716"/>
      <c r="BN67" s="716"/>
      <c r="BO67" s="716"/>
      <c r="BP67" s="716"/>
      <c r="BQ67" s="716"/>
      <c r="BR67" s="716"/>
      <c r="BS67" s="716"/>
      <c r="BT67" s="716"/>
      <c r="BU67" s="716"/>
      <c r="BV67" s="716"/>
      <c r="BW67" s="716"/>
      <c r="BX67" s="716"/>
      <c r="BY67" s="716"/>
      <c r="BZ67" s="716"/>
      <c r="CA67" s="716"/>
      <c r="CB67" s="716"/>
      <c r="CC67" s="716"/>
      <c r="CD67" s="716"/>
      <c r="CE67" s="716"/>
      <c r="CF67" s="716"/>
      <c r="CG67" s="716"/>
      <c r="CH67" s="716"/>
      <c r="CI67" s="716"/>
      <c r="CJ67" s="716"/>
      <c r="CK67" s="716"/>
      <c r="CL67" s="716"/>
      <c r="CM67" s="716"/>
      <c r="CN67" s="716"/>
      <c r="CO67" s="716"/>
      <c r="CP67" s="716"/>
      <c r="CQ67" s="716"/>
      <c r="CR67" s="716"/>
      <c r="CS67" s="716"/>
      <c r="CT67" s="716"/>
      <c r="CU67" s="716"/>
      <c r="CV67" s="716"/>
      <c r="CW67" s="716"/>
      <c r="CX67" s="716"/>
      <c r="CY67" s="716"/>
      <c r="CZ67" s="716"/>
      <c r="DA67" s="716"/>
      <c r="DB67" s="716"/>
      <c r="DC67" s="716"/>
      <c r="DD67" s="716"/>
      <c r="DE67" s="716"/>
      <c r="DF67" s="716"/>
      <c r="DG67" s="716"/>
      <c r="DH67" s="716"/>
      <c r="DI67" s="716"/>
      <c r="DJ67" s="716"/>
      <c r="DK67" s="716"/>
      <c r="DL67" s="716"/>
      <c r="DM67" s="716"/>
      <c r="DN67" s="716"/>
      <c r="DO67" s="716"/>
      <c r="DP67" s="716"/>
      <c r="DQ67" s="716"/>
      <c r="DR67" s="716"/>
      <c r="DS67" s="716"/>
      <c r="DT67" s="716"/>
      <c r="DV67" s="429"/>
      <c r="DW67" s="429"/>
      <c r="DX67" s="429"/>
      <c r="DY67" s="429"/>
      <c r="DZ67" s="785"/>
      <c r="EA67" s="785"/>
      <c r="EB67" s="785"/>
      <c r="EC67" s="786"/>
      <c r="ED67" s="813"/>
      <c r="EE67" s="813"/>
      <c r="EF67" s="813"/>
      <c r="EG67" s="813"/>
      <c r="EH67" s="681"/>
      <c r="EI67" s="681"/>
      <c r="EJ67" s="681"/>
      <c r="EK67" s="681"/>
      <c r="EL67" s="681"/>
      <c r="EM67" s="681"/>
      <c r="EN67" s="681"/>
      <c r="EO67" s="681"/>
      <c r="EP67" s="681"/>
      <c r="EQ67" s="681"/>
      <c r="ER67" s="672"/>
      <c r="ES67" s="672"/>
      <c r="ET67" s="672"/>
      <c r="EU67" s="672"/>
      <c r="EV67" s="672"/>
      <c r="EW67" s="672"/>
      <c r="EX67" s="672"/>
      <c r="EY67" s="672"/>
      <c r="EZ67" s="678"/>
      <c r="FA67" s="678"/>
      <c r="FB67" s="678"/>
      <c r="FC67" s="678"/>
      <c r="FD67" s="678"/>
      <c r="FE67" s="678"/>
      <c r="FF67" s="678"/>
      <c r="FG67" s="678"/>
      <c r="FH67" s="678"/>
      <c r="FI67" s="678"/>
      <c r="FJ67" s="678"/>
      <c r="FK67" s="678"/>
      <c r="FL67" s="678"/>
      <c r="FM67" s="678"/>
      <c r="FN67" s="678"/>
      <c r="FO67" s="678"/>
      <c r="FP67" s="677"/>
      <c r="FQ67" s="677"/>
      <c r="FR67" s="677"/>
      <c r="FS67" s="677"/>
      <c r="FT67" s="677"/>
      <c r="FU67" s="677"/>
      <c r="FV67" s="677"/>
      <c r="FW67" s="677"/>
      <c r="FX67" s="672"/>
      <c r="FY67" s="672"/>
      <c r="FZ67" s="672"/>
      <c r="GA67" s="672"/>
      <c r="GB67" s="672"/>
      <c r="GC67" s="672"/>
      <c r="GD67" s="672"/>
      <c r="GE67" s="672"/>
      <c r="GF67" s="678"/>
      <c r="GG67" s="678"/>
      <c r="GH67" s="678"/>
      <c r="GI67" s="678"/>
      <c r="GJ67" s="678"/>
      <c r="GK67" s="678"/>
      <c r="GL67" s="678"/>
      <c r="GM67" s="678"/>
      <c r="GN67" s="678"/>
      <c r="GO67" s="678"/>
      <c r="GP67" s="678"/>
      <c r="GQ67" s="678"/>
      <c r="GR67" s="678"/>
      <c r="GS67" s="678"/>
      <c r="GT67" s="678"/>
      <c r="GU67" s="678"/>
      <c r="GV67" s="678"/>
      <c r="GW67" s="678"/>
      <c r="GX67" s="678"/>
      <c r="GY67" s="678"/>
      <c r="GZ67" s="678"/>
      <c r="HA67" s="678"/>
      <c r="HB67" s="678"/>
      <c r="HC67" s="678"/>
      <c r="HD67" s="674"/>
      <c r="HE67" s="674"/>
      <c r="HF67" s="674"/>
      <c r="HG67" s="674"/>
      <c r="HH67" s="674"/>
      <c r="HI67" s="674"/>
      <c r="HJ67" s="674"/>
      <c r="HK67" s="674"/>
      <c r="HL67" s="674"/>
      <c r="HM67" s="674"/>
      <c r="HN67" s="674"/>
      <c r="HO67" s="674"/>
      <c r="HP67" s="674"/>
      <c r="HQ67" s="674"/>
      <c r="HR67" s="674"/>
      <c r="HS67" s="674"/>
      <c r="HT67" s="677"/>
      <c r="HU67" s="677"/>
      <c r="HV67" s="677"/>
      <c r="HW67" s="677"/>
      <c r="HX67" s="677"/>
      <c r="HY67" s="677"/>
      <c r="HZ67" s="677"/>
      <c r="IA67" s="677"/>
      <c r="IB67" s="672"/>
      <c r="IC67" s="672"/>
      <c r="ID67" s="672"/>
      <c r="IE67" s="672"/>
      <c r="IF67" s="672"/>
      <c r="IG67" s="672"/>
      <c r="IH67" s="672"/>
      <c r="II67" s="672"/>
      <c r="IJ67" s="673"/>
      <c r="IK67" s="673"/>
      <c r="IL67" s="673"/>
      <c r="IM67" s="673"/>
      <c r="IN67" s="673"/>
      <c r="IO67" s="673"/>
      <c r="IP67" s="673"/>
      <c r="IQ67" s="673"/>
      <c r="IR67" s="673"/>
      <c r="IS67" s="673"/>
      <c r="IT67" s="673"/>
      <c r="IU67" s="673"/>
      <c r="IV67" s="673"/>
      <c r="IW67" s="673"/>
      <c r="IX67" s="673"/>
      <c r="IY67" s="673"/>
      <c r="IZ67" s="675"/>
      <c r="JA67" s="675"/>
      <c r="JB67" s="675"/>
      <c r="JC67" s="675"/>
      <c r="JD67" s="675"/>
      <c r="JE67" s="675"/>
      <c r="JF67" s="675"/>
      <c r="JG67" s="675"/>
      <c r="JH67" s="675"/>
      <c r="JI67" s="675"/>
      <c r="JJ67" s="671"/>
      <c r="JK67" s="671"/>
      <c r="JL67" s="671"/>
      <c r="JM67" s="671"/>
      <c r="JN67" s="671"/>
      <c r="JO67" s="671"/>
      <c r="JP67" s="671"/>
      <c r="JQ67" s="671"/>
      <c r="JR67" s="671"/>
      <c r="JS67" s="671"/>
      <c r="JT67" s="701"/>
      <c r="JU67" s="701"/>
      <c r="JV67" s="701"/>
      <c r="JW67" s="701"/>
      <c r="JX67" s="701"/>
      <c r="JY67" s="701"/>
      <c r="JZ67" s="701"/>
      <c r="KA67" s="701"/>
      <c r="KB67" s="701"/>
      <c r="KC67" s="701"/>
      <c r="KD67" s="676"/>
      <c r="KE67" s="676"/>
      <c r="KF67" s="676"/>
      <c r="KG67" s="676"/>
      <c r="KH67" s="676"/>
      <c r="KI67" s="676"/>
      <c r="KJ67" s="676"/>
      <c r="KK67" s="676"/>
      <c r="KL67" s="828"/>
      <c r="KM67" s="829"/>
      <c r="KN67" s="829"/>
      <c r="KO67" s="830"/>
      <c r="KP67" s="429"/>
      <c r="KQ67" s="429"/>
      <c r="KR67" s="429"/>
      <c r="KS67" s="429"/>
      <c r="KT67" s="429"/>
      <c r="KU67" s="429"/>
      <c r="KV67" s="429"/>
      <c r="KW67" s="429"/>
      <c r="KX67" s="429"/>
      <c r="KY67" s="429"/>
      <c r="KZ67" s="429"/>
      <c r="LA67" s="429"/>
      <c r="LB67" s="429"/>
      <c r="LC67" s="429"/>
      <c r="LD67" s="429"/>
      <c r="LE67" s="429"/>
      <c r="LF67" s="429"/>
      <c r="LG67" s="429"/>
      <c r="LH67" s="429"/>
      <c r="LI67" s="429"/>
      <c r="LJ67" s="429"/>
      <c r="LK67" s="429"/>
      <c r="LL67" s="429"/>
      <c r="LM67" s="429"/>
      <c r="LN67" s="429"/>
      <c r="LO67" s="429"/>
      <c r="LP67" s="429"/>
      <c r="LQ67" s="429"/>
      <c r="LR67" s="429"/>
      <c r="LS67" s="429"/>
      <c r="LT67" s="429"/>
      <c r="LU67" s="429"/>
      <c r="LV67" s="429"/>
      <c r="LW67" s="429"/>
      <c r="LX67" s="429"/>
      <c r="LY67" s="429"/>
      <c r="LZ67" s="429"/>
    </row>
    <row r="68" spans="1:338" ht="11.25" customHeight="1">
      <c r="B68" s="785"/>
      <c r="C68" s="785"/>
      <c r="D68" s="785"/>
      <c r="E68" s="786"/>
      <c r="F68" s="765"/>
      <c r="G68" s="766"/>
      <c r="H68" s="766"/>
      <c r="I68" s="766"/>
      <c r="J68" s="766"/>
      <c r="K68" s="766"/>
      <c r="L68" s="766"/>
      <c r="M68" s="767"/>
      <c r="N68" s="768"/>
      <c r="O68" s="769"/>
      <c r="P68" s="769"/>
      <c r="Q68" s="770"/>
      <c r="R68" s="782"/>
      <c r="S68" s="780"/>
      <c r="T68" s="780"/>
      <c r="U68" s="780"/>
      <c r="V68" s="780"/>
      <c r="W68" s="780"/>
      <c r="X68" s="780"/>
      <c r="Y68" s="780"/>
      <c r="Z68" s="780"/>
      <c r="AA68" s="781"/>
      <c r="AB68" s="782"/>
      <c r="AC68" s="780"/>
      <c r="AD68" s="780"/>
      <c r="AE68" s="780"/>
      <c r="AF68" s="780"/>
      <c r="AG68" s="780"/>
      <c r="AH68" s="780"/>
      <c r="AI68" s="780"/>
      <c r="AJ68" s="780"/>
      <c r="AK68" s="780"/>
      <c r="AL68" s="780"/>
      <c r="AM68" s="780"/>
      <c r="AN68" s="780"/>
      <c r="AO68" s="780"/>
      <c r="AP68" s="780"/>
      <c r="AQ68" s="780"/>
      <c r="AR68" s="780"/>
      <c r="AS68" s="780"/>
      <c r="AT68" s="780"/>
      <c r="AU68" s="780"/>
      <c r="AV68" s="780"/>
      <c r="AW68" s="780"/>
      <c r="AX68" s="780"/>
      <c r="AY68" s="781"/>
      <c r="AZ68" s="783"/>
      <c r="BA68" s="784"/>
      <c r="BB68" s="784"/>
      <c r="BC68" s="784"/>
      <c r="BD68" s="784"/>
      <c r="BE68" s="784"/>
      <c r="BF68" s="784"/>
      <c r="BG68" s="784"/>
      <c r="BH68" s="784"/>
      <c r="BI68" s="784"/>
      <c r="BJ68" s="418"/>
      <c r="BK68" s="418"/>
      <c r="BL68" s="418"/>
      <c r="BM68" s="420"/>
      <c r="BN68" s="420"/>
      <c r="BO68" s="420"/>
      <c r="BP68" s="420"/>
      <c r="BQ68" s="420"/>
      <c r="BR68" s="420"/>
      <c r="BS68" s="420"/>
      <c r="BT68" s="420"/>
      <c r="BU68" s="420"/>
      <c r="BV68" s="420"/>
      <c r="BW68" s="420"/>
      <c r="BX68" s="420"/>
      <c r="BY68" s="420"/>
      <c r="BZ68" s="420"/>
      <c r="CA68" s="420"/>
      <c r="CB68" s="420"/>
      <c r="CC68" s="420"/>
      <c r="CD68" s="420"/>
      <c r="CE68" s="420"/>
      <c r="CF68" s="420"/>
      <c r="CG68" s="420"/>
      <c r="CH68" s="420"/>
      <c r="CI68" s="420"/>
      <c r="CJ68" s="420"/>
      <c r="CK68" s="420"/>
      <c r="CL68" s="420"/>
      <c r="CM68" s="420"/>
      <c r="CN68" s="420"/>
      <c r="CO68" s="420"/>
      <c r="CP68" s="420"/>
      <c r="CQ68" s="420"/>
      <c r="CR68" s="420"/>
      <c r="CS68" s="420"/>
      <c r="CT68" s="420"/>
      <c r="CU68" s="420"/>
      <c r="CV68" s="420"/>
      <c r="CW68" s="420"/>
      <c r="CX68" s="420"/>
      <c r="CY68" s="420"/>
      <c r="CZ68" s="420"/>
      <c r="DA68" s="420"/>
      <c r="DB68" s="420"/>
      <c r="DC68" s="420"/>
      <c r="DD68" s="420"/>
      <c r="DE68" s="420"/>
      <c r="DF68" s="420"/>
      <c r="DG68" s="420"/>
      <c r="DH68" s="420"/>
      <c r="DI68" s="420"/>
      <c r="DJ68" s="420"/>
      <c r="DK68" s="420"/>
      <c r="DL68" s="420"/>
      <c r="DM68" s="420"/>
      <c r="DN68" s="420"/>
      <c r="DO68" s="420"/>
      <c r="DP68" s="420"/>
      <c r="DQ68" s="420"/>
      <c r="DR68" s="420"/>
      <c r="DS68" s="420"/>
      <c r="DT68" s="420"/>
      <c r="DV68" s="429"/>
      <c r="DW68" s="429"/>
      <c r="DX68" s="429"/>
      <c r="DY68" s="429"/>
      <c r="DZ68" s="785"/>
      <c r="EA68" s="785"/>
      <c r="EB68" s="785"/>
      <c r="EC68" s="786"/>
      <c r="ED68" s="813"/>
      <c r="EE68" s="813"/>
      <c r="EF68" s="813"/>
      <c r="EG68" s="813"/>
      <c r="EH68" s="681"/>
      <c r="EI68" s="681"/>
      <c r="EJ68" s="681"/>
      <c r="EK68" s="681"/>
      <c r="EL68" s="681"/>
      <c r="EM68" s="681"/>
      <c r="EN68" s="681"/>
      <c r="EO68" s="681"/>
      <c r="EP68" s="681"/>
      <c r="EQ68" s="681"/>
      <c r="ER68" s="672"/>
      <c r="ES68" s="672"/>
      <c r="ET68" s="672"/>
      <c r="EU68" s="672"/>
      <c r="EV68" s="672"/>
      <c r="EW68" s="672"/>
      <c r="EX68" s="672"/>
      <c r="EY68" s="672"/>
      <c r="EZ68" s="678" t="str">
        <f>IF(ER66&lt;1628000,"-",
IF(ER66&lt;1800000,ROUNDDOWN(ER66/4,-3)*2.4+100000,
IF(ER66&lt;3600000,ROUNDDOWN(ER66/4,-3)*2.8-80000,
IF(ER66&lt;6600000,ROUNDDOWN(ER66/4,-3)*3.2-440000,
IF(ER66&lt;8500000,ROUNDDOWN(ER66*0.9-1100000,0),
ER66-1950000)))))</f>
        <v>-</v>
      </c>
      <c r="FA68" s="678"/>
      <c r="FB68" s="678"/>
      <c r="FC68" s="678"/>
      <c r="FD68" s="678"/>
      <c r="FE68" s="678"/>
      <c r="FF68" s="678"/>
      <c r="FG68" s="678"/>
      <c r="FH68" s="674">
        <f>IF(
IF(FH66&gt;100000,100000,FH66)+IF(HT66&gt;100000,100000,HT66)&lt;=0,0,
IF(FH66&gt;100000,100000,FH66)+IF(HT66&gt;100000,100000,HT66)-100000)</f>
        <v>0</v>
      </c>
      <c r="FI68" s="674"/>
      <c r="FJ68" s="674"/>
      <c r="FK68" s="674"/>
      <c r="FL68" s="674"/>
      <c r="FM68" s="674"/>
      <c r="FN68" s="674"/>
      <c r="FO68" s="674"/>
      <c r="FP68" s="677"/>
      <c r="FQ68" s="677"/>
      <c r="FR68" s="677"/>
      <c r="FS68" s="677"/>
      <c r="FT68" s="677"/>
      <c r="FU68" s="677"/>
      <c r="FV68" s="677"/>
      <c r="FW68" s="677"/>
      <c r="FX68" s="672"/>
      <c r="FY68" s="672"/>
      <c r="FZ68" s="672"/>
      <c r="GA68" s="672"/>
      <c r="GB68" s="672"/>
      <c r="GC68" s="672"/>
      <c r="GD68" s="672"/>
      <c r="GE68" s="672"/>
      <c r="GF68" s="678">
        <f>IF(FX66&lt;1100000,0,
IF(FX66&lt;3300000,FX66-1100000,
IF(FX66&lt;4100000,ROUNDDOWN(FX66*0.75-275000,0),
IF(FX66&lt;7700000,ROUNDDOWN(FX66*0.85-685000,0),
IF(FX66&lt;10000000,ROUNDDOWN(FX66*0.95-1455000,0),
FX66-1955000)))))</f>
        <v>0</v>
      </c>
      <c r="GG68" s="678"/>
      <c r="GH68" s="678"/>
      <c r="GI68" s="678"/>
      <c r="GJ68" s="678"/>
      <c r="GK68" s="678"/>
      <c r="GL68" s="678"/>
      <c r="GM68" s="678"/>
      <c r="GN68" s="678">
        <f>IF(FX66&lt;1000000,0,
IF(FX66&lt;3300000,FX66-1000000,
IF(FX66&lt;4100000,ROUNDDOWN(FX66*0.75-175000,0),
IF(FX66&lt;7700000,ROUNDDOWN(FX66*0.85-585000,0),
IF(FX66&lt;10000000,ROUNDDOWN(FX66*0.95-1355000,0),
FX66-1855000)))))</f>
        <v>0</v>
      </c>
      <c r="GO68" s="678"/>
      <c r="GP68" s="678"/>
      <c r="GQ68" s="678"/>
      <c r="GR68" s="678"/>
      <c r="GS68" s="678"/>
      <c r="GT68" s="678"/>
      <c r="GU68" s="678"/>
      <c r="GV68" s="678">
        <f>IF(FX66&lt;900000,0,
IF(FX66&lt;3300000,FX66-900000,
IF(FX66&lt;4100000,ROUNDDOWN(FX66*0.75-75000,0),
IF(FX66&lt;7700000,ROUNDDOWN(FX66*0.85-485000,0),
IF(FX66&lt;10000000,ROUNDDOWN(FX66*0.95-1255000,0),
FX66-1755000)))))</f>
        <v>0</v>
      </c>
      <c r="GW68" s="678"/>
      <c r="GX68" s="678"/>
      <c r="GY68" s="678"/>
      <c r="GZ68" s="678"/>
      <c r="HA68" s="678"/>
      <c r="HB68" s="678"/>
      <c r="HC68" s="678"/>
      <c r="HD68" s="674">
        <f>SUM(FH66,IB66)</f>
        <v>0</v>
      </c>
      <c r="HE68" s="674"/>
      <c r="HF68" s="674"/>
      <c r="HG68" s="674"/>
      <c r="HH68" s="674"/>
      <c r="HI68" s="674"/>
      <c r="HJ68" s="674"/>
      <c r="HK68" s="674"/>
      <c r="HL68" s="674">
        <f>IF(HD68&lt;=10000000,1,IF(HD68&lt;=20000000,2,3))</f>
        <v>1</v>
      </c>
      <c r="HM68" s="674"/>
      <c r="HN68" s="674"/>
      <c r="HO68" s="674"/>
      <c r="HP68" s="674"/>
      <c r="HQ68" s="674"/>
      <c r="HR68" s="674"/>
      <c r="HS68" s="674"/>
      <c r="HT68" s="677"/>
      <c r="HU68" s="677"/>
      <c r="HV68" s="677"/>
      <c r="HW68" s="677"/>
      <c r="HX68" s="677"/>
      <c r="HY68" s="677"/>
      <c r="HZ68" s="677"/>
      <c r="IA68" s="677"/>
      <c r="IB68" s="672"/>
      <c r="IC68" s="672"/>
      <c r="ID68" s="672"/>
      <c r="IE68" s="672"/>
      <c r="IF68" s="672"/>
      <c r="IG68" s="672"/>
      <c r="IH68" s="672"/>
      <c r="II68" s="672"/>
      <c r="IJ68" s="673"/>
      <c r="IK68" s="673"/>
      <c r="IL68" s="673"/>
      <c r="IM68" s="673"/>
      <c r="IN68" s="673"/>
      <c r="IO68" s="673"/>
      <c r="IP68" s="673"/>
      <c r="IQ68" s="673"/>
      <c r="IR68" s="673"/>
      <c r="IS68" s="673"/>
      <c r="IT68" s="673"/>
      <c r="IU68" s="673"/>
      <c r="IV68" s="673"/>
      <c r="IW68" s="673"/>
      <c r="IX68" s="673"/>
      <c r="IY68" s="673"/>
      <c r="IZ68" s="675"/>
      <c r="JA68" s="675"/>
      <c r="JB68" s="675"/>
      <c r="JC68" s="675"/>
      <c r="JD68" s="675"/>
      <c r="JE68" s="675"/>
      <c r="JF68" s="675"/>
      <c r="JG68" s="675"/>
      <c r="JH68" s="675"/>
      <c r="JI68" s="675"/>
      <c r="JJ68" s="671"/>
      <c r="JK68" s="671"/>
      <c r="JL68" s="671"/>
      <c r="JM68" s="671"/>
      <c r="JN68" s="671"/>
      <c r="JO68" s="671"/>
      <c r="JP68" s="671"/>
      <c r="JQ68" s="671"/>
      <c r="JR68" s="671"/>
      <c r="JS68" s="671"/>
      <c r="JT68" s="701"/>
      <c r="JU68" s="701"/>
      <c r="JV68" s="701"/>
      <c r="JW68" s="701"/>
      <c r="JX68" s="701"/>
      <c r="JY68" s="701"/>
      <c r="JZ68" s="701"/>
      <c r="KA68" s="701"/>
      <c r="KB68" s="701"/>
      <c r="KC68" s="701"/>
      <c r="KD68" s="676"/>
      <c r="KE68" s="676"/>
      <c r="KF68" s="676"/>
      <c r="KG68" s="676"/>
      <c r="KH68" s="676"/>
      <c r="KI68" s="676"/>
      <c r="KJ68" s="676"/>
      <c r="KK68" s="676"/>
      <c r="KL68" s="828"/>
      <c r="KM68" s="829"/>
      <c r="KN68" s="829"/>
      <c r="KO68" s="830"/>
      <c r="KP68" s="429"/>
      <c r="KQ68" s="429"/>
      <c r="KR68" s="429"/>
      <c r="KS68" s="429"/>
      <c r="KT68" s="429"/>
      <c r="KU68" s="429"/>
      <c r="KV68" s="429"/>
      <c r="KW68" s="429"/>
      <c r="KX68" s="429"/>
      <c r="KY68" s="429"/>
      <c r="KZ68" s="429"/>
      <c r="LA68" s="429"/>
      <c r="LB68" s="429"/>
      <c r="LC68" s="429"/>
      <c r="LD68" s="429"/>
      <c r="LE68" s="429"/>
      <c r="LF68" s="429"/>
      <c r="LG68" s="429"/>
      <c r="LH68" s="429"/>
      <c r="LI68" s="429"/>
      <c r="LJ68" s="429"/>
      <c r="LK68" s="429"/>
      <c r="LL68" s="429"/>
      <c r="LM68" s="429"/>
      <c r="LN68" s="429"/>
      <c r="LO68" s="429"/>
      <c r="LP68" s="429"/>
      <c r="LQ68" s="429"/>
      <c r="LR68" s="429"/>
      <c r="LS68" s="429"/>
      <c r="LT68" s="429"/>
      <c r="LU68" s="429"/>
      <c r="LV68" s="429"/>
      <c r="LW68" s="429"/>
      <c r="LX68" s="429"/>
      <c r="LY68" s="429"/>
      <c r="LZ68" s="429"/>
    </row>
    <row r="69" spans="1:338" ht="11.25" customHeight="1">
      <c r="B69" s="785"/>
      <c r="C69" s="785"/>
      <c r="D69" s="785"/>
      <c r="E69" s="786"/>
      <c r="F69" s="765"/>
      <c r="G69" s="766"/>
      <c r="H69" s="766"/>
      <c r="I69" s="766"/>
      <c r="J69" s="766"/>
      <c r="K69" s="766"/>
      <c r="L69" s="766"/>
      <c r="M69" s="767"/>
      <c r="N69" s="768"/>
      <c r="O69" s="769"/>
      <c r="P69" s="769"/>
      <c r="Q69" s="770"/>
      <c r="R69" s="782"/>
      <c r="S69" s="780"/>
      <c r="T69" s="780"/>
      <c r="U69" s="780"/>
      <c r="V69" s="780"/>
      <c r="W69" s="780"/>
      <c r="X69" s="780"/>
      <c r="Y69" s="780"/>
      <c r="Z69" s="780"/>
      <c r="AA69" s="781"/>
      <c r="AB69" s="782"/>
      <c r="AC69" s="780"/>
      <c r="AD69" s="780"/>
      <c r="AE69" s="780"/>
      <c r="AF69" s="780"/>
      <c r="AG69" s="780"/>
      <c r="AH69" s="780"/>
      <c r="AI69" s="780"/>
      <c r="AJ69" s="780"/>
      <c r="AK69" s="780"/>
      <c r="AL69" s="780"/>
      <c r="AM69" s="780"/>
      <c r="AN69" s="780"/>
      <c r="AO69" s="780"/>
      <c r="AP69" s="780"/>
      <c r="AQ69" s="780"/>
      <c r="AR69" s="780"/>
      <c r="AS69" s="780"/>
      <c r="AT69" s="780"/>
      <c r="AU69" s="780"/>
      <c r="AV69" s="780"/>
      <c r="AW69" s="780"/>
      <c r="AX69" s="780"/>
      <c r="AY69" s="781"/>
      <c r="AZ69" s="783"/>
      <c r="BA69" s="784"/>
      <c r="BB69" s="784"/>
      <c r="BC69" s="784"/>
      <c r="BD69" s="784"/>
      <c r="BE69" s="784"/>
      <c r="BF69" s="784"/>
      <c r="BG69" s="784"/>
      <c r="BH69" s="784"/>
      <c r="BI69" s="784"/>
      <c r="BJ69" s="418"/>
      <c r="BK69" s="418"/>
      <c r="BL69" s="418"/>
      <c r="BM69" s="717" t="s">
        <v>6</v>
      </c>
      <c r="BN69" s="717"/>
      <c r="BO69" s="717"/>
      <c r="BP69" s="703" t="s">
        <v>208</v>
      </c>
      <c r="BQ69" s="704"/>
      <c r="BR69" s="704"/>
      <c r="BS69" s="704"/>
      <c r="BT69" s="704"/>
      <c r="BU69" s="704"/>
      <c r="BV69" s="704"/>
      <c r="BW69" s="709" t="s">
        <v>209</v>
      </c>
      <c r="BX69" s="709"/>
      <c r="BY69" s="709"/>
      <c r="BZ69" s="709"/>
      <c r="CA69" s="709"/>
      <c r="CB69" s="709"/>
      <c r="CC69" s="709"/>
      <c r="CD69" s="709"/>
      <c r="CE69" s="709"/>
      <c r="CF69" s="709"/>
      <c r="CG69" s="709"/>
      <c r="CH69" s="709"/>
      <c r="CI69" s="709"/>
      <c r="CJ69" s="709"/>
      <c r="CK69" s="709"/>
      <c r="CL69" s="719">
        <f>AU85</f>
        <v>0</v>
      </c>
      <c r="CM69" s="692"/>
      <c r="CN69" s="692"/>
      <c r="CO69" s="692"/>
      <c r="CP69" s="692"/>
      <c r="CQ69" s="692"/>
      <c r="CR69" s="692"/>
      <c r="CS69" s="692"/>
      <c r="CT69" s="692"/>
      <c r="CU69" s="683" t="s">
        <v>256</v>
      </c>
      <c r="CV69" s="683"/>
      <c r="CW69" s="686" t="s">
        <v>25</v>
      </c>
      <c r="CX69" s="686"/>
      <c r="CY69" s="689">
        <f>パラメーター!$D$9</f>
        <v>2.2700000000000001E-2</v>
      </c>
      <c r="CZ69" s="689"/>
      <c r="DA69" s="689"/>
      <c r="DB69" s="689"/>
      <c r="DC69" s="689"/>
      <c r="DD69" s="689"/>
      <c r="DE69" s="689"/>
      <c r="DF69" s="689"/>
      <c r="DG69" s="689"/>
      <c r="DH69" s="686" t="s">
        <v>205</v>
      </c>
      <c r="DI69" s="686"/>
      <c r="DJ69" s="692">
        <f>ROUNDDOWN(CL69*CY69,0)</f>
        <v>0</v>
      </c>
      <c r="DK69" s="692"/>
      <c r="DL69" s="692"/>
      <c r="DM69" s="692"/>
      <c r="DN69" s="692"/>
      <c r="DO69" s="692"/>
      <c r="DP69" s="692"/>
      <c r="DQ69" s="692"/>
      <c r="DR69" s="692"/>
      <c r="DS69" s="683" t="s">
        <v>256</v>
      </c>
      <c r="DT69" s="695"/>
      <c r="DV69" s="429"/>
      <c r="DW69" s="429"/>
      <c r="DX69" s="429"/>
      <c r="DY69" s="429"/>
      <c r="DZ69" s="785"/>
      <c r="EA69" s="785"/>
      <c r="EB69" s="785"/>
      <c r="EC69" s="786"/>
      <c r="ED69" s="813"/>
      <c r="EE69" s="813"/>
      <c r="EF69" s="813"/>
      <c r="EG69" s="813"/>
      <c r="EH69" s="681"/>
      <c r="EI69" s="681"/>
      <c r="EJ69" s="681"/>
      <c r="EK69" s="681"/>
      <c r="EL69" s="681"/>
      <c r="EM69" s="681"/>
      <c r="EN69" s="681"/>
      <c r="EO69" s="681"/>
      <c r="EP69" s="681"/>
      <c r="EQ69" s="681"/>
      <c r="ER69" s="672"/>
      <c r="ES69" s="672"/>
      <c r="ET69" s="672"/>
      <c r="EU69" s="672"/>
      <c r="EV69" s="672"/>
      <c r="EW69" s="672"/>
      <c r="EX69" s="672"/>
      <c r="EY69" s="672"/>
      <c r="EZ69" s="678"/>
      <c r="FA69" s="678"/>
      <c r="FB69" s="678"/>
      <c r="FC69" s="678"/>
      <c r="FD69" s="678"/>
      <c r="FE69" s="678"/>
      <c r="FF69" s="678"/>
      <c r="FG69" s="678"/>
      <c r="FH69" s="674"/>
      <c r="FI69" s="674"/>
      <c r="FJ69" s="674"/>
      <c r="FK69" s="674"/>
      <c r="FL69" s="674"/>
      <c r="FM69" s="674"/>
      <c r="FN69" s="674"/>
      <c r="FO69" s="674"/>
      <c r="FP69" s="677"/>
      <c r="FQ69" s="677"/>
      <c r="FR69" s="677"/>
      <c r="FS69" s="677"/>
      <c r="FT69" s="677"/>
      <c r="FU69" s="677"/>
      <c r="FV69" s="677"/>
      <c r="FW69" s="677"/>
      <c r="FX69" s="672"/>
      <c r="FY69" s="672"/>
      <c r="FZ69" s="672"/>
      <c r="GA69" s="672"/>
      <c r="GB69" s="672"/>
      <c r="GC69" s="672"/>
      <c r="GD69" s="672"/>
      <c r="GE69" s="672"/>
      <c r="GF69" s="678"/>
      <c r="GG69" s="678"/>
      <c r="GH69" s="678"/>
      <c r="GI69" s="678"/>
      <c r="GJ69" s="678"/>
      <c r="GK69" s="678"/>
      <c r="GL69" s="678"/>
      <c r="GM69" s="678"/>
      <c r="GN69" s="678"/>
      <c r="GO69" s="678"/>
      <c r="GP69" s="678"/>
      <c r="GQ69" s="678"/>
      <c r="GR69" s="678"/>
      <c r="GS69" s="678"/>
      <c r="GT69" s="678"/>
      <c r="GU69" s="678"/>
      <c r="GV69" s="678"/>
      <c r="GW69" s="678"/>
      <c r="GX69" s="678"/>
      <c r="GY69" s="678"/>
      <c r="GZ69" s="678"/>
      <c r="HA69" s="678"/>
      <c r="HB69" s="678"/>
      <c r="HC69" s="678"/>
      <c r="HD69" s="674"/>
      <c r="HE69" s="674"/>
      <c r="HF69" s="674"/>
      <c r="HG69" s="674"/>
      <c r="HH69" s="674"/>
      <c r="HI69" s="674"/>
      <c r="HJ69" s="674"/>
      <c r="HK69" s="674"/>
      <c r="HL69" s="674"/>
      <c r="HM69" s="674"/>
      <c r="HN69" s="674"/>
      <c r="HO69" s="674"/>
      <c r="HP69" s="674"/>
      <c r="HQ69" s="674"/>
      <c r="HR69" s="674"/>
      <c r="HS69" s="674"/>
      <c r="HT69" s="677"/>
      <c r="HU69" s="677"/>
      <c r="HV69" s="677"/>
      <c r="HW69" s="677"/>
      <c r="HX69" s="677"/>
      <c r="HY69" s="677"/>
      <c r="HZ69" s="677"/>
      <c r="IA69" s="677"/>
      <c r="IB69" s="672"/>
      <c r="IC69" s="672"/>
      <c r="ID69" s="672"/>
      <c r="IE69" s="672"/>
      <c r="IF69" s="672"/>
      <c r="IG69" s="672"/>
      <c r="IH69" s="672"/>
      <c r="II69" s="672"/>
      <c r="IJ69" s="673"/>
      <c r="IK69" s="673"/>
      <c r="IL69" s="673"/>
      <c r="IM69" s="673"/>
      <c r="IN69" s="673"/>
      <c r="IO69" s="673"/>
      <c r="IP69" s="673"/>
      <c r="IQ69" s="673"/>
      <c r="IR69" s="673"/>
      <c r="IS69" s="673"/>
      <c r="IT69" s="673"/>
      <c r="IU69" s="673"/>
      <c r="IV69" s="673"/>
      <c r="IW69" s="673"/>
      <c r="IX69" s="673"/>
      <c r="IY69" s="673"/>
      <c r="IZ69" s="675"/>
      <c r="JA69" s="675"/>
      <c r="JB69" s="675"/>
      <c r="JC69" s="675"/>
      <c r="JD69" s="675"/>
      <c r="JE69" s="675"/>
      <c r="JF69" s="675"/>
      <c r="JG69" s="675"/>
      <c r="JH69" s="675"/>
      <c r="JI69" s="675"/>
      <c r="JJ69" s="671"/>
      <c r="JK69" s="671"/>
      <c r="JL69" s="671"/>
      <c r="JM69" s="671"/>
      <c r="JN69" s="671"/>
      <c r="JO69" s="671"/>
      <c r="JP69" s="671"/>
      <c r="JQ69" s="671"/>
      <c r="JR69" s="671"/>
      <c r="JS69" s="671"/>
      <c r="JT69" s="701"/>
      <c r="JU69" s="701"/>
      <c r="JV69" s="701"/>
      <c r="JW69" s="701"/>
      <c r="JX69" s="701"/>
      <c r="JY69" s="701"/>
      <c r="JZ69" s="701"/>
      <c r="KA69" s="701"/>
      <c r="KB69" s="701"/>
      <c r="KC69" s="701"/>
      <c r="KD69" s="676"/>
      <c r="KE69" s="676"/>
      <c r="KF69" s="676"/>
      <c r="KG69" s="676"/>
      <c r="KH69" s="676"/>
      <c r="KI69" s="676"/>
      <c r="KJ69" s="676"/>
      <c r="KK69" s="676"/>
      <c r="KL69" s="831"/>
      <c r="KM69" s="832"/>
      <c r="KN69" s="832"/>
      <c r="KO69" s="833"/>
      <c r="KP69" s="429"/>
      <c r="KQ69" s="429"/>
      <c r="KR69" s="429"/>
      <c r="KS69" s="429"/>
      <c r="KT69" s="429"/>
      <c r="KU69" s="429"/>
      <c r="KV69" s="429"/>
      <c r="KW69" s="429"/>
      <c r="KX69" s="429"/>
      <c r="KY69" s="429"/>
      <c r="KZ69" s="429"/>
      <c r="LA69" s="429"/>
      <c r="LB69" s="429"/>
      <c r="LC69" s="429"/>
      <c r="LD69" s="429"/>
      <c r="LE69" s="429"/>
      <c r="LF69" s="429"/>
      <c r="LG69" s="429"/>
      <c r="LH69" s="429"/>
      <c r="LI69" s="429"/>
      <c r="LJ69" s="429"/>
      <c r="LK69" s="429"/>
      <c r="LL69" s="429"/>
      <c r="LM69" s="429"/>
      <c r="LN69" s="429"/>
      <c r="LO69" s="429"/>
      <c r="LP69" s="429"/>
      <c r="LQ69" s="429"/>
      <c r="LR69" s="429"/>
      <c r="LS69" s="429"/>
      <c r="LT69" s="429"/>
      <c r="LU69" s="429"/>
      <c r="LV69" s="429"/>
      <c r="LW69" s="429"/>
      <c r="LX69" s="429"/>
      <c r="LY69" s="429"/>
      <c r="LZ69" s="429"/>
    </row>
    <row r="70" spans="1:338" ht="11.25" customHeight="1">
      <c r="B70" s="785" t="s">
        <v>412</v>
      </c>
      <c r="C70" s="785"/>
      <c r="D70" s="785"/>
      <c r="E70" s="786"/>
      <c r="F70" s="765"/>
      <c r="G70" s="766"/>
      <c r="H70" s="766"/>
      <c r="I70" s="766"/>
      <c r="J70" s="766"/>
      <c r="K70" s="766"/>
      <c r="L70" s="766"/>
      <c r="M70" s="767"/>
      <c r="N70" s="768" t="str">
        <f t="shared" ref="N70" si="15">IF(F70="","",IF(ED70=TRUE,"○","ー"))</f>
        <v/>
      </c>
      <c r="O70" s="769"/>
      <c r="P70" s="769"/>
      <c r="Q70" s="770"/>
      <c r="R70" s="782"/>
      <c r="S70" s="780"/>
      <c r="T70" s="780"/>
      <c r="U70" s="780"/>
      <c r="V70" s="780"/>
      <c r="W70" s="780"/>
      <c r="X70" s="780"/>
      <c r="Y70" s="780"/>
      <c r="Z70" s="780"/>
      <c r="AA70" s="781"/>
      <c r="AB70" s="782"/>
      <c r="AC70" s="780"/>
      <c r="AD70" s="780"/>
      <c r="AE70" s="780"/>
      <c r="AF70" s="780"/>
      <c r="AG70" s="780"/>
      <c r="AH70" s="780"/>
      <c r="AI70" s="780"/>
      <c r="AJ70" s="780"/>
      <c r="AK70" s="780"/>
      <c r="AL70" s="780"/>
      <c r="AM70" s="780"/>
      <c r="AN70" s="780"/>
      <c r="AO70" s="780"/>
      <c r="AP70" s="780"/>
      <c r="AQ70" s="780"/>
      <c r="AR70" s="780"/>
      <c r="AS70" s="780"/>
      <c r="AT70" s="780"/>
      <c r="AU70" s="780"/>
      <c r="AV70" s="780"/>
      <c r="AW70" s="780"/>
      <c r="AX70" s="780"/>
      <c r="AY70" s="781"/>
      <c r="AZ70" s="783" t="str">
        <f>IF(KD70=0,"",
IF(KH70=0,"ー",JJ70))</f>
        <v/>
      </c>
      <c r="BA70" s="784"/>
      <c r="BB70" s="784"/>
      <c r="BC70" s="784"/>
      <c r="BD70" s="784"/>
      <c r="BE70" s="784"/>
      <c r="BF70" s="784"/>
      <c r="BG70" s="784"/>
      <c r="BH70" s="784"/>
      <c r="BI70" s="784"/>
      <c r="BJ70" s="418"/>
      <c r="BK70" s="418"/>
      <c r="BL70" s="418"/>
      <c r="BM70" s="717"/>
      <c r="BN70" s="717"/>
      <c r="BO70" s="717"/>
      <c r="BP70" s="705"/>
      <c r="BQ70" s="706"/>
      <c r="BR70" s="706"/>
      <c r="BS70" s="706"/>
      <c r="BT70" s="706"/>
      <c r="BU70" s="706"/>
      <c r="BV70" s="706"/>
      <c r="BW70" s="710"/>
      <c r="BX70" s="710"/>
      <c r="BY70" s="710"/>
      <c r="BZ70" s="710"/>
      <c r="CA70" s="710"/>
      <c r="CB70" s="710"/>
      <c r="CC70" s="710"/>
      <c r="CD70" s="710"/>
      <c r="CE70" s="710"/>
      <c r="CF70" s="710"/>
      <c r="CG70" s="710"/>
      <c r="CH70" s="710"/>
      <c r="CI70" s="710"/>
      <c r="CJ70" s="710"/>
      <c r="CK70" s="710"/>
      <c r="CL70" s="720"/>
      <c r="CM70" s="693"/>
      <c r="CN70" s="693"/>
      <c r="CO70" s="693"/>
      <c r="CP70" s="693"/>
      <c r="CQ70" s="693"/>
      <c r="CR70" s="693"/>
      <c r="CS70" s="693"/>
      <c r="CT70" s="693"/>
      <c r="CU70" s="684"/>
      <c r="CV70" s="684"/>
      <c r="CW70" s="687"/>
      <c r="CX70" s="687"/>
      <c r="CY70" s="690"/>
      <c r="CZ70" s="690"/>
      <c r="DA70" s="690"/>
      <c r="DB70" s="690"/>
      <c r="DC70" s="690"/>
      <c r="DD70" s="690"/>
      <c r="DE70" s="690"/>
      <c r="DF70" s="690"/>
      <c r="DG70" s="690"/>
      <c r="DH70" s="687"/>
      <c r="DI70" s="687"/>
      <c r="DJ70" s="693"/>
      <c r="DK70" s="693"/>
      <c r="DL70" s="693"/>
      <c r="DM70" s="693"/>
      <c r="DN70" s="693"/>
      <c r="DO70" s="693"/>
      <c r="DP70" s="693"/>
      <c r="DQ70" s="693"/>
      <c r="DR70" s="693"/>
      <c r="DS70" s="684"/>
      <c r="DT70" s="696"/>
      <c r="DV70" s="429"/>
      <c r="DW70" s="429"/>
      <c r="DX70" s="429"/>
      <c r="DY70" s="429"/>
      <c r="DZ70" s="785" t="s">
        <v>412</v>
      </c>
      <c r="EA70" s="785"/>
      <c r="EB70" s="785"/>
      <c r="EC70" s="786"/>
      <c r="ED70" s="813" t="b">
        <f>IF(AND($EN$29&lt;=F70,F70&lt;=$EI$29),TRUE,FALSE)</f>
        <v>0</v>
      </c>
      <c r="EE70" s="813"/>
      <c r="EF70" s="813"/>
      <c r="EG70" s="813"/>
      <c r="EH70" s="787" t="str">
        <f t="shared" ref="EH70" si="16">IF(R70="","",R70)</f>
        <v/>
      </c>
      <c r="EI70" s="681"/>
      <c r="EJ70" s="681"/>
      <c r="EK70" s="681"/>
      <c r="EL70" s="681"/>
      <c r="EM70" s="681"/>
      <c r="EN70" s="681"/>
      <c r="EO70" s="681"/>
      <c r="EP70" s="681"/>
      <c r="EQ70" s="681"/>
      <c r="ER70" s="672">
        <f>IF(AB70="",0,AB70)</f>
        <v>0</v>
      </c>
      <c r="ES70" s="672"/>
      <c r="ET70" s="672"/>
      <c r="EU70" s="672"/>
      <c r="EV70" s="672"/>
      <c r="EW70" s="672"/>
      <c r="EX70" s="672"/>
      <c r="EY70" s="672"/>
      <c r="EZ70" s="678">
        <f>IF(ER70&lt;551000,0,
IF(ER70&lt;1619000,ER70-550000,
IF(ER70&lt;1620000,1069000,
IF(ER70&lt;1622000,1070000,
IF(ER70&lt;1624000,1072000,
IF(ER70&lt;1628000,1074000,
"-"))))))</f>
        <v>0</v>
      </c>
      <c r="FA70" s="678"/>
      <c r="FB70" s="678"/>
      <c r="FC70" s="678"/>
      <c r="FD70" s="678"/>
      <c r="FE70" s="678"/>
      <c r="FF70" s="678"/>
      <c r="FG70" s="678"/>
      <c r="FH70" s="678">
        <f>IF(ER70&lt;1628000,EZ70,EZ72)</f>
        <v>0</v>
      </c>
      <c r="FI70" s="678"/>
      <c r="FJ70" s="678"/>
      <c r="FK70" s="678"/>
      <c r="FL70" s="678"/>
      <c r="FM70" s="678"/>
      <c r="FN70" s="678"/>
      <c r="FO70" s="678"/>
      <c r="FP70" s="677">
        <f>FH70-FH72</f>
        <v>0</v>
      </c>
      <c r="FQ70" s="677"/>
      <c r="FR70" s="677"/>
      <c r="FS70" s="677"/>
      <c r="FT70" s="677"/>
      <c r="FU70" s="677"/>
      <c r="FV70" s="677"/>
      <c r="FW70" s="677"/>
      <c r="FX70" s="672">
        <f>IF(AJ70="",0,AJ70)</f>
        <v>0</v>
      </c>
      <c r="FY70" s="672"/>
      <c r="FZ70" s="672"/>
      <c r="GA70" s="672"/>
      <c r="GB70" s="672"/>
      <c r="GC70" s="672"/>
      <c r="GD70" s="672"/>
      <c r="GE70" s="672"/>
      <c r="GF70" s="678">
        <f>IF(FX70&lt;600000,0,
IF(FX70&lt;1300000,FX70-600000,
IF(FX70&lt;4100000,ROUNDDOWN(FX70*0.75-275000,0),
IF(FX70&lt;7700000,ROUNDDOWN(FX70*0.85-685000,0),
IF(FX70&lt;10000000,ROUNDDOWN(FX70*0.95-1455000,0),
FX70-1955000)))))</f>
        <v>0</v>
      </c>
      <c r="GG70" s="678"/>
      <c r="GH70" s="678"/>
      <c r="GI70" s="678"/>
      <c r="GJ70" s="678"/>
      <c r="GK70" s="678"/>
      <c r="GL70" s="678"/>
      <c r="GM70" s="678"/>
      <c r="GN70" s="678">
        <f>IF(FX70&lt;500000,0,
IF(FX70&lt;1300000,FX70-500000,
IF(FX70&lt;4100000,ROUNDDOWN(FX70*0.75-175000,0),
IF(FX70&lt;7700000,ROUNDDOWN(FX70*0.85-585000,0),
IF(FX70&lt;10000000,ROUNDDOWN(FX70*0.95-1355000,0),
FX70-1855000)))))</f>
        <v>0</v>
      </c>
      <c r="GO70" s="678"/>
      <c r="GP70" s="678"/>
      <c r="GQ70" s="678"/>
      <c r="GR70" s="678"/>
      <c r="GS70" s="678"/>
      <c r="GT70" s="678"/>
      <c r="GU70" s="678"/>
      <c r="GV70" s="678">
        <f>IF(FX70&lt;400000,0,
IF(FX70&lt;1300000,FX70-400000,
IF(FX70&lt;4100000,ROUNDDOWN(FX70*0.75-75000,0),
IF(FX70&lt;7700000,ROUNDDOWN(FX70*0.85-485000,0),
IF(FX70&lt;10000000,ROUNDDOWN(FX70*0.95-1255000,0),
FX70-1755000)))))</f>
        <v>0</v>
      </c>
      <c r="GW70" s="678"/>
      <c r="GX70" s="678"/>
      <c r="GY70" s="678"/>
      <c r="GZ70" s="678"/>
      <c r="HA70" s="678"/>
      <c r="HB70" s="678"/>
      <c r="HC70" s="678"/>
      <c r="HD70" s="674" t="str">
        <f>IFERROR(IF(F70="","",DATEDIF(F70,"R"&amp;パラメーター!$D$1&amp;"/1/1","Y")),0)</f>
        <v/>
      </c>
      <c r="HE70" s="674"/>
      <c r="HF70" s="674"/>
      <c r="HG70" s="674"/>
      <c r="HH70" s="674"/>
      <c r="HI70" s="674"/>
      <c r="HJ70" s="674"/>
      <c r="HK70" s="674"/>
      <c r="HL70" s="674">
        <f>IF(HD70&lt;65,1,2)</f>
        <v>2</v>
      </c>
      <c r="HM70" s="674"/>
      <c r="HN70" s="674"/>
      <c r="HO70" s="674"/>
      <c r="HP70" s="674"/>
      <c r="HQ70" s="674"/>
      <c r="HR70" s="674"/>
      <c r="HS70" s="674"/>
      <c r="HT70" s="677">
        <f>IF(AND(HL70=1,HL72=1),GF70,
IF(AND(HL70=1,HL72=2),GN70,
IF(AND(HL70=1,HL72=3),GV70,
IF(AND(HL70=2,HL72=1),GF72,
IF(AND(HL70=2,HL72=2),GN72,
IF(AND(HL70=2,HL72=3),GV72,
"???"))))))</f>
        <v>0</v>
      </c>
      <c r="HU70" s="677"/>
      <c r="HV70" s="677"/>
      <c r="HW70" s="677"/>
      <c r="HX70" s="677"/>
      <c r="HY70" s="677"/>
      <c r="HZ70" s="677"/>
      <c r="IA70" s="677"/>
      <c r="IB70" s="672">
        <f>IF(AR70="",0,AR70)</f>
        <v>0</v>
      </c>
      <c r="IC70" s="672"/>
      <c r="ID70" s="672"/>
      <c r="IE70" s="672"/>
      <c r="IF70" s="672"/>
      <c r="IG70" s="672"/>
      <c r="IH70" s="672"/>
      <c r="II70" s="672"/>
      <c r="IJ70" s="673">
        <f>FP70+HT70+IB70</f>
        <v>0</v>
      </c>
      <c r="IK70" s="673"/>
      <c r="IL70" s="673"/>
      <c r="IM70" s="673"/>
      <c r="IN70" s="673"/>
      <c r="IO70" s="673"/>
      <c r="IP70" s="673"/>
      <c r="IQ70" s="673"/>
      <c r="IR70" s="673">
        <f>IF(IJ70&lt;=24000000,430000,
IF(IJ70&lt;=24500000,290000,
IF(IJ70&lt;=25000000,150000,
0)))</f>
        <v>430000</v>
      </c>
      <c r="IS70" s="673"/>
      <c r="IT70" s="673"/>
      <c r="IU70" s="673"/>
      <c r="IV70" s="673"/>
      <c r="IW70" s="673"/>
      <c r="IX70" s="673"/>
      <c r="IY70" s="673"/>
      <c r="IZ70" s="675">
        <f>IF(IJ70-IR70&lt;0,0,IJ70-IR70)</f>
        <v>0</v>
      </c>
      <c r="JA70" s="675"/>
      <c r="JB70" s="675"/>
      <c r="JC70" s="675"/>
      <c r="JD70" s="675"/>
      <c r="JE70" s="675"/>
      <c r="JF70" s="675"/>
      <c r="JG70" s="675"/>
      <c r="JH70" s="675"/>
      <c r="JI70" s="675"/>
      <c r="JJ70" s="671">
        <f>IF(KD70+KH70=2,
MAX(EH70,IZ70),0)</f>
        <v>0</v>
      </c>
      <c r="JK70" s="671"/>
      <c r="JL70" s="671"/>
      <c r="JM70" s="671"/>
      <c r="JN70" s="671"/>
      <c r="JO70" s="671"/>
      <c r="JP70" s="671"/>
      <c r="JQ70" s="671"/>
      <c r="JR70" s="671"/>
      <c r="JS70" s="671"/>
      <c r="JT70" s="701">
        <f>IF(ED70=TRUE,JJ70,0)</f>
        <v>0</v>
      </c>
      <c r="JU70" s="701"/>
      <c r="JV70" s="701"/>
      <c r="JW70" s="701"/>
      <c r="JX70" s="701"/>
      <c r="JY70" s="701"/>
      <c r="JZ70" s="701"/>
      <c r="KA70" s="701"/>
      <c r="KB70" s="701"/>
      <c r="KC70" s="701"/>
      <c r="KD70" s="676">
        <f>IF(F70="",0,1)</f>
        <v>0</v>
      </c>
      <c r="KE70" s="676"/>
      <c r="KF70" s="676"/>
      <c r="KG70" s="676"/>
      <c r="KH70" s="676">
        <f>IF(AND(R70&lt;&gt;"",OR(AB70&lt;&gt;"",AJ70&lt;&gt;"",AR70&lt;&gt;"")),0,1)</f>
        <v>1</v>
      </c>
      <c r="KI70" s="676"/>
      <c r="KJ70" s="676"/>
      <c r="KK70" s="676"/>
      <c r="KL70" s="825">
        <f t="shared" ref="KL70" si="17">IF(F70="",1,IF(IFERROR(F70*1,0)&gt;0,1,0))</f>
        <v>1</v>
      </c>
      <c r="KM70" s="826"/>
      <c r="KN70" s="826"/>
      <c r="KO70" s="827"/>
      <c r="KP70" s="429"/>
      <c r="KQ70" s="429"/>
      <c r="KR70" s="429"/>
      <c r="KS70" s="429"/>
      <c r="KT70" s="429"/>
      <c r="KU70" s="429"/>
      <c r="KV70" s="429"/>
      <c r="KW70" s="429"/>
      <c r="KX70" s="429"/>
      <c r="KY70" s="429"/>
      <c r="KZ70" s="429"/>
      <c r="LA70" s="429"/>
      <c r="LB70" s="429"/>
      <c r="LC70" s="429"/>
      <c r="LD70" s="429"/>
      <c r="LE70" s="429"/>
      <c r="LF70" s="429"/>
      <c r="LG70" s="429"/>
      <c r="LH70" s="429"/>
      <c r="LI70" s="429"/>
      <c r="LJ70" s="429"/>
      <c r="LK70" s="429"/>
      <c r="LL70" s="429"/>
      <c r="LM70" s="429"/>
      <c r="LN70" s="429"/>
      <c r="LO70" s="429"/>
      <c r="LP70" s="429"/>
      <c r="LQ70" s="429"/>
      <c r="LR70" s="429"/>
      <c r="LS70" s="429"/>
      <c r="LT70" s="429"/>
      <c r="LU70" s="429"/>
      <c r="LV70" s="429"/>
      <c r="LW70" s="429"/>
      <c r="LX70" s="429"/>
      <c r="LY70" s="429"/>
      <c r="LZ70" s="429"/>
    </row>
    <row r="71" spans="1:338" ht="11.25" customHeight="1">
      <c r="B71" s="785"/>
      <c r="C71" s="785"/>
      <c r="D71" s="785"/>
      <c r="E71" s="786"/>
      <c r="F71" s="765"/>
      <c r="G71" s="766"/>
      <c r="H71" s="766"/>
      <c r="I71" s="766"/>
      <c r="J71" s="766"/>
      <c r="K71" s="766"/>
      <c r="L71" s="766"/>
      <c r="M71" s="767"/>
      <c r="N71" s="768"/>
      <c r="O71" s="769"/>
      <c r="P71" s="769"/>
      <c r="Q71" s="770"/>
      <c r="R71" s="782"/>
      <c r="S71" s="780"/>
      <c r="T71" s="780"/>
      <c r="U71" s="780"/>
      <c r="V71" s="780"/>
      <c r="W71" s="780"/>
      <c r="X71" s="780"/>
      <c r="Y71" s="780"/>
      <c r="Z71" s="780"/>
      <c r="AA71" s="781"/>
      <c r="AB71" s="782"/>
      <c r="AC71" s="780"/>
      <c r="AD71" s="780"/>
      <c r="AE71" s="780"/>
      <c r="AF71" s="780"/>
      <c r="AG71" s="780"/>
      <c r="AH71" s="780"/>
      <c r="AI71" s="780"/>
      <c r="AJ71" s="780"/>
      <c r="AK71" s="780"/>
      <c r="AL71" s="780"/>
      <c r="AM71" s="780"/>
      <c r="AN71" s="780"/>
      <c r="AO71" s="780"/>
      <c r="AP71" s="780"/>
      <c r="AQ71" s="780"/>
      <c r="AR71" s="780"/>
      <c r="AS71" s="780"/>
      <c r="AT71" s="780"/>
      <c r="AU71" s="780"/>
      <c r="AV71" s="780"/>
      <c r="AW71" s="780"/>
      <c r="AX71" s="780"/>
      <c r="AY71" s="781"/>
      <c r="AZ71" s="783"/>
      <c r="BA71" s="784"/>
      <c r="BB71" s="784"/>
      <c r="BC71" s="784"/>
      <c r="BD71" s="784"/>
      <c r="BE71" s="784"/>
      <c r="BF71" s="784"/>
      <c r="BG71" s="784"/>
      <c r="BH71" s="784"/>
      <c r="BI71" s="784"/>
      <c r="BJ71" s="418"/>
      <c r="BK71" s="418"/>
      <c r="BL71" s="418"/>
      <c r="BM71" s="717"/>
      <c r="BN71" s="717"/>
      <c r="BO71" s="717"/>
      <c r="BP71" s="707"/>
      <c r="BQ71" s="708"/>
      <c r="BR71" s="708"/>
      <c r="BS71" s="708"/>
      <c r="BT71" s="708"/>
      <c r="BU71" s="708"/>
      <c r="BV71" s="708"/>
      <c r="BW71" s="711"/>
      <c r="BX71" s="711"/>
      <c r="BY71" s="711"/>
      <c r="BZ71" s="711"/>
      <c r="CA71" s="711"/>
      <c r="CB71" s="711"/>
      <c r="CC71" s="711"/>
      <c r="CD71" s="711"/>
      <c r="CE71" s="711"/>
      <c r="CF71" s="711"/>
      <c r="CG71" s="711"/>
      <c r="CH71" s="711"/>
      <c r="CI71" s="711"/>
      <c r="CJ71" s="711"/>
      <c r="CK71" s="711"/>
      <c r="CL71" s="721"/>
      <c r="CM71" s="694"/>
      <c r="CN71" s="694"/>
      <c r="CO71" s="694"/>
      <c r="CP71" s="694"/>
      <c r="CQ71" s="694"/>
      <c r="CR71" s="694"/>
      <c r="CS71" s="694"/>
      <c r="CT71" s="694"/>
      <c r="CU71" s="685"/>
      <c r="CV71" s="685"/>
      <c r="CW71" s="688"/>
      <c r="CX71" s="688"/>
      <c r="CY71" s="691"/>
      <c r="CZ71" s="691"/>
      <c r="DA71" s="691"/>
      <c r="DB71" s="691"/>
      <c r="DC71" s="691"/>
      <c r="DD71" s="691"/>
      <c r="DE71" s="691"/>
      <c r="DF71" s="691"/>
      <c r="DG71" s="691"/>
      <c r="DH71" s="688"/>
      <c r="DI71" s="688"/>
      <c r="DJ71" s="694"/>
      <c r="DK71" s="694"/>
      <c r="DL71" s="694"/>
      <c r="DM71" s="694"/>
      <c r="DN71" s="694"/>
      <c r="DO71" s="694"/>
      <c r="DP71" s="694"/>
      <c r="DQ71" s="694"/>
      <c r="DR71" s="694"/>
      <c r="DS71" s="685"/>
      <c r="DT71" s="697"/>
      <c r="DV71" s="429"/>
      <c r="DW71" s="429"/>
      <c r="DX71" s="429"/>
      <c r="DY71" s="429"/>
      <c r="DZ71" s="785"/>
      <c r="EA71" s="785"/>
      <c r="EB71" s="785"/>
      <c r="EC71" s="786"/>
      <c r="ED71" s="813"/>
      <c r="EE71" s="813"/>
      <c r="EF71" s="813"/>
      <c r="EG71" s="813"/>
      <c r="EH71" s="681"/>
      <c r="EI71" s="681"/>
      <c r="EJ71" s="681"/>
      <c r="EK71" s="681"/>
      <c r="EL71" s="681"/>
      <c r="EM71" s="681"/>
      <c r="EN71" s="681"/>
      <c r="EO71" s="681"/>
      <c r="EP71" s="681"/>
      <c r="EQ71" s="681"/>
      <c r="ER71" s="672"/>
      <c r="ES71" s="672"/>
      <c r="ET71" s="672"/>
      <c r="EU71" s="672"/>
      <c r="EV71" s="672"/>
      <c r="EW71" s="672"/>
      <c r="EX71" s="672"/>
      <c r="EY71" s="672"/>
      <c r="EZ71" s="678"/>
      <c r="FA71" s="678"/>
      <c r="FB71" s="678"/>
      <c r="FC71" s="678"/>
      <c r="FD71" s="678"/>
      <c r="FE71" s="678"/>
      <c r="FF71" s="678"/>
      <c r="FG71" s="678"/>
      <c r="FH71" s="678"/>
      <c r="FI71" s="678"/>
      <c r="FJ71" s="678"/>
      <c r="FK71" s="678"/>
      <c r="FL71" s="678"/>
      <c r="FM71" s="678"/>
      <c r="FN71" s="678"/>
      <c r="FO71" s="678"/>
      <c r="FP71" s="677"/>
      <c r="FQ71" s="677"/>
      <c r="FR71" s="677"/>
      <c r="FS71" s="677"/>
      <c r="FT71" s="677"/>
      <c r="FU71" s="677"/>
      <c r="FV71" s="677"/>
      <c r="FW71" s="677"/>
      <c r="FX71" s="672"/>
      <c r="FY71" s="672"/>
      <c r="FZ71" s="672"/>
      <c r="GA71" s="672"/>
      <c r="GB71" s="672"/>
      <c r="GC71" s="672"/>
      <c r="GD71" s="672"/>
      <c r="GE71" s="672"/>
      <c r="GF71" s="678"/>
      <c r="GG71" s="678"/>
      <c r="GH71" s="678"/>
      <c r="GI71" s="678"/>
      <c r="GJ71" s="678"/>
      <c r="GK71" s="678"/>
      <c r="GL71" s="678"/>
      <c r="GM71" s="678"/>
      <c r="GN71" s="678"/>
      <c r="GO71" s="678"/>
      <c r="GP71" s="678"/>
      <c r="GQ71" s="678"/>
      <c r="GR71" s="678"/>
      <c r="GS71" s="678"/>
      <c r="GT71" s="678"/>
      <c r="GU71" s="678"/>
      <c r="GV71" s="678"/>
      <c r="GW71" s="678"/>
      <c r="GX71" s="678"/>
      <c r="GY71" s="678"/>
      <c r="GZ71" s="678"/>
      <c r="HA71" s="678"/>
      <c r="HB71" s="678"/>
      <c r="HC71" s="678"/>
      <c r="HD71" s="674"/>
      <c r="HE71" s="674"/>
      <c r="HF71" s="674"/>
      <c r="HG71" s="674"/>
      <c r="HH71" s="674"/>
      <c r="HI71" s="674"/>
      <c r="HJ71" s="674"/>
      <c r="HK71" s="674"/>
      <c r="HL71" s="674"/>
      <c r="HM71" s="674"/>
      <c r="HN71" s="674"/>
      <c r="HO71" s="674"/>
      <c r="HP71" s="674"/>
      <c r="HQ71" s="674"/>
      <c r="HR71" s="674"/>
      <c r="HS71" s="674"/>
      <c r="HT71" s="677"/>
      <c r="HU71" s="677"/>
      <c r="HV71" s="677"/>
      <c r="HW71" s="677"/>
      <c r="HX71" s="677"/>
      <c r="HY71" s="677"/>
      <c r="HZ71" s="677"/>
      <c r="IA71" s="677"/>
      <c r="IB71" s="672"/>
      <c r="IC71" s="672"/>
      <c r="ID71" s="672"/>
      <c r="IE71" s="672"/>
      <c r="IF71" s="672"/>
      <c r="IG71" s="672"/>
      <c r="IH71" s="672"/>
      <c r="II71" s="672"/>
      <c r="IJ71" s="673"/>
      <c r="IK71" s="673"/>
      <c r="IL71" s="673"/>
      <c r="IM71" s="673"/>
      <c r="IN71" s="673"/>
      <c r="IO71" s="673"/>
      <c r="IP71" s="673"/>
      <c r="IQ71" s="673"/>
      <c r="IR71" s="673"/>
      <c r="IS71" s="673"/>
      <c r="IT71" s="673"/>
      <c r="IU71" s="673"/>
      <c r="IV71" s="673"/>
      <c r="IW71" s="673"/>
      <c r="IX71" s="673"/>
      <c r="IY71" s="673"/>
      <c r="IZ71" s="675"/>
      <c r="JA71" s="675"/>
      <c r="JB71" s="675"/>
      <c r="JC71" s="675"/>
      <c r="JD71" s="675"/>
      <c r="JE71" s="675"/>
      <c r="JF71" s="675"/>
      <c r="JG71" s="675"/>
      <c r="JH71" s="675"/>
      <c r="JI71" s="675"/>
      <c r="JJ71" s="671"/>
      <c r="JK71" s="671"/>
      <c r="JL71" s="671"/>
      <c r="JM71" s="671"/>
      <c r="JN71" s="671"/>
      <c r="JO71" s="671"/>
      <c r="JP71" s="671"/>
      <c r="JQ71" s="671"/>
      <c r="JR71" s="671"/>
      <c r="JS71" s="671"/>
      <c r="JT71" s="701"/>
      <c r="JU71" s="701"/>
      <c r="JV71" s="701"/>
      <c r="JW71" s="701"/>
      <c r="JX71" s="701"/>
      <c r="JY71" s="701"/>
      <c r="JZ71" s="701"/>
      <c r="KA71" s="701"/>
      <c r="KB71" s="701"/>
      <c r="KC71" s="701"/>
      <c r="KD71" s="676"/>
      <c r="KE71" s="676"/>
      <c r="KF71" s="676"/>
      <c r="KG71" s="676"/>
      <c r="KH71" s="676"/>
      <c r="KI71" s="676"/>
      <c r="KJ71" s="676"/>
      <c r="KK71" s="676"/>
      <c r="KL71" s="828"/>
      <c r="KM71" s="829"/>
      <c r="KN71" s="829"/>
      <c r="KO71" s="830"/>
      <c r="KP71" s="429"/>
      <c r="KQ71" s="429"/>
      <c r="KR71" s="429"/>
      <c r="KS71" s="429"/>
      <c r="KT71" s="429"/>
      <c r="KU71" s="429"/>
      <c r="KV71" s="429"/>
      <c r="KW71" s="429"/>
      <c r="KX71" s="429"/>
      <c r="KY71" s="429"/>
      <c r="KZ71" s="429"/>
      <c r="LA71" s="429"/>
      <c r="LB71" s="429"/>
      <c r="LC71" s="429"/>
      <c r="LD71" s="429"/>
      <c r="LE71" s="429"/>
      <c r="LF71" s="429"/>
      <c r="LG71" s="429"/>
      <c r="LH71" s="429"/>
      <c r="LI71" s="429"/>
      <c r="LJ71" s="429"/>
      <c r="LK71" s="429"/>
      <c r="LL71" s="429"/>
      <c r="LM71" s="429"/>
      <c r="LN71" s="429"/>
      <c r="LO71" s="429"/>
      <c r="LP71" s="429"/>
      <c r="LQ71" s="429"/>
      <c r="LR71" s="429"/>
      <c r="LS71" s="429"/>
      <c r="LT71" s="429"/>
      <c r="LU71" s="429"/>
      <c r="LV71" s="429"/>
      <c r="LW71" s="429"/>
      <c r="LX71" s="429"/>
      <c r="LY71" s="429"/>
      <c r="LZ71" s="429"/>
    </row>
    <row r="72" spans="1:338" ht="11.25" customHeight="1">
      <c r="B72" s="785"/>
      <c r="C72" s="785"/>
      <c r="D72" s="785"/>
      <c r="E72" s="786"/>
      <c r="F72" s="765"/>
      <c r="G72" s="766"/>
      <c r="H72" s="766"/>
      <c r="I72" s="766"/>
      <c r="J72" s="766"/>
      <c r="K72" s="766"/>
      <c r="L72" s="766"/>
      <c r="M72" s="767"/>
      <c r="N72" s="768"/>
      <c r="O72" s="769"/>
      <c r="P72" s="769"/>
      <c r="Q72" s="770"/>
      <c r="R72" s="782"/>
      <c r="S72" s="780"/>
      <c r="T72" s="780"/>
      <c r="U72" s="780"/>
      <c r="V72" s="780"/>
      <c r="W72" s="780"/>
      <c r="X72" s="780"/>
      <c r="Y72" s="780"/>
      <c r="Z72" s="780"/>
      <c r="AA72" s="781"/>
      <c r="AB72" s="782"/>
      <c r="AC72" s="780"/>
      <c r="AD72" s="780"/>
      <c r="AE72" s="780"/>
      <c r="AF72" s="780"/>
      <c r="AG72" s="780"/>
      <c r="AH72" s="780"/>
      <c r="AI72" s="780"/>
      <c r="AJ72" s="780"/>
      <c r="AK72" s="780"/>
      <c r="AL72" s="780"/>
      <c r="AM72" s="780"/>
      <c r="AN72" s="780"/>
      <c r="AO72" s="780"/>
      <c r="AP72" s="780"/>
      <c r="AQ72" s="780"/>
      <c r="AR72" s="780"/>
      <c r="AS72" s="780"/>
      <c r="AT72" s="780"/>
      <c r="AU72" s="780"/>
      <c r="AV72" s="780"/>
      <c r="AW72" s="780"/>
      <c r="AX72" s="780"/>
      <c r="AY72" s="781"/>
      <c r="AZ72" s="783"/>
      <c r="BA72" s="784"/>
      <c r="BB72" s="784"/>
      <c r="BC72" s="784"/>
      <c r="BD72" s="784"/>
      <c r="BE72" s="784"/>
      <c r="BF72" s="784"/>
      <c r="BG72" s="784"/>
      <c r="BH72" s="784"/>
      <c r="BI72" s="784"/>
      <c r="BJ72" s="418"/>
      <c r="BK72" s="418"/>
      <c r="BL72" s="418"/>
      <c r="BM72" s="717"/>
      <c r="BN72" s="717"/>
      <c r="BO72" s="717"/>
      <c r="BP72" s="703" t="s">
        <v>210</v>
      </c>
      <c r="BQ72" s="704"/>
      <c r="BR72" s="704"/>
      <c r="BS72" s="704"/>
      <c r="BT72" s="704"/>
      <c r="BU72" s="704"/>
      <c r="BV72" s="704"/>
      <c r="BW72" s="709" t="s">
        <v>211</v>
      </c>
      <c r="BX72" s="709"/>
      <c r="BY72" s="709"/>
      <c r="BZ72" s="709"/>
      <c r="CA72" s="709"/>
      <c r="CB72" s="709"/>
      <c r="CC72" s="709"/>
      <c r="CD72" s="709"/>
      <c r="CE72" s="709"/>
      <c r="CF72" s="709"/>
      <c r="CG72" s="709"/>
      <c r="CH72" s="709"/>
      <c r="CI72" s="709"/>
      <c r="CJ72" s="709"/>
      <c r="CK72" s="709"/>
      <c r="CL72" s="719">
        <f>AU88</f>
        <v>0</v>
      </c>
      <c r="CM72" s="692"/>
      <c r="CN72" s="692"/>
      <c r="CO72" s="692"/>
      <c r="CP72" s="692"/>
      <c r="CQ72" s="692"/>
      <c r="CR72" s="692"/>
      <c r="CS72" s="692"/>
      <c r="CT72" s="692"/>
      <c r="CU72" s="683" t="s">
        <v>258</v>
      </c>
      <c r="CV72" s="683"/>
      <c r="CW72" s="686" t="s">
        <v>25</v>
      </c>
      <c r="CX72" s="686"/>
      <c r="CY72" s="698">
        <f>パラメーター!$D$10</f>
        <v>10210</v>
      </c>
      <c r="CZ72" s="698"/>
      <c r="DA72" s="698"/>
      <c r="DB72" s="698"/>
      <c r="DC72" s="698"/>
      <c r="DD72" s="698"/>
      <c r="DE72" s="698"/>
      <c r="DF72" s="698"/>
      <c r="DG72" s="698"/>
      <c r="DH72" s="686" t="s">
        <v>205</v>
      </c>
      <c r="DI72" s="686"/>
      <c r="DJ72" s="692">
        <f>CL72*CY72</f>
        <v>0</v>
      </c>
      <c r="DK72" s="692"/>
      <c r="DL72" s="692"/>
      <c r="DM72" s="692"/>
      <c r="DN72" s="692"/>
      <c r="DO72" s="692"/>
      <c r="DP72" s="692"/>
      <c r="DQ72" s="692"/>
      <c r="DR72" s="692"/>
      <c r="DS72" s="683" t="s">
        <v>256</v>
      </c>
      <c r="DT72" s="695"/>
      <c r="DV72" s="429"/>
      <c r="DW72" s="429"/>
      <c r="DX72" s="429"/>
      <c r="DY72" s="429"/>
      <c r="DZ72" s="785"/>
      <c r="EA72" s="785"/>
      <c r="EB72" s="785"/>
      <c r="EC72" s="786"/>
      <c r="ED72" s="813"/>
      <c r="EE72" s="813"/>
      <c r="EF72" s="813"/>
      <c r="EG72" s="813"/>
      <c r="EH72" s="681"/>
      <c r="EI72" s="681"/>
      <c r="EJ72" s="681"/>
      <c r="EK72" s="681"/>
      <c r="EL72" s="681"/>
      <c r="EM72" s="681"/>
      <c r="EN72" s="681"/>
      <c r="EO72" s="681"/>
      <c r="EP72" s="681"/>
      <c r="EQ72" s="681"/>
      <c r="ER72" s="672"/>
      <c r="ES72" s="672"/>
      <c r="ET72" s="672"/>
      <c r="EU72" s="672"/>
      <c r="EV72" s="672"/>
      <c r="EW72" s="672"/>
      <c r="EX72" s="672"/>
      <c r="EY72" s="672"/>
      <c r="EZ72" s="678" t="str">
        <f>IF(ER70&lt;1628000,"-",
IF(ER70&lt;1800000,ROUNDDOWN(ER70/4,-3)*2.4+100000,
IF(ER70&lt;3600000,ROUNDDOWN(ER70/4,-3)*2.8-80000,
IF(ER70&lt;6600000,ROUNDDOWN(ER70/4,-3)*3.2-440000,
IF(ER70&lt;8500000,ROUNDDOWN(ER70*0.9-1100000,0),
ER70-1950000)))))</f>
        <v>-</v>
      </c>
      <c r="FA72" s="678"/>
      <c r="FB72" s="678"/>
      <c r="FC72" s="678"/>
      <c r="FD72" s="678"/>
      <c r="FE72" s="678"/>
      <c r="FF72" s="678"/>
      <c r="FG72" s="678"/>
      <c r="FH72" s="674">
        <f>IF(
IF(FH70&gt;100000,100000,FH70)+IF(HT70&gt;100000,100000,HT70)&lt;=0,0,
IF(FH70&gt;100000,100000,FH70)+IF(HT70&gt;100000,100000,HT70)-100000)</f>
        <v>0</v>
      </c>
      <c r="FI72" s="674"/>
      <c r="FJ72" s="674"/>
      <c r="FK72" s="674"/>
      <c r="FL72" s="674"/>
      <c r="FM72" s="674"/>
      <c r="FN72" s="674"/>
      <c r="FO72" s="674"/>
      <c r="FP72" s="677"/>
      <c r="FQ72" s="677"/>
      <c r="FR72" s="677"/>
      <c r="FS72" s="677"/>
      <c r="FT72" s="677"/>
      <c r="FU72" s="677"/>
      <c r="FV72" s="677"/>
      <c r="FW72" s="677"/>
      <c r="FX72" s="672"/>
      <c r="FY72" s="672"/>
      <c r="FZ72" s="672"/>
      <c r="GA72" s="672"/>
      <c r="GB72" s="672"/>
      <c r="GC72" s="672"/>
      <c r="GD72" s="672"/>
      <c r="GE72" s="672"/>
      <c r="GF72" s="678">
        <f>IF(FX70&lt;1100000,0,
IF(FX70&lt;3300000,FX70-1100000,
IF(FX70&lt;4100000,ROUNDDOWN(FX70*0.75-275000,0),
IF(FX70&lt;7700000,ROUNDDOWN(FX70*0.85-685000,0),
IF(FX70&lt;10000000,ROUNDDOWN(FX70*0.95-1455000,0),
FX70-1955000)))))</f>
        <v>0</v>
      </c>
      <c r="GG72" s="678"/>
      <c r="GH72" s="678"/>
      <c r="GI72" s="678"/>
      <c r="GJ72" s="678"/>
      <c r="GK72" s="678"/>
      <c r="GL72" s="678"/>
      <c r="GM72" s="678"/>
      <c r="GN72" s="678">
        <f>IF(FX70&lt;1000000,0,
IF(FX70&lt;3300000,FX70-1000000,
IF(FX70&lt;4100000,ROUNDDOWN(FX70*0.75-175000,0),
IF(FX70&lt;7700000,ROUNDDOWN(FX70*0.85-585000,0),
IF(FX70&lt;10000000,ROUNDDOWN(FX70*0.95-1355000,0),
FX70-1855000)))))</f>
        <v>0</v>
      </c>
      <c r="GO72" s="678"/>
      <c r="GP72" s="678"/>
      <c r="GQ72" s="678"/>
      <c r="GR72" s="678"/>
      <c r="GS72" s="678"/>
      <c r="GT72" s="678"/>
      <c r="GU72" s="678"/>
      <c r="GV72" s="678">
        <f>IF(FX70&lt;900000,0,
IF(FX70&lt;3300000,FX70-900000,
IF(FX70&lt;4100000,ROUNDDOWN(FX70*0.75-75000,0),
IF(FX70&lt;7700000,ROUNDDOWN(FX70*0.85-485000,0),
IF(FX70&lt;10000000,ROUNDDOWN(FX70*0.95-1255000,0),
FX70-1755000)))))</f>
        <v>0</v>
      </c>
      <c r="GW72" s="678"/>
      <c r="GX72" s="678"/>
      <c r="GY72" s="678"/>
      <c r="GZ72" s="678"/>
      <c r="HA72" s="678"/>
      <c r="HB72" s="678"/>
      <c r="HC72" s="678"/>
      <c r="HD72" s="674">
        <f>SUM(FH70,IB70)</f>
        <v>0</v>
      </c>
      <c r="HE72" s="674"/>
      <c r="HF72" s="674"/>
      <c r="HG72" s="674"/>
      <c r="HH72" s="674"/>
      <c r="HI72" s="674"/>
      <c r="HJ72" s="674"/>
      <c r="HK72" s="674"/>
      <c r="HL72" s="674">
        <f>IF(HD72&lt;=10000000,1,IF(HD72&lt;=20000000,2,3))</f>
        <v>1</v>
      </c>
      <c r="HM72" s="674"/>
      <c r="HN72" s="674"/>
      <c r="HO72" s="674"/>
      <c r="HP72" s="674"/>
      <c r="HQ72" s="674"/>
      <c r="HR72" s="674"/>
      <c r="HS72" s="674"/>
      <c r="HT72" s="677"/>
      <c r="HU72" s="677"/>
      <c r="HV72" s="677"/>
      <c r="HW72" s="677"/>
      <c r="HX72" s="677"/>
      <c r="HY72" s="677"/>
      <c r="HZ72" s="677"/>
      <c r="IA72" s="677"/>
      <c r="IB72" s="672"/>
      <c r="IC72" s="672"/>
      <c r="ID72" s="672"/>
      <c r="IE72" s="672"/>
      <c r="IF72" s="672"/>
      <c r="IG72" s="672"/>
      <c r="IH72" s="672"/>
      <c r="II72" s="672"/>
      <c r="IJ72" s="673"/>
      <c r="IK72" s="673"/>
      <c r="IL72" s="673"/>
      <c r="IM72" s="673"/>
      <c r="IN72" s="673"/>
      <c r="IO72" s="673"/>
      <c r="IP72" s="673"/>
      <c r="IQ72" s="673"/>
      <c r="IR72" s="673"/>
      <c r="IS72" s="673"/>
      <c r="IT72" s="673"/>
      <c r="IU72" s="673"/>
      <c r="IV72" s="673"/>
      <c r="IW72" s="673"/>
      <c r="IX72" s="673"/>
      <c r="IY72" s="673"/>
      <c r="IZ72" s="675"/>
      <c r="JA72" s="675"/>
      <c r="JB72" s="675"/>
      <c r="JC72" s="675"/>
      <c r="JD72" s="675"/>
      <c r="JE72" s="675"/>
      <c r="JF72" s="675"/>
      <c r="JG72" s="675"/>
      <c r="JH72" s="675"/>
      <c r="JI72" s="675"/>
      <c r="JJ72" s="671"/>
      <c r="JK72" s="671"/>
      <c r="JL72" s="671"/>
      <c r="JM72" s="671"/>
      <c r="JN72" s="671"/>
      <c r="JO72" s="671"/>
      <c r="JP72" s="671"/>
      <c r="JQ72" s="671"/>
      <c r="JR72" s="671"/>
      <c r="JS72" s="671"/>
      <c r="JT72" s="701"/>
      <c r="JU72" s="701"/>
      <c r="JV72" s="701"/>
      <c r="JW72" s="701"/>
      <c r="JX72" s="701"/>
      <c r="JY72" s="701"/>
      <c r="JZ72" s="701"/>
      <c r="KA72" s="701"/>
      <c r="KB72" s="701"/>
      <c r="KC72" s="701"/>
      <c r="KD72" s="676"/>
      <c r="KE72" s="676"/>
      <c r="KF72" s="676"/>
      <c r="KG72" s="676"/>
      <c r="KH72" s="676"/>
      <c r="KI72" s="676"/>
      <c r="KJ72" s="676"/>
      <c r="KK72" s="676"/>
      <c r="KL72" s="828"/>
      <c r="KM72" s="829"/>
      <c r="KN72" s="829"/>
      <c r="KO72" s="830"/>
      <c r="KP72" s="429"/>
      <c r="KQ72" s="429"/>
      <c r="KR72" s="429"/>
      <c r="KS72" s="429"/>
      <c r="KT72" s="429"/>
      <c r="KU72" s="429"/>
      <c r="KV72" s="429"/>
      <c r="KW72" s="429"/>
      <c r="KX72" s="429"/>
      <c r="KY72" s="429"/>
      <c r="KZ72" s="429"/>
      <c r="LA72" s="429"/>
      <c r="LB72" s="429"/>
      <c r="LC72" s="429"/>
      <c r="LD72" s="429"/>
      <c r="LE72" s="429"/>
      <c r="LF72" s="429"/>
      <c r="LG72" s="429"/>
      <c r="LH72" s="429"/>
      <c r="LI72" s="429"/>
      <c r="LJ72" s="429"/>
      <c r="LK72" s="429"/>
      <c r="LL72" s="429"/>
      <c r="LM72" s="429"/>
      <c r="LN72" s="429"/>
      <c r="LO72" s="429"/>
      <c r="LP72" s="429"/>
      <c r="LQ72" s="429"/>
      <c r="LR72" s="429"/>
      <c r="LS72" s="429"/>
      <c r="LT72" s="429"/>
      <c r="LU72" s="429"/>
      <c r="LV72" s="429"/>
      <c r="LW72" s="429"/>
      <c r="LX72" s="429"/>
      <c r="LY72" s="429"/>
      <c r="LZ72" s="429"/>
    </row>
    <row r="73" spans="1:338" ht="11.25" customHeight="1">
      <c r="B73" s="785"/>
      <c r="C73" s="785"/>
      <c r="D73" s="785"/>
      <c r="E73" s="786"/>
      <c r="F73" s="765"/>
      <c r="G73" s="766"/>
      <c r="H73" s="766"/>
      <c r="I73" s="766"/>
      <c r="J73" s="766"/>
      <c r="K73" s="766"/>
      <c r="L73" s="766"/>
      <c r="M73" s="767"/>
      <c r="N73" s="768"/>
      <c r="O73" s="769"/>
      <c r="P73" s="769"/>
      <c r="Q73" s="770"/>
      <c r="R73" s="782"/>
      <c r="S73" s="780"/>
      <c r="T73" s="780"/>
      <c r="U73" s="780"/>
      <c r="V73" s="780"/>
      <c r="W73" s="780"/>
      <c r="X73" s="780"/>
      <c r="Y73" s="780"/>
      <c r="Z73" s="780"/>
      <c r="AA73" s="781"/>
      <c r="AB73" s="782"/>
      <c r="AC73" s="780"/>
      <c r="AD73" s="780"/>
      <c r="AE73" s="780"/>
      <c r="AF73" s="780"/>
      <c r="AG73" s="780"/>
      <c r="AH73" s="780"/>
      <c r="AI73" s="780"/>
      <c r="AJ73" s="780"/>
      <c r="AK73" s="780"/>
      <c r="AL73" s="780"/>
      <c r="AM73" s="780"/>
      <c r="AN73" s="780"/>
      <c r="AO73" s="780"/>
      <c r="AP73" s="780"/>
      <c r="AQ73" s="780"/>
      <c r="AR73" s="780"/>
      <c r="AS73" s="780"/>
      <c r="AT73" s="780"/>
      <c r="AU73" s="780"/>
      <c r="AV73" s="780"/>
      <c r="AW73" s="780"/>
      <c r="AX73" s="780"/>
      <c r="AY73" s="781"/>
      <c r="AZ73" s="783"/>
      <c r="BA73" s="784"/>
      <c r="BB73" s="784"/>
      <c r="BC73" s="784"/>
      <c r="BD73" s="784"/>
      <c r="BE73" s="784"/>
      <c r="BF73" s="784"/>
      <c r="BG73" s="784"/>
      <c r="BH73" s="784"/>
      <c r="BI73" s="784"/>
      <c r="BJ73" s="418"/>
      <c r="BK73" s="418"/>
      <c r="BL73" s="418"/>
      <c r="BM73" s="717"/>
      <c r="BN73" s="717"/>
      <c r="BO73" s="717"/>
      <c r="BP73" s="705"/>
      <c r="BQ73" s="706"/>
      <c r="BR73" s="706"/>
      <c r="BS73" s="706"/>
      <c r="BT73" s="706"/>
      <c r="BU73" s="706"/>
      <c r="BV73" s="706"/>
      <c r="BW73" s="710"/>
      <c r="BX73" s="710"/>
      <c r="BY73" s="710"/>
      <c r="BZ73" s="710"/>
      <c r="CA73" s="710"/>
      <c r="CB73" s="710"/>
      <c r="CC73" s="710"/>
      <c r="CD73" s="710"/>
      <c r="CE73" s="710"/>
      <c r="CF73" s="710"/>
      <c r="CG73" s="710"/>
      <c r="CH73" s="710"/>
      <c r="CI73" s="710"/>
      <c r="CJ73" s="710"/>
      <c r="CK73" s="710"/>
      <c r="CL73" s="720"/>
      <c r="CM73" s="693"/>
      <c r="CN73" s="693"/>
      <c r="CO73" s="693"/>
      <c r="CP73" s="693"/>
      <c r="CQ73" s="693"/>
      <c r="CR73" s="693"/>
      <c r="CS73" s="693"/>
      <c r="CT73" s="693"/>
      <c r="CU73" s="684"/>
      <c r="CV73" s="684"/>
      <c r="CW73" s="687"/>
      <c r="CX73" s="687"/>
      <c r="CY73" s="699"/>
      <c r="CZ73" s="699"/>
      <c r="DA73" s="699"/>
      <c r="DB73" s="699"/>
      <c r="DC73" s="699"/>
      <c r="DD73" s="699"/>
      <c r="DE73" s="699"/>
      <c r="DF73" s="699"/>
      <c r="DG73" s="699"/>
      <c r="DH73" s="687"/>
      <c r="DI73" s="687"/>
      <c r="DJ73" s="693"/>
      <c r="DK73" s="693"/>
      <c r="DL73" s="693"/>
      <c r="DM73" s="693"/>
      <c r="DN73" s="693"/>
      <c r="DO73" s="693"/>
      <c r="DP73" s="693"/>
      <c r="DQ73" s="693"/>
      <c r="DR73" s="693"/>
      <c r="DS73" s="684"/>
      <c r="DT73" s="696"/>
      <c r="DV73" s="429"/>
      <c r="DW73" s="429"/>
      <c r="DX73" s="429"/>
      <c r="DY73" s="429"/>
      <c r="DZ73" s="785"/>
      <c r="EA73" s="785"/>
      <c r="EB73" s="785"/>
      <c r="EC73" s="786"/>
      <c r="ED73" s="813"/>
      <c r="EE73" s="813"/>
      <c r="EF73" s="813"/>
      <c r="EG73" s="813"/>
      <c r="EH73" s="681"/>
      <c r="EI73" s="681"/>
      <c r="EJ73" s="681"/>
      <c r="EK73" s="681"/>
      <c r="EL73" s="681"/>
      <c r="EM73" s="681"/>
      <c r="EN73" s="681"/>
      <c r="EO73" s="681"/>
      <c r="EP73" s="681"/>
      <c r="EQ73" s="681"/>
      <c r="ER73" s="672"/>
      <c r="ES73" s="672"/>
      <c r="ET73" s="672"/>
      <c r="EU73" s="672"/>
      <c r="EV73" s="672"/>
      <c r="EW73" s="672"/>
      <c r="EX73" s="672"/>
      <c r="EY73" s="672"/>
      <c r="EZ73" s="678"/>
      <c r="FA73" s="678"/>
      <c r="FB73" s="678"/>
      <c r="FC73" s="678"/>
      <c r="FD73" s="678"/>
      <c r="FE73" s="678"/>
      <c r="FF73" s="678"/>
      <c r="FG73" s="678"/>
      <c r="FH73" s="674"/>
      <c r="FI73" s="674"/>
      <c r="FJ73" s="674"/>
      <c r="FK73" s="674"/>
      <c r="FL73" s="674"/>
      <c r="FM73" s="674"/>
      <c r="FN73" s="674"/>
      <c r="FO73" s="674"/>
      <c r="FP73" s="677"/>
      <c r="FQ73" s="677"/>
      <c r="FR73" s="677"/>
      <c r="FS73" s="677"/>
      <c r="FT73" s="677"/>
      <c r="FU73" s="677"/>
      <c r="FV73" s="677"/>
      <c r="FW73" s="677"/>
      <c r="FX73" s="672"/>
      <c r="FY73" s="672"/>
      <c r="FZ73" s="672"/>
      <c r="GA73" s="672"/>
      <c r="GB73" s="672"/>
      <c r="GC73" s="672"/>
      <c r="GD73" s="672"/>
      <c r="GE73" s="672"/>
      <c r="GF73" s="678"/>
      <c r="GG73" s="678"/>
      <c r="GH73" s="678"/>
      <c r="GI73" s="678"/>
      <c r="GJ73" s="678"/>
      <c r="GK73" s="678"/>
      <c r="GL73" s="678"/>
      <c r="GM73" s="678"/>
      <c r="GN73" s="678"/>
      <c r="GO73" s="678"/>
      <c r="GP73" s="678"/>
      <c r="GQ73" s="678"/>
      <c r="GR73" s="678"/>
      <c r="GS73" s="678"/>
      <c r="GT73" s="678"/>
      <c r="GU73" s="678"/>
      <c r="GV73" s="678"/>
      <c r="GW73" s="678"/>
      <c r="GX73" s="678"/>
      <c r="GY73" s="678"/>
      <c r="GZ73" s="678"/>
      <c r="HA73" s="678"/>
      <c r="HB73" s="678"/>
      <c r="HC73" s="678"/>
      <c r="HD73" s="674"/>
      <c r="HE73" s="674"/>
      <c r="HF73" s="674"/>
      <c r="HG73" s="674"/>
      <c r="HH73" s="674"/>
      <c r="HI73" s="674"/>
      <c r="HJ73" s="674"/>
      <c r="HK73" s="674"/>
      <c r="HL73" s="674"/>
      <c r="HM73" s="674"/>
      <c r="HN73" s="674"/>
      <c r="HO73" s="674"/>
      <c r="HP73" s="674"/>
      <c r="HQ73" s="674"/>
      <c r="HR73" s="674"/>
      <c r="HS73" s="674"/>
      <c r="HT73" s="677"/>
      <c r="HU73" s="677"/>
      <c r="HV73" s="677"/>
      <c r="HW73" s="677"/>
      <c r="HX73" s="677"/>
      <c r="HY73" s="677"/>
      <c r="HZ73" s="677"/>
      <c r="IA73" s="677"/>
      <c r="IB73" s="672"/>
      <c r="IC73" s="672"/>
      <c r="ID73" s="672"/>
      <c r="IE73" s="672"/>
      <c r="IF73" s="672"/>
      <c r="IG73" s="672"/>
      <c r="IH73" s="672"/>
      <c r="II73" s="672"/>
      <c r="IJ73" s="673"/>
      <c r="IK73" s="673"/>
      <c r="IL73" s="673"/>
      <c r="IM73" s="673"/>
      <c r="IN73" s="673"/>
      <c r="IO73" s="673"/>
      <c r="IP73" s="673"/>
      <c r="IQ73" s="673"/>
      <c r="IR73" s="673"/>
      <c r="IS73" s="673"/>
      <c r="IT73" s="673"/>
      <c r="IU73" s="673"/>
      <c r="IV73" s="673"/>
      <c r="IW73" s="673"/>
      <c r="IX73" s="673"/>
      <c r="IY73" s="673"/>
      <c r="IZ73" s="675"/>
      <c r="JA73" s="675"/>
      <c r="JB73" s="675"/>
      <c r="JC73" s="675"/>
      <c r="JD73" s="675"/>
      <c r="JE73" s="675"/>
      <c r="JF73" s="675"/>
      <c r="JG73" s="675"/>
      <c r="JH73" s="675"/>
      <c r="JI73" s="675"/>
      <c r="JJ73" s="671"/>
      <c r="JK73" s="671"/>
      <c r="JL73" s="671"/>
      <c r="JM73" s="671"/>
      <c r="JN73" s="671"/>
      <c r="JO73" s="671"/>
      <c r="JP73" s="671"/>
      <c r="JQ73" s="671"/>
      <c r="JR73" s="671"/>
      <c r="JS73" s="671"/>
      <c r="JT73" s="701"/>
      <c r="JU73" s="701"/>
      <c r="JV73" s="701"/>
      <c r="JW73" s="701"/>
      <c r="JX73" s="701"/>
      <c r="JY73" s="701"/>
      <c r="JZ73" s="701"/>
      <c r="KA73" s="701"/>
      <c r="KB73" s="701"/>
      <c r="KC73" s="701"/>
      <c r="KD73" s="676"/>
      <c r="KE73" s="676"/>
      <c r="KF73" s="676"/>
      <c r="KG73" s="676"/>
      <c r="KH73" s="676"/>
      <c r="KI73" s="676"/>
      <c r="KJ73" s="676"/>
      <c r="KK73" s="676"/>
      <c r="KL73" s="831"/>
      <c r="KM73" s="832"/>
      <c r="KN73" s="832"/>
      <c r="KO73" s="833"/>
      <c r="KP73" s="429"/>
      <c r="KQ73" s="429"/>
      <c r="KR73" s="429"/>
      <c r="KS73" s="429"/>
      <c r="KT73" s="429"/>
      <c r="KU73" s="429"/>
      <c r="KV73" s="429"/>
      <c r="KW73" s="429"/>
      <c r="KX73" s="429"/>
      <c r="KY73" s="429"/>
      <c r="KZ73" s="429"/>
      <c r="LA73" s="429"/>
      <c r="LB73" s="429"/>
      <c r="LC73" s="429"/>
      <c r="LD73" s="429"/>
      <c r="LE73" s="429"/>
      <c r="LF73" s="429"/>
      <c r="LG73" s="429"/>
      <c r="LH73" s="429"/>
      <c r="LI73" s="429"/>
      <c r="LJ73" s="429"/>
      <c r="LK73" s="429"/>
      <c r="LL73" s="429"/>
      <c r="LM73" s="429"/>
      <c r="LN73" s="429"/>
      <c r="LO73" s="429"/>
      <c r="LP73" s="429"/>
      <c r="LQ73" s="429"/>
      <c r="LR73" s="429"/>
      <c r="LS73" s="429"/>
      <c r="LT73" s="429"/>
      <c r="LU73" s="429"/>
      <c r="LV73" s="429"/>
      <c r="LW73" s="429"/>
      <c r="LX73" s="429"/>
      <c r="LY73" s="429"/>
      <c r="LZ73" s="429"/>
    </row>
    <row r="74" spans="1:338" ht="11.25" customHeight="1">
      <c r="B74" s="785" t="s">
        <v>413</v>
      </c>
      <c r="C74" s="785"/>
      <c r="D74" s="785"/>
      <c r="E74" s="786"/>
      <c r="F74" s="765"/>
      <c r="G74" s="766"/>
      <c r="H74" s="766"/>
      <c r="I74" s="766"/>
      <c r="J74" s="766"/>
      <c r="K74" s="766"/>
      <c r="L74" s="766"/>
      <c r="M74" s="767"/>
      <c r="N74" s="768" t="str">
        <f t="shared" ref="N74" si="18">IF(F74="","",IF(ED74=TRUE,"○","ー"))</f>
        <v/>
      </c>
      <c r="O74" s="769"/>
      <c r="P74" s="769"/>
      <c r="Q74" s="770"/>
      <c r="R74" s="782"/>
      <c r="S74" s="780"/>
      <c r="T74" s="780"/>
      <c r="U74" s="780"/>
      <c r="V74" s="780"/>
      <c r="W74" s="780"/>
      <c r="X74" s="780"/>
      <c r="Y74" s="780"/>
      <c r="Z74" s="780"/>
      <c r="AA74" s="781"/>
      <c r="AB74" s="782"/>
      <c r="AC74" s="780"/>
      <c r="AD74" s="780"/>
      <c r="AE74" s="780"/>
      <c r="AF74" s="780"/>
      <c r="AG74" s="780"/>
      <c r="AH74" s="780"/>
      <c r="AI74" s="780"/>
      <c r="AJ74" s="780"/>
      <c r="AK74" s="780"/>
      <c r="AL74" s="780"/>
      <c r="AM74" s="780"/>
      <c r="AN74" s="780"/>
      <c r="AO74" s="780"/>
      <c r="AP74" s="780"/>
      <c r="AQ74" s="780"/>
      <c r="AR74" s="780"/>
      <c r="AS74" s="780"/>
      <c r="AT74" s="780"/>
      <c r="AU74" s="780"/>
      <c r="AV74" s="780"/>
      <c r="AW74" s="780"/>
      <c r="AX74" s="780"/>
      <c r="AY74" s="781"/>
      <c r="AZ74" s="783" t="str">
        <f>IF(KD74=0,"",
IF(KH74=0,"ー",JJ74))</f>
        <v/>
      </c>
      <c r="BA74" s="784"/>
      <c r="BB74" s="784"/>
      <c r="BC74" s="784"/>
      <c r="BD74" s="784"/>
      <c r="BE74" s="784"/>
      <c r="BF74" s="784"/>
      <c r="BG74" s="784"/>
      <c r="BH74" s="784"/>
      <c r="BI74" s="784"/>
      <c r="BJ74" s="418"/>
      <c r="BK74" s="418"/>
      <c r="BL74" s="418"/>
      <c r="BM74" s="717"/>
      <c r="BN74" s="717"/>
      <c r="BO74" s="717"/>
      <c r="BP74" s="707"/>
      <c r="BQ74" s="708"/>
      <c r="BR74" s="708"/>
      <c r="BS74" s="708"/>
      <c r="BT74" s="708"/>
      <c r="BU74" s="708"/>
      <c r="BV74" s="708"/>
      <c r="BW74" s="711"/>
      <c r="BX74" s="711"/>
      <c r="BY74" s="711"/>
      <c r="BZ74" s="711"/>
      <c r="CA74" s="711"/>
      <c r="CB74" s="711"/>
      <c r="CC74" s="711"/>
      <c r="CD74" s="711"/>
      <c r="CE74" s="711"/>
      <c r="CF74" s="711"/>
      <c r="CG74" s="711"/>
      <c r="CH74" s="711"/>
      <c r="CI74" s="711"/>
      <c r="CJ74" s="711"/>
      <c r="CK74" s="711"/>
      <c r="CL74" s="721"/>
      <c r="CM74" s="694"/>
      <c r="CN74" s="694"/>
      <c r="CO74" s="694"/>
      <c r="CP74" s="694"/>
      <c r="CQ74" s="694"/>
      <c r="CR74" s="694"/>
      <c r="CS74" s="694"/>
      <c r="CT74" s="694"/>
      <c r="CU74" s="685"/>
      <c r="CV74" s="685"/>
      <c r="CW74" s="688"/>
      <c r="CX74" s="688"/>
      <c r="CY74" s="700"/>
      <c r="CZ74" s="700"/>
      <c r="DA74" s="700"/>
      <c r="DB74" s="700"/>
      <c r="DC74" s="700"/>
      <c r="DD74" s="700"/>
      <c r="DE74" s="700"/>
      <c r="DF74" s="700"/>
      <c r="DG74" s="700"/>
      <c r="DH74" s="688"/>
      <c r="DI74" s="688"/>
      <c r="DJ74" s="694"/>
      <c r="DK74" s="694"/>
      <c r="DL74" s="694"/>
      <c r="DM74" s="694"/>
      <c r="DN74" s="694"/>
      <c r="DO74" s="694"/>
      <c r="DP74" s="694"/>
      <c r="DQ74" s="694"/>
      <c r="DR74" s="694"/>
      <c r="DS74" s="685"/>
      <c r="DT74" s="697"/>
      <c r="DV74" s="429"/>
      <c r="DW74" s="429"/>
      <c r="DX74" s="429"/>
      <c r="DY74" s="429"/>
      <c r="DZ74" s="785" t="s">
        <v>413</v>
      </c>
      <c r="EA74" s="785"/>
      <c r="EB74" s="785"/>
      <c r="EC74" s="786"/>
      <c r="ED74" s="813" t="b">
        <f>IF(AND($EN$29&lt;=F74,F74&lt;=$EI$29),TRUE,FALSE)</f>
        <v>0</v>
      </c>
      <c r="EE74" s="813"/>
      <c r="EF74" s="813"/>
      <c r="EG74" s="813"/>
      <c r="EH74" s="787" t="str">
        <f t="shared" ref="EH74" si="19">IF(R74="","",R74)</f>
        <v/>
      </c>
      <c r="EI74" s="681"/>
      <c r="EJ74" s="681"/>
      <c r="EK74" s="681"/>
      <c r="EL74" s="681"/>
      <c r="EM74" s="681"/>
      <c r="EN74" s="681"/>
      <c r="EO74" s="681"/>
      <c r="EP74" s="681"/>
      <c r="EQ74" s="681"/>
      <c r="ER74" s="672">
        <f>IF(AB74="",0,AB74)</f>
        <v>0</v>
      </c>
      <c r="ES74" s="672"/>
      <c r="ET74" s="672"/>
      <c r="EU74" s="672"/>
      <c r="EV74" s="672"/>
      <c r="EW74" s="672"/>
      <c r="EX74" s="672"/>
      <c r="EY74" s="672"/>
      <c r="EZ74" s="678">
        <f>IF(ER74&lt;551000,0,
IF(ER74&lt;1619000,ER74-550000,
IF(ER74&lt;1620000,1069000,
IF(ER74&lt;1622000,1070000,
IF(ER74&lt;1624000,1072000,
IF(ER74&lt;1628000,1074000,
"-"))))))</f>
        <v>0</v>
      </c>
      <c r="FA74" s="678"/>
      <c r="FB74" s="678"/>
      <c r="FC74" s="678"/>
      <c r="FD74" s="678"/>
      <c r="FE74" s="678"/>
      <c r="FF74" s="678"/>
      <c r="FG74" s="678"/>
      <c r="FH74" s="678">
        <f>IF(ER74&lt;1628000,EZ74,EZ76)</f>
        <v>0</v>
      </c>
      <c r="FI74" s="678"/>
      <c r="FJ74" s="678"/>
      <c r="FK74" s="678"/>
      <c r="FL74" s="678"/>
      <c r="FM74" s="678"/>
      <c r="FN74" s="678"/>
      <c r="FO74" s="678"/>
      <c r="FP74" s="677">
        <f>FH74-FH76</f>
        <v>0</v>
      </c>
      <c r="FQ74" s="677"/>
      <c r="FR74" s="677"/>
      <c r="FS74" s="677"/>
      <c r="FT74" s="677"/>
      <c r="FU74" s="677"/>
      <c r="FV74" s="677"/>
      <c r="FW74" s="677"/>
      <c r="FX74" s="672">
        <f>IF(AJ74="",0,AJ74)</f>
        <v>0</v>
      </c>
      <c r="FY74" s="672"/>
      <c r="FZ74" s="672"/>
      <c r="GA74" s="672"/>
      <c r="GB74" s="672"/>
      <c r="GC74" s="672"/>
      <c r="GD74" s="672"/>
      <c r="GE74" s="672"/>
      <c r="GF74" s="678">
        <f>IF(FX74&lt;600000,0,
IF(FX74&lt;1300000,FX74-600000,
IF(FX74&lt;4100000,ROUNDDOWN(FX74*0.75-275000,0),
IF(FX74&lt;7700000,ROUNDDOWN(FX74*0.85-685000,0),
IF(FX74&lt;10000000,ROUNDDOWN(FX74*0.95-1455000,0),
FX74-1955000)))))</f>
        <v>0</v>
      </c>
      <c r="GG74" s="678"/>
      <c r="GH74" s="678"/>
      <c r="GI74" s="678"/>
      <c r="GJ74" s="678"/>
      <c r="GK74" s="678"/>
      <c r="GL74" s="678"/>
      <c r="GM74" s="678"/>
      <c r="GN74" s="678">
        <f>IF(FX74&lt;500000,0,
IF(FX74&lt;1300000,FX74-500000,
IF(FX74&lt;4100000,ROUNDDOWN(FX74*0.75-175000,0),
IF(FX74&lt;7700000,ROUNDDOWN(FX74*0.85-585000,0),
IF(FX74&lt;10000000,ROUNDDOWN(FX74*0.95-1355000,0),
FX74-1855000)))))</f>
        <v>0</v>
      </c>
      <c r="GO74" s="678"/>
      <c r="GP74" s="678"/>
      <c r="GQ74" s="678"/>
      <c r="GR74" s="678"/>
      <c r="GS74" s="678"/>
      <c r="GT74" s="678"/>
      <c r="GU74" s="678"/>
      <c r="GV74" s="678">
        <f>IF(FX74&lt;400000,0,
IF(FX74&lt;1300000,FX74-400000,
IF(FX74&lt;4100000,ROUNDDOWN(FX74*0.75-75000,0),
IF(FX74&lt;7700000,ROUNDDOWN(FX74*0.85-485000,0),
IF(FX74&lt;10000000,ROUNDDOWN(FX74*0.95-1255000,0),
FX74-1755000)))))</f>
        <v>0</v>
      </c>
      <c r="GW74" s="678"/>
      <c r="GX74" s="678"/>
      <c r="GY74" s="678"/>
      <c r="GZ74" s="678"/>
      <c r="HA74" s="678"/>
      <c r="HB74" s="678"/>
      <c r="HC74" s="678"/>
      <c r="HD74" s="674" t="str">
        <f>IFERROR(IF(F74="","",DATEDIF(F74,"R"&amp;パラメーター!$D$1&amp;"/1/1","Y")),0)</f>
        <v/>
      </c>
      <c r="HE74" s="674"/>
      <c r="HF74" s="674"/>
      <c r="HG74" s="674"/>
      <c r="HH74" s="674"/>
      <c r="HI74" s="674"/>
      <c r="HJ74" s="674"/>
      <c r="HK74" s="674"/>
      <c r="HL74" s="674">
        <f>IF(HD74&lt;65,1,2)</f>
        <v>2</v>
      </c>
      <c r="HM74" s="674"/>
      <c r="HN74" s="674"/>
      <c r="HO74" s="674"/>
      <c r="HP74" s="674"/>
      <c r="HQ74" s="674"/>
      <c r="HR74" s="674"/>
      <c r="HS74" s="674"/>
      <c r="HT74" s="677">
        <f>IF(AND(HL74=1,HL76=1),GF74,
IF(AND(HL74=1,HL76=2),GN74,
IF(AND(HL74=1,HL76=3),GV74,
IF(AND(HL74=2,HL76=1),GF76,
IF(AND(HL74=2,HL76=2),GN76,
IF(AND(HL74=2,HL76=3),GV76,
"???"))))))</f>
        <v>0</v>
      </c>
      <c r="HU74" s="677"/>
      <c r="HV74" s="677"/>
      <c r="HW74" s="677"/>
      <c r="HX74" s="677"/>
      <c r="HY74" s="677"/>
      <c r="HZ74" s="677"/>
      <c r="IA74" s="677"/>
      <c r="IB74" s="672">
        <f>IF(AR74="",0,AR74)</f>
        <v>0</v>
      </c>
      <c r="IC74" s="672"/>
      <c r="ID74" s="672"/>
      <c r="IE74" s="672"/>
      <c r="IF74" s="672"/>
      <c r="IG74" s="672"/>
      <c r="IH74" s="672"/>
      <c r="II74" s="672"/>
      <c r="IJ74" s="673">
        <f>FP74+HT74+IB74</f>
        <v>0</v>
      </c>
      <c r="IK74" s="673"/>
      <c r="IL74" s="673"/>
      <c r="IM74" s="673"/>
      <c r="IN74" s="673"/>
      <c r="IO74" s="673"/>
      <c r="IP74" s="673"/>
      <c r="IQ74" s="673"/>
      <c r="IR74" s="673">
        <f>IF(IJ74&lt;=24000000,430000,
IF(IJ74&lt;=24500000,290000,
IF(IJ74&lt;=25000000,150000,
0)))</f>
        <v>430000</v>
      </c>
      <c r="IS74" s="673"/>
      <c r="IT74" s="673"/>
      <c r="IU74" s="673"/>
      <c r="IV74" s="673"/>
      <c r="IW74" s="673"/>
      <c r="IX74" s="673"/>
      <c r="IY74" s="673"/>
      <c r="IZ74" s="675">
        <f>IF(IJ74-IR74&lt;0,0,IJ74-IR74)</f>
        <v>0</v>
      </c>
      <c r="JA74" s="675"/>
      <c r="JB74" s="675"/>
      <c r="JC74" s="675"/>
      <c r="JD74" s="675"/>
      <c r="JE74" s="675"/>
      <c r="JF74" s="675"/>
      <c r="JG74" s="675"/>
      <c r="JH74" s="675"/>
      <c r="JI74" s="675"/>
      <c r="JJ74" s="671">
        <f>IF(KD74+KH74=2,
MAX(EH74,IZ74),0)</f>
        <v>0</v>
      </c>
      <c r="JK74" s="671"/>
      <c r="JL74" s="671"/>
      <c r="JM74" s="671"/>
      <c r="JN74" s="671"/>
      <c r="JO74" s="671"/>
      <c r="JP74" s="671"/>
      <c r="JQ74" s="671"/>
      <c r="JR74" s="671"/>
      <c r="JS74" s="671"/>
      <c r="JT74" s="701">
        <f>IF(ED74=TRUE,JJ74,0)</f>
        <v>0</v>
      </c>
      <c r="JU74" s="701"/>
      <c r="JV74" s="701"/>
      <c r="JW74" s="701"/>
      <c r="JX74" s="701"/>
      <c r="JY74" s="701"/>
      <c r="JZ74" s="701"/>
      <c r="KA74" s="701"/>
      <c r="KB74" s="701"/>
      <c r="KC74" s="701"/>
      <c r="KD74" s="676">
        <f>IF(F74="",0,1)</f>
        <v>0</v>
      </c>
      <c r="KE74" s="676"/>
      <c r="KF74" s="676"/>
      <c r="KG74" s="676"/>
      <c r="KH74" s="676">
        <f>IF(AND(R74&lt;&gt;"",OR(AB74&lt;&gt;"",AJ74&lt;&gt;"",AR74&lt;&gt;"")),0,1)</f>
        <v>1</v>
      </c>
      <c r="KI74" s="676"/>
      <c r="KJ74" s="676"/>
      <c r="KK74" s="676"/>
      <c r="KL74" s="825">
        <f t="shared" ref="KL74" si="20">IF(F74="",1,IF(IFERROR(F74*1,0)&gt;0,1,0))</f>
        <v>1</v>
      </c>
      <c r="KM74" s="826"/>
      <c r="KN74" s="826"/>
      <c r="KO74" s="827"/>
      <c r="KP74" s="429"/>
      <c r="KQ74" s="429"/>
      <c r="KR74" s="429"/>
      <c r="KS74" s="429"/>
      <c r="KT74" s="429"/>
      <c r="KU74" s="429"/>
      <c r="KV74" s="429"/>
      <c r="KW74" s="429"/>
      <c r="KX74" s="429"/>
      <c r="KY74" s="429"/>
      <c r="KZ74" s="429"/>
      <c r="LA74" s="429"/>
      <c r="LB74" s="429"/>
      <c r="LC74" s="429"/>
      <c r="LD74" s="429"/>
      <c r="LE74" s="429"/>
      <c r="LF74" s="429"/>
      <c r="LG74" s="429"/>
      <c r="LH74" s="429"/>
      <c r="LI74" s="429"/>
      <c r="LJ74" s="429"/>
      <c r="LK74" s="429"/>
      <c r="LL74" s="429"/>
      <c r="LM74" s="429"/>
      <c r="LN74" s="429"/>
      <c r="LO74" s="429"/>
      <c r="LP74" s="429"/>
      <c r="LQ74" s="429"/>
      <c r="LR74" s="429"/>
      <c r="LS74" s="429"/>
      <c r="LT74" s="429"/>
      <c r="LU74" s="429"/>
      <c r="LV74" s="429"/>
      <c r="LW74" s="429"/>
      <c r="LX74" s="429"/>
      <c r="LY74" s="429"/>
      <c r="LZ74" s="429"/>
    </row>
    <row r="75" spans="1:338" ht="11.25" customHeight="1">
      <c r="B75" s="785"/>
      <c r="C75" s="785"/>
      <c r="D75" s="785"/>
      <c r="E75" s="786"/>
      <c r="F75" s="765"/>
      <c r="G75" s="766"/>
      <c r="H75" s="766"/>
      <c r="I75" s="766"/>
      <c r="J75" s="766"/>
      <c r="K75" s="766"/>
      <c r="L75" s="766"/>
      <c r="M75" s="767"/>
      <c r="N75" s="768"/>
      <c r="O75" s="769"/>
      <c r="P75" s="769"/>
      <c r="Q75" s="770"/>
      <c r="R75" s="782"/>
      <c r="S75" s="780"/>
      <c r="T75" s="780"/>
      <c r="U75" s="780"/>
      <c r="V75" s="780"/>
      <c r="W75" s="780"/>
      <c r="X75" s="780"/>
      <c r="Y75" s="780"/>
      <c r="Z75" s="780"/>
      <c r="AA75" s="781"/>
      <c r="AB75" s="782"/>
      <c r="AC75" s="780"/>
      <c r="AD75" s="780"/>
      <c r="AE75" s="780"/>
      <c r="AF75" s="780"/>
      <c r="AG75" s="780"/>
      <c r="AH75" s="780"/>
      <c r="AI75" s="780"/>
      <c r="AJ75" s="780"/>
      <c r="AK75" s="780"/>
      <c r="AL75" s="780"/>
      <c r="AM75" s="780"/>
      <c r="AN75" s="780"/>
      <c r="AO75" s="780"/>
      <c r="AP75" s="780"/>
      <c r="AQ75" s="780"/>
      <c r="AR75" s="780"/>
      <c r="AS75" s="780"/>
      <c r="AT75" s="780"/>
      <c r="AU75" s="780"/>
      <c r="AV75" s="780"/>
      <c r="AW75" s="780"/>
      <c r="AX75" s="780"/>
      <c r="AY75" s="781"/>
      <c r="AZ75" s="783"/>
      <c r="BA75" s="784"/>
      <c r="BB75" s="784"/>
      <c r="BC75" s="784"/>
      <c r="BD75" s="784"/>
      <c r="BE75" s="784"/>
      <c r="BF75" s="784"/>
      <c r="BG75" s="784"/>
      <c r="BH75" s="784"/>
      <c r="BI75" s="784"/>
      <c r="BJ75" s="418"/>
      <c r="BK75" s="418"/>
      <c r="BL75" s="418"/>
      <c r="BM75" s="717"/>
      <c r="BN75" s="717"/>
      <c r="BO75" s="717"/>
      <c r="BP75" s="703" t="s">
        <v>212</v>
      </c>
      <c r="BQ75" s="704"/>
      <c r="BR75" s="704"/>
      <c r="BS75" s="704"/>
      <c r="BT75" s="704"/>
      <c r="BU75" s="704"/>
      <c r="BV75" s="704"/>
      <c r="BW75" s="709" t="s">
        <v>213</v>
      </c>
      <c r="BX75" s="709"/>
      <c r="BY75" s="709"/>
      <c r="BZ75" s="709"/>
      <c r="CA75" s="709"/>
      <c r="CB75" s="709"/>
      <c r="CC75" s="709"/>
      <c r="CD75" s="709"/>
      <c r="CE75" s="709"/>
      <c r="CF75" s="709"/>
      <c r="CG75" s="709"/>
      <c r="CH75" s="709"/>
      <c r="CI75" s="709"/>
      <c r="CJ75" s="709"/>
      <c r="CK75" s="709"/>
      <c r="CL75" s="735">
        <f>IF(AU88&lt;1,0,1)</f>
        <v>0</v>
      </c>
      <c r="CM75" s="736"/>
      <c r="CN75" s="736"/>
      <c r="CO75" s="736"/>
      <c r="CP75" s="736"/>
      <c r="CQ75" s="736"/>
      <c r="CR75" s="736"/>
      <c r="CS75" s="736"/>
      <c r="CT75" s="736"/>
      <c r="CU75" s="736"/>
      <c r="CV75" s="736"/>
      <c r="CW75" s="686"/>
      <c r="CX75" s="686"/>
      <c r="CY75" s="698">
        <f>パラメーター!$D$11</f>
        <v>7730</v>
      </c>
      <c r="CZ75" s="698"/>
      <c r="DA75" s="698"/>
      <c r="DB75" s="698"/>
      <c r="DC75" s="698"/>
      <c r="DD75" s="698"/>
      <c r="DE75" s="698"/>
      <c r="DF75" s="698"/>
      <c r="DG75" s="698"/>
      <c r="DH75" s="687" t="s">
        <v>259</v>
      </c>
      <c r="DI75" s="687"/>
      <c r="DJ75" s="692">
        <f>CL75*CY75</f>
        <v>0</v>
      </c>
      <c r="DK75" s="692"/>
      <c r="DL75" s="692"/>
      <c r="DM75" s="692"/>
      <c r="DN75" s="692"/>
      <c r="DO75" s="692"/>
      <c r="DP75" s="692"/>
      <c r="DQ75" s="692"/>
      <c r="DR75" s="692"/>
      <c r="DS75" s="683" t="s">
        <v>256</v>
      </c>
      <c r="DT75" s="695"/>
      <c r="DV75" s="429"/>
      <c r="DW75" s="429"/>
      <c r="DX75" s="429"/>
      <c r="DY75" s="429"/>
      <c r="DZ75" s="785"/>
      <c r="EA75" s="785"/>
      <c r="EB75" s="785"/>
      <c r="EC75" s="786"/>
      <c r="ED75" s="813"/>
      <c r="EE75" s="813"/>
      <c r="EF75" s="813"/>
      <c r="EG75" s="813"/>
      <c r="EH75" s="681"/>
      <c r="EI75" s="681"/>
      <c r="EJ75" s="681"/>
      <c r="EK75" s="681"/>
      <c r="EL75" s="681"/>
      <c r="EM75" s="681"/>
      <c r="EN75" s="681"/>
      <c r="EO75" s="681"/>
      <c r="EP75" s="681"/>
      <c r="EQ75" s="681"/>
      <c r="ER75" s="672"/>
      <c r="ES75" s="672"/>
      <c r="ET75" s="672"/>
      <c r="EU75" s="672"/>
      <c r="EV75" s="672"/>
      <c r="EW75" s="672"/>
      <c r="EX75" s="672"/>
      <c r="EY75" s="672"/>
      <c r="EZ75" s="678"/>
      <c r="FA75" s="678"/>
      <c r="FB75" s="678"/>
      <c r="FC75" s="678"/>
      <c r="FD75" s="678"/>
      <c r="FE75" s="678"/>
      <c r="FF75" s="678"/>
      <c r="FG75" s="678"/>
      <c r="FH75" s="678"/>
      <c r="FI75" s="678"/>
      <c r="FJ75" s="678"/>
      <c r="FK75" s="678"/>
      <c r="FL75" s="678"/>
      <c r="FM75" s="678"/>
      <c r="FN75" s="678"/>
      <c r="FO75" s="678"/>
      <c r="FP75" s="677"/>
      <c r="FQ75" s="677"/>
      <c r="FR75" s="677"/>
      <c r="FS75" s="677"/>
      <c r="FT75" s="677"/>
      <c r="FU75" s="677"/>
      <c r="FV75" s="677"/>
      <c r="FW75" s="677"/>
      <c r="FX75" s="672"/>
      <c r="FY75" s="672"/>
      <c r="FZ75" s="672"/>
      <c r="GA75" s="672"/>
      <c r="GB75" s="672"/>
      <c r="GC75" s="672"/>
      <c r="GD75" s="672"/>
      <c r="GE75" s="672"/>
      <c r="GF75" s="678"/>
      <c r="GG75" s="678"/>
      <c r="GH75" s="678"/>
      <c r="GI75" s="678"/>
      <c r="GJ75" s="678"/>
      <c r="GK75" s="678"/>
      <c r="GL75" s="678"/>
      <c r="GM75" s="678"/>
      <c r="GN75" s="678"/>
      <c r="GO75" s="678"/>
      <c r="GP75" s="678"/>
      <c r="GQ75" s="678"/>
      <c r="GR75" s="678"/>
      <c r="GS75" s="678"/>
      <c r="GT75" s="678"/>
      <c r="GU75" s="678"/>
      <c r="GV75" s="678"/>
      <c r="GW75" s="678"/>
      <c r="GX75" s="678"/>
      <c r="GY75" s="678"/>
      <c r="GZ75" s="678"/>
      <c r="HA75" s="678"/>
      <c r="HB75" s="678"/>
      <c r="HC75" s="678"/>
      <c r="HD75" s="674"/>
      <c r="HE75" s="674"/>
      <c r="HF75" s="674"/>
      <c r="HG75" s="674"/>
      <c r="HH75" s="674"/>
      <c r="HI75" s="674"/>
      <c r="HJ75" s="674"/>
      <c r="HK75" s="674"/>
      <c r="HL75" s="674"/>
      <c r="HM75" s="674"/>
      <c r="HN75" s="674"/>
      <c r="HO75" s="674"/>
      <c r="HP75" s="674"/>
      <c r="HQ75" s="674"/>
      <c r="HR75" s="674"/>
      <c r="HS75" s="674"/>
      <c r="HT75" s="677"/>
      <c r="HU75" s="677"/>
      <c r="HV75" s="677"/>
      <c r="HW75" s="677"/>
      <c r="HX75" s="677"/>
      <c r="HY75" s="677"/>
      <c r="HZ75" s="677"/>
      <c r="IA75" s="677"/>
      <c r="IB75" s="672"/>
      <c r="IC75" s="672"/>
      <c r="ID75" s="672"/>
      <c r="IE75" s="672"/>
      <c r="IF75" s="672"/>
      <c r="IG75" s="672"/>
      <c r="IH75" s="672"/>
      <c r="II75" s="672"/>
      <c r="IJ75" s="673"/>
      <c r="IK75" s="673"/>
      <c r="IL75" s="673"/>
      <c r="IM75" s="673"/>
      <c r="IN75" s="673"/>
      <c r="IO75" s="673"/>
      <c r="IP75" s="673"/>
      <c r="IQ75" s="673"/>
      <c r="IR75" s="673"/>
      <c r="IS75" s="673"/>
      <c r="IT75" s="673"/>
      <c r="IU75" s="673"/>
      <c r="IV75" s="673"/>
      <c r="IW75" s="673"/>
      <c r="IX75" s="673"/>
      <c r="IY75" s="673"/>
      <c r="IZ75" s="675"/>
      <c r="JA75" s="675"/>
      <c r="JB75" s="675"/>
      <c r="JC75" s="675"/>
      <c r="JD75" s="675"/>
      <c r="JE75" s="675"/>
      <c r="JF75" s="675"/>
      <c r="JG75" s="675"/>
      <c r="JH75" s="675"/>
      <c r="JI75" s="675"/>
      <c r="JJ75" s="671"/>
      <c r="JK75" s="671"/>
      <c r="JL75" s="671"/>
      <c r="JM75" s="671"/>
      <c r="JN75" s="671"/>
      <c r="JO75" s="671"/>
      <c r="JP75" s="671"/>
      <c r="JQ75" s="671"/>
      <c r="JR75" s="671"/>
      <c r="JS75" s="671"/>
      <c r="JT75" s="701"/>
      <c r="JU75" s="701"/>
      <c r="JV75" s="701"/>
      <c r="JW75" s="701"/>
      <c r="JX75" s="701"/>
      <c r="JY75" s="701"/>
      <c r="JZ75" s="701"/>
      <c r="KA75" s="701"/>
      <c r="KB75" s="701"/>
      <c r="KC75" s="701"/>
      <c r="KD75" s="676"/>
      <c r="KE75" s="676"/>
      <c r="KF75" s="676"/>
      <c r="KG75" s="676"/>
      <c r="KH75" s="676"/>
      <c r="KI75" s="676"/>
      <c r="KJ75" s="676"/>
      <c r="KK75" s="676"/>
      <c r="KL75" s="828"/>
      <c r="KM75" s="829"/>
      <c r="KN75" s="829"/>
      <c r="KO75" s="830"/>
      <c r="KP75" s="429"/>
      <c r="KQ75" s="429"/>
      <c r="KR75" s="429"/>
      <c r="KS75" s="429"/>
      <c r="KT75" s="429"/>
      <c r="KU75" s="429"/>
      <c r="KV75" s="429"/>
      <c r="KW75" s="429"/>
      <c r="KX75" s="429"/>
      <c r="KY75" s="429"/>
      <c r="KZ75" s="429"/>
      <c r="LA75" s="429"/>
      <c r="LB75" s="429"/>
      <c r="LC75" s="429"/>
      <c r="LD75" s="429"/>
      <c r="LE75" s="429"/>
      <c r="LF75" s="429"/>
      <c r="LG75" s="429"/>
      <c r="LH75" s="429"/>
      <c r="LI75" s="429"/>
      <c r="LJ75" s="429"/>
      <c r="LK75" s="429"/>
      <c r="LL75" s="429"/>
      <c r="LM75" s="429"/>
      <c r="LN75" s="429"/>
      <c r="LO75" s="429"/>
      <c r="LP75" s="429"/>
      <c r="LQ75" s="429"/>
      <c r="LR75" s="429"/>
      <c r="LS75" s="429"/>
      <c r="LT75" s="429"/>
      <c r="LU75" s="429"/>
      <c r="LV75" s="429"/>
      <c r="LW75" s="429"/>
      <c r="LX75" s="429"/>
      <c r="LY75" s="429"/>
      <c r="LZ75" s="429"/>
    </row>
    <row r="76" spans="1:338" ht="11.25" customHeight="1">
      <c r="B76" s="785"/>
      <c r="C76" s="785"/>
      <c r="D76" s="785"/>
      <c r="E76" s="786"/>
      <c r="F76" s="765"/>
      <c r="G76" s="766"/>
      <c r="H76" s="766"/>
      <c r="I76" s="766"/>
      <c r="J76" s="766"/>
      <c r="K76" s="766"/>
      <c r="L76" s="766"/>
      <c r="M76" s="767"/>
      <c r="N76" s="768"/>
      <c r="O76" s="769"/>
      <c r="P76" s="769"/>
      <c r="Q76" s="770"/>
      <c r="R76" s="782"/>
      <c r="S76" s="780"/>
      <c r="T76" s="780"/>
      <c r="U76" s="780"/>
      <c r="V76" s="780"/>
      <c r="W76" s="780"/>
      <c r="X76" s="780"/>
      <c r="Y76" s="780"/>
      <c r="Z76" s="780"/>
      <c r="AA76" s="781"/>
      <c r="AB76" s="782"/>
      <c r="AC76" s="780"/>
      <c r="AD76" s="780"/>
      <c r="AE76" s="780"/>
      <c r="AF76" s="780"/>
      <c r="AG76" s="780"/>
      <c r="AH76" s="780"/>
      <c r="AI76" s="780"/>
      <c r="AJ76" s="780"/>
      <c r="AK76" s="780"/>
      <c r="AL76" s="780"/>
      <c r="AM76" s="780"/>
      <c r="AN76" s="780"/>
      <c r="AO76" s="780"/>
      <c r="AP76" s="780"/>
      <c r="AQ76" s="780"/>
      <c r="AR76" s="780"/>
      <c r="AS76" s="780"/>
      <c r="AT76" s="780"/>
      <c r="AU76" s="780"/>
      <c r="AV76" s="780"/>
      <c r="AW76" s="780"/>
      <c r="AX76" s="780"/>
      <c r="AY76" s="781"/>
      <c r="AZ76" s="783"/>
      <c r="BA76" s="784"/>
      <c r="BB76" s="784"/>
      <c r="BC76" s="784"/>
      <c r="BD76" s="784"/>
      <c r="BE76" s="784"/>
      <c r="BF76" s="784"/>
      <c r="BG76" s="784"/>
      <c r="BH76" s="784"/>
      <c r="BI76" s="784"/>
      <c r="BM76" s="717"/>
      <c r="BN76" s="717"/>
      <c r="BO76" s="717"/>
      <c r="BP76" s="705"/>
      <c r="BQ76" s="706"/>
      <c r="BR76" s="706"/>
      <c r="BS76" s="706"/>
      <c r="BT76" s="706"/>
      <c r="BU76" s="706"/>
      <c r="BV76" s="706"/>
      <c r="BW76" s="710"/>
      <c r="BX76" s="710"/>
      <c r="BY76" s="710"/>
      <c r="BZ76" s="710"/>
      <c r="CA76" s="710"/>
      <c r="CB76" s="710"/>
      <c r="CC76" s="710"/>
      <c r="CD76" s="710"/>
      <c r="CE76" s="710"/>
      <c r="CF76" s="710"/>
      <c r="CG76" s="710"/>
      <c r="CH76" s="710"/>
      <c r="CI76" s="710"/>
      <c r="CJ76" s="710"/>
      <c r="CK76" s="710"/>
      <c r="CL76" s="712"/>
      <c r="CM76" s="713"/>
      <c r="CN76" s="713"/>
      <c r="CO76" s="713"/>
      <c r="CP76" s="713"/>
      <c r="CQ76" s="713"/>
      <c r="CR76" s="713"/>
      <c r="CS76" s="713"/>
      <c r="CT76" s="713"/>
      <c r="CU76" s="713"/>
      <c r="CV76" s="713"/>
      <c r="CW76" s="687"/>
      <c r="CX76" s="687"/>
      <c r="CY76" s="699"/>
      <c r="CZ76" s="699"/>
      <c r="DA76" s="699"/>
      <c r="DB76" s="699"/>
      <c r="DC76" s="699"/>
      <c r="DD76" s="699"/>
      <c r="DE76" s="699"/>
      <c r="DF76" s="699"/>
      <c r="DG76" s="699"/>
      <c r="DH76" s="687"/>
      <c r="DI76" s="687"/>
      <c r="DJ76" s="693"/>
      <c r="DK76" s="693"/>
      <c r="DL76" s="693"/>
      <c r="DM76" s="693"/>
      <c r="DN76" s="693"/>
      <c r="DO76" s="693"/>
      <c r="DP76" s="693"/>
      <c r="DQ76" s="693"/>
      <c r="DR76" s="693"/>
      <c r="DS76" s="684"/>
      <c r="DT76" s="696"/>
      <c r="DV76" s="429"/>
      <c r="DW76" s="429"/>
      <c r="DX76" s="429"/>
      <c r="DY76" s="429"/>
      <c r="DZ76" s="785"/>
      <c r="EA76" s="785"/>
      <c r="EB76" s="785"/>
      <c r="EC76" s="786"/>
      <c r="ED76" s="813"/>
      <c r="EE76" s="813"/>
      <c r="EF76" s="813"/>
      <c r="EG76" s="813"/>
      <c r="EH76" s="681"/>
      <c r="EI76" s="681"/>
      <c r="EJ76" s="681"/>
      <c r="EK76" s="681"/>
      <c r="EL76" s="681"/>
      <c r="EM76" s="681"/>
      <c r="EN76" s="681"/>
      <c r="EO76" s="681"/>
      <c r="EP76" s="681"/>
      <c r="EQ76" s="681"/>
      <c r="ER76" s="672"/>
      <c r="ES76" s="672"/>
      <c r="ET76" s="672"/>
      <c r="EU76" s="672"/>
      <c r="EV76" s="672"/>
      <c r="EW76" s="672"/>
      <c r="EX76" s="672"/>
      <c r="EY76" s="672"/>
      <c r="EZ76" s="678" t="str">
        <f>IF(ER74&lt;1628000,"-",
IF(ER74&lt;1800000,ROUNDDOWN(ER74/4,-3)*2.4+100000,
IF(ER74&lt;3600000,ROUNDDOWN(ER74/4,-3)*2.8-80000,
IF(ER74&lt;6600000,ROUNDDOWN(ER74/4,-3)*3.2-440000,
IF(ER74&lt;8500000,ROUNDDOWN(ER74*0.9-1100000,0),
ER74-1950000)))))</f>
        <v>-</v>
      </c>
      <c r="FA76" s="678"/>
      <c r="FB76" s="678"/>
      <c r="FC76" s="678"/>
      <c r="FD76" s="678"/>
      <c r="FE76" s="678"/>
      <c r="FF76" s="678"/>
      <c r="FG76" s="678"/>
      <c r="FH76" s="674">
        <f>IF(
IF(FH74&gt;100000,100000,FH74)+IF(HT74&gt;100000,100000,HT74)&lt;=0,0,
IF(FH74&gt;100000,100000,FH74)+IF(HT74&gt;100000,100000,HT74)-100000)</f>
        <v>0</v>
      </c>
      <c r="FI76" s="674"/>
      <c r="FJ76" s="674"/>
      <c r="FK76" s="674"/>
      <c r="FL76" s="674"/>
      <c r="FM76" s="674"/>
      <c r="FN76" s="674"/>
      <c r="FO76" s="674"/>
      <c r="FP76" s="677"/>
      <c r="FQ76" s="677"/>
      <c r="FR76" s="677"/>
      <c r="FS76" s="677"/>
      <c r="FT76" s="677"/>
      <c r="FU76" s="677"/>
      <c r="FV76" s="677"/>
      <c r="FW76" s="677"/>
      <c r="FX76" s="672"/>
      <c r="FY76" s="672"/>
      <c r="FZ76" s="672"/>
      <c r="GA76" s="672"/>
      <c r="GB76" s="672"/>
      <c r="GC76" s="672"/>
      <c r="GD76" s="672"/>
      <c r="GE76" s="672"/>
      <c r="GF76" s="678">
        <f>IF(FX74&lt;1100000,0,
IF(FX74&lt;3300000,FX74-1100000,
IF(FX74&lt;4100000,ROUNDDOWN(FX74*0.75-275000,0),
IF(FX74&lt;7700000,ROUNDDOWN(FX74*0.85-685000,0),
IF(FX74&lt;10000000,ROUNDDOWN(FX74*0.95-1455000,0),
FX74-1955000)))))</f>
        <v>0</v>
      </c>
      <c r="GG76" s="678"/>
      <c r="GH76" s="678"/>
      <c r="GI76" s="678"/>
      <c r="GJ76" s="678"/>
      <c r="GK76" s="678"/>
      <c r="GL76" s="678"/>
      <c r="GM76" s="678"/>
      <c r="GN76" s="678">
        <f>IF(FX74&lt;1000000,0,
IF(FX74&lt;3300000,FX74-1000000,
IF(FX74&lt;4100000,ROUNDDOWN(FX74*0.75-175000,0),
IF(FX74&lt;7700000,ROUNDDOWN(FX74*0.85-585000,0),
IF(FX74&lt;10000000,ROUNDDOWN(FX74*0.95-1355000,0),
FX74-1855000)))))</f>
        <v>0</v>
      </c>
      <c r="GO76" s="678"/>
      <c r="GP76" s="678"/>
      <c r="GQ76" s="678"/>
      <c r="GR76" s="678"/>
      <c r="GS76" s="678"/>
      <c r="GT76" s="678"/>
      <c r="GU76" s="678"/>
      <c r="GV76" s="678">
        <f>IF(FX74&lt;900000,0,
IF(FX74&lt;3300000,FX74-900000,
IF(FX74&lt;4100000,ROUNDDOWN(FX74*0.75-75000,0),
IF(FX74&lt;7700000,ROUNDDOWN(FX74*0.85-485000,0),
IF(FX74&lt;10000000,ROUNDDOWN(FX74*0.95-1255000,0),
FX74-1755000)))))</f>
        <v>0</v>
      </c>
      <c r="GW76" s="678"/>
      <c r="GX76" s="678"/>
      <c r="GY76" s="678"/>
      <c r="GZ76" s="678"/>
      <c r="HA76" s="678"/>
      <c r="HB76" s="678"/>
      <c r="HC76" s="678"/>
      <c r="HD76" s="674">
        <f>SUM(FH74,IB74)</f>
        <v>0</v>
      </c>
      <c r="HE76" s="674"/>
      <c r="HF76" s="674"/>
      <c r="HG76" s="674"/>
      <c r="HH76" s="674"/>
      <c r="HI76" s="674"/>
      <c r="HJ76" s="674"/>
      <c r="HK76" s="674"/>
      <c r="HL76" s="674">
        <f>IF(HD76&lt;=10000000,1,IF(HD76&lt;=20000000,2,3))</f>
        <v>1</v>
      </c>
      <c r="HM76" s="674"/>
      <c r="HN76" s="674"/>
      <c r="HO76" s="674"/>
      <c r="HP76" s="674"/>
      <c r="HQ76" s="674"/>
      <c r="HR76" s="674"/>
      <c r="HS76" s="674"/>
      <c r="HT76" s="677"/>
      <c r="HU76" s="677"/>
      <c r="HV76" s="677"/>
      <c r="HW76" s="677"/>
      <c r="HX76" s="677"/>
      <c r="HY76" s="677"/>
      <c r="HZ76" s="677"/>
      <c r="IA76" s="677"/>
      <c r="IB76" s="672"/>
      <c r="IC76" s="672"/>
      <c r="ID76" s="672"/>
      <c r="IE76" s="672"/>
      <c r="IF76" s="672"/>
      <c r="IG76" s="672"/>
      <c r="IH76" s="672"/>
      <c r="II76" s="672"/>
      <c r="IJ76" s="673"/>
      <c r="IK76" s="673"/>
      <c r="IL76" s="673"/>
      <c r="IM76" s="673"/>
      <c r="IN76" s="673"/>
      <c r="IO76" s="673"/>
      <c r="IP76" s="673"/>
      <c r="IQ76" s="673"/>
      <c r="IR76" s="673"/>
      <c r="IS76" s="673"/>
      <c r="IT76" s="673"/>
      <c r="IU76" s="673"/>
      <c r="IV76" s="673"/>
      <c r="IW76" s="673"/>
      <c r="IX76" s="673"/>
      <c r="IY76" s="673"/>
      <c r="IZ76" s="675"/>
      <c r="JA76" s="675"/>
      <c r="JB76" s="675"/>
      <c r="JC76" s="675"/>
      <c r="JD76" s="675"/>
      <c r="JE76" s="675"/>
      <c r="JF76" s="675"/>
      <c r="JG76" s="675"/>
      <c r="JH76" s="675"/>
      <c r="JI76" s="675"/>
      <c r="JJ76" s="671"/>
      <c r="JK76" s="671"/>
      <c r="JL76" s="671"/>
      <c r="JM76" s="671"/>
      <c r="JN76" s="671"/>
      <c r="JO76" s="671"/>
      <c r="JP76" s="671"/>
      <c r="JQ76" s="671"/>
      <c r="JR76" s="671"/>
      <c r="JS76" s="671"/>
      <c r="JT76" s="701"/>
      <c r="JU76" s="701"/>
      <c r="JV76" s="701"/>
      <c r="JW76" s="701"/>
      <c r="JX76" s="701"/>
      <c r="JY76" s="701"/>
      <c r="JZ76" s="701"/>
      <c r="KA76" s="701"/>
      <c r="KB76" s="701"/>
      <c r="KC76" s="701"/>
      <c r="KD76" s="676"/>
      <c r="KE76" s="676"/>
      <c r="KF76" s="676"/>
      <c r="KG76" s="676"/>
      <c r="KH76" s="676"/>
      <c r="KI76" s="676"/>
      <c r="KJ76" s="676"/>
      <c r="KK76" s="676"/>
      <c r="KL76" s="828"/>
      <c r="KM76" s="829"/>
      <c r="KN76" s="829"/>
      <c r="KO76" s="830"/>
      <c r="KP76" s="429"/>
      <c r="KQ76" s="429"/>
      <c r="KR76" s="429"/>
      <c r="KS76" s="429"/>
      <c r="KT76" s="429"/>
      <c r="KU76" s="429"/>
      <c r="KV76" s="429"/>
      <c r="KW76" s="429"/>
      <c r="KX76" s="429"/>
      <c r="KY76" s="429"/>
      <c r="KZ76" s="429"/>
      <c r="LA76" s="429"/>
      <c r="LB76" s="429"/>
      <c r="LC76" s="429"/>
      <c r="LD76" s="429"/>
      <c r="LE76" s="429"/>
      <c r="LF76" s="429"/>
      <c r="LG76" s="429"/>
      <c r="LH76" s="429"/>
      <c r="LI76" s="429"/>
      <c r="LJ76" s="429"/>
      <c r="LK76" s="429"/>
      <c r="LL76" s="429"/>
      <c r="LM76" s="429"/>
      <c r="LN76" s="429"/>
      <c r="LO76" s="429"/>
      <c r="LP76" s="429"/>
      <c r="LQ76" s="429"/>
      <c r="LR76" s="429"/>
      <c r="LS76" s="429"/>
      <c r="LT76" s="429"/>
      <c r="LU76" s="429"/>
      <c r="LV76" s="429"/>
      <c r="LW76" s="429"/>
      <c r="LX76" s="429"/>
      <c r="LY76" s="429"/>
      <c r="LZ76" s="429"/>
    </row>
    <row r="77" spans="1:338" ht="11.25" customHeight="1" thickBot="1">
      <c r="A77" s="416"/>
      <c r="B77" s="785"/>
      <c r="C77" s="785"/>
      <c r="D77" s="785"/>
      <c r="E77" s="786"/>
      <c r="F77" s="806"/>
      <c r="G77" s="807"/>
      <c r="H77" s="807"/>
      <c r="I77" s="807"/>
      <c r="J77" s="807"/>
      <c r="K77" s="807"/>
      <c r="L77" s="807"/>
      <c r="M77" s="808"/>
      <c r="N77" s="768"/>
      <c r="O77" s="769"/>
      <c r="P77" s="769"/>
      <c r="Q77" s="770"/>
      <c r="R77" s="809"/>
      <c r="S77" s="810"/>
      <c r="T77" s="810"/>
      <c r="U77" s="810"/>
      <c r="V77" s="810"/>
      <c r="W77" s="810"/>
      <c r="X77" s="810"/>
      <c r="Y77" s="810"/>
      <c r="Z77" s="810"/>
      <c r="AA77" s="811"/>
      <c r="AB77" s="809"/>
      <c r="AC77" s="810"/>
      <c r="AD77" s="810"/>
      <c r="AE77" s="810"/>
      <c r="AF77" s="810"/>
      <c r="AG77" s="810"/>
      <c r="AH77" s="810"/>
      <c r="AI77" s="810"/>
      <c r="AJ77" s="810"/>
      <c r="AK77" s="810"/>
      <c r="AL77" s="810"/>
      <c r="AM77" s="810"/>
      <c r="AN77" s="810"/>
      <c r="AO77" s="810"/>
      <c r="AP77" s="810"/>
      <c r="AQ77" s="810"/>
      <c r="AR77" s="810"/>
      <c r="AS77" s="810"/>
      <c r="AT77" s="810"/>
      <c r="AU77" s="810"/>
      <c r="AV77" s="810"/>
      <c r="AW77" s="810"/>
      <c r="AX77" s="810"/>
      <c r="AY77" s="811"/>
      <c r="AZ77" s="783"/>
      <c r="BA77" s="784"/>
      <c r="BB77" s="784"/>
      <c r="BC77" s="784"/>
      <c r="BD77" s="784"/>
      <c r="BE77" s="784"/>
      <c r="BF77" s="784"/>
      <c r="BG77" s="784"/>
      <c r="BH77" s="784"/>
      <c r="BI77" s="784"/>
      <c r="BM77" s="717"/>
      <c r="BN77" s="717"/>
      <c r="BO77" s="717"/>
      <c r="BP77" s="707"/>
      <c r="BQ77" s="708"/>
      <c r="BR77" s="708"/>
      <c r="BS77" s="708"/>
      <c r="BT77" s="708"/>
      <c r="BU77" s="708"/>
      <c r="BV77" s="708"/>
      <c r="BW77" s="711"/>
      <c r="BX77" s="711"/>
      <c r="BY77" s="711"/>
      <c r="BZ77" s="711"/>
      <c r="CA77" s="711"/>
      <c r="CB77" s="711"/>
      <c r="CC77" s="711"/>
      <c r="CD77" s="711"/>
      <c r="CE77" s="711"/>
      <c r="CF77" s="711"/>
      <c r="CG77" s="711"/>
      <c r="CH77" s="711"/>
      <c r="CI77" s="711"/>
      <c r="CJ77" s="711"/>
      <c r="CK77" s="711"/>
      <c r="CL77" s="714"/>
      <c r="CM77" s="715"/>
      <c r="CN77" s="715"/>
      <c r="CO77" s="715"/>
      <c r="CP77" s="715"/>
      <c r="CQ77" s="715"/>
      <c r="CR77" s="715"/>
      <c r="CS77" s="715"/>
      <c r="CT77" s="715"/>
      <c r="CU77" s="715"/>
      <c r="CV77" s="715"/>
      <c r="CW77" s="688"/>
      <c r="CX77" s="688"/>
      <c r="CY77" s="700"/>
      <c r="CZ77" s="700"/>
      <c r="DA77" s="700"/>
      <c r="DB77" s="700"/>
      <c r="DC77" s="700"/>
      <c r="DD77" s="700"/>
      <c r="DE77" s="700"/>
      <c r="DF77" s="700"/>
      <c r="DG77" s="700"/>
      <c r="DH77" s="688"/>
      <c r="DI77" s="688"/>
      <c r="DJ77" s="694"/>
      <c r="DK77" s="694"/>
      <c r="DL77" s="694"/>
      <c r="DM77" s="694"/>
      <c r="DN77" s="694"/>
      <c r="DO77" s="694"/>
      <c r="DP77" s="694"/>
      <c r="DQ77" s="694"/>
      <c r="DR77" s="694"/>
      <c r="DS77" s="685"/>
      <c r="DT77" s="697"/>
      <c r="DV77" s="429"/>
      <c r="DW77" s="429"/>
      <c r="DX77" s="429"/>
      <c r="DY77" s="429"/>
      <c r="DZ77" s="785"/>
      <c r="EA77" s="785"/>
      <c r="EB77" s="785"/>
      <c r="EC77" s="786"/>
      <c r="ED77" s="813"/>
      <c r="EE77" s="813"/>
      <c r="EF77" s="813"/>
      <c r="EG77" s="813"/>
      <c r="EH77" s="681"/>
      <c r="EI77" s="681"/>
      <c r="EJ77" s="681"/>
      <c r="EK77" s="681"/>
      <c r="EL77" s="681"/>
      <c r="EM77" s="681"/>
      <c r="EN77" s="681"/>
      <c r="EO77" s="681"/>
      <c r="EP77" s="681"/>
      <c r="EQ77" s="681"/>
      <c r="ER77" s="672"/>
      <c r="ES77" s="672"/>
      <c r="ET77" s="672"/>
      <c r="EU77" s="672"/>
      <c r="EV77" s="672"/>
      <c r="EW77" s="672"/>
      <c r="EX77" s="672"/>
      <c r="EY77" s="672"/>
      <c r="EZ77" s="678"/>
      <c r="FA77" s="678"/>
      <c r="FB77" s="678"/>
      <c r="FC77" s="678"/>
      <c r="FD77" s="678"/>
      <c r="FE77" s="678"/>
      <c r="FF77" s="678"/>
      <c r="FG77" s="678"/>
      <c r="FH77" s="674"/>
      <c r="FI77" s="674"/>
      <c r="FJ77" s="674"/>
      <c r="FK77" s="674"/>
      <c r="FL77" s="674"/>
      <c r="FM77" s="674"/>
      <c r="FN77" s="674"/>
      <c r="FO77" s="674"/>
      <c r="FP77" s="677"/>
      <c r="FQ77" s="677"/>
      <c r="FR77" s="677"/>
      <c r="FS77" s="677"/>
      <c r="FT77" s="677"/>
      <c r="FU77" s="677"/>
      <c r="FV77" s="677"/>
      <c r="FW77" s="677"/>
      <c r="FX77" s="672"/>
      <c r="FY77" s="672"/>
      <c r="FZ77" s="672"/>
      <c r="GA77" s="672"/>
      <c r="GB77" s="672"/>
      <c r="GC77" s="672"/>
      <c r="GD77" s="672"/>
      <c r="GE77" s="672"/>
      <c r="GF77" s="678"/>
      <c r="GG77" s="678"/>
      <c r="GH77" s="678"/>
      <c r="GI77" s="678"/>
      <c r="GJ77" s="678"/>
      <c r="GK77" s="678"/>
      <c r="GL77" s="678"/>
      <c r="GM77" s="678"/>
      <c r="GN77" s="678"/>
      <c r="GO77" s="678"/>
      <c r="GP77" s="678"/>
      <c r="GQ77" s="678"/>
      <c r="GR77" s="678"/>
      <c r="GS77" s="678"/>
      <c r="GT77" s="678"/>
      <c r="GU77" s="678"/>
      <c r="GV77" s="678"/>
      <c r="GW77" s="678"/>
      <c r="GX77" s="678"/>
      <c r="GY77" s="678"/>
      <c r="GZ77" s="678"/>
      <c r="HA77" s="678"/>
      <c r="HB77" s="678"/>
      <c r="HC77" s="678"/>
      <c r="HD77" s="674"/>
      <c r="HE77" s="674"/>
      <c r="HF77" s="674"/>
      <c r="HG77" s="674"/>
      <c r="HH77" s="674"/>
      <c r="HI77" s="674"/>
      <c r="HJ77" s="674"/>
      <c r="HK77" s="674"/>
      <c r="HL77" s="674"/>
      <c r="HM77" s="674"/>
      <c r="HN77" s="674"/>
      <c r="HO77" s="674"/>
      <c r="HP77" s="674"/>
      <c r="HQ77" s="674"/>
      <c r="HR77" s="674"/>
      <c r="HS77" s="674"/>
      <c r="HT77" s="677"/>
      <c r="HU77" s="677"/>
      <c r="HV77" s="677"/>
      <c r="HW77" s="677"/>
      <c r="HX77" s="677"/>
      <c r="HY77" s="677"/>
      <c r="HZ77" s="677"/>
      <c r="IA77" s="677"/>
      <c r="IB77" s="672"/>
      <c r="IC77" s="672"/>
      <c r="ID77" s="672"/>
      <c r="IE77" s="672"/>
      <c r="IF77" s="672"/>
      <c r="IG77" s="672"/>
      <c r="IH77" s="672"/>
      <c r="II77" s="672"/>
      <c r="IJ77" s="673"/>
      <c r="IK77" s="673"/>
      <c r="IL77" s="673"/>
      <c r="IM77" s="673"/>
      <c r="IN77" s="673"/>
      <c r="IO77" s="673"/>
      <c r="IP77" s="673"/>
      <c r="IQ77" s="673"/>
      <c r="IR77" s="673"/>
      <c r="IS77" s="673"/>
      <c r="IT77" s="673"/>
      <c r="IU77" s="673"/>
      <c r="IV77" s="673"/>
      <c r="IW77" s="673"/>
      <c r="IX77" s="673"/>
      <c r="IY77" s="673"/>
      <c r="IZ77" s="675"/>
      <c r="JA77" s="675"/>
      <c r="JB77" s="675"/>
      <c r="JC77" s="675"/>
      <c r="JD77" s="675"/>
      <c r="JE77" s="675"/>
      <c r="JF77" s="675"/>
      <c r="JG77" s="675"/>
      <c r="JH77" s="675"/>
      <c r="JI77" s="675"/>
      <c r="JJ77" s="671"/>
      <c r="JK77" s="671"/>
      <c r="JL77" s="671"/>
      <c r="JM77" s="671"/>
      <c r="JN77" s="671"/>
      <c r="JO77" s="671"/>
      <c r="JP77" s="671"/>
      <c r="JQ77" s="671"/>
      <c r="JR77" s="671"/>
      <c r="JS77" s="671"/>
      <c r="JT77" s="701"/>
      <c r="JU77" s="701"/>
      <c r="JV77" s="701"/>
      <c r="JW77" s="701"/>
      <c r="JX77" s="701"/>
      <c r="JY77" s="701"/>
      <c r="JZ77" s="701"/>
      <c r="KA77" s="701"/>
      <c r="KB77" s="701"/>
      <c r="KC77" s="701"/>
      <c r="KD77" s="676"/>
      <c r="KE77" s="676"/>
      <c r="KF77" s="676"/>
      <c r="KG77" s="676"/>
      <c r="KH77" s="676"/>
      <c r="KI77" s="676"/>
      <c r="KJ77" s="676"/>
      <c r="KK77" s="676"/>
      <c r="KL77" s="831"/>
      <c r="KM77" s="832"/>
      <c r="KN77" s="832"/>
      <c r="KO77" s="833"/>
      <c r="KP77" s="429"/>
      <c r="KQ77" s="429"/>
      <c r="KR77" s="429"/>
      <c r="KS77" s="429"/>
      <c r="KT77" s="429"/>
      <c r="KU77" s="429"/>
      <c r="KV77" s="429"/>
      <c r="KW77" s="429"/>
      <c r="KX77" s="429"/>
      <c r="KY77" s="429"/>
      <c r="KZ77" s="429"/>
      <c r="LA77" s="429"/>
      <c r="LB77" s="429"/>
      <c r="LC77" s="429"/>
      <c r="LD77" s="429"/>
      <c r="LE77" s="429"/>
      <c r="LF77" s="429"/>
      <c r="LG77" s="429"/>
      <c r="LH77" s="429"/>
      <c r="LI77" s="429"/>
      <c r="LJ77" s="429"/>
      <c r="LK77" s="429"/>
      <c r="LL77" s="429"/>
      <c r="LM77" s="429"/>
      <c r="LN77" s="429"/>
      <c r="LO77" s="429"/>
      <c r="LP77" s="429"/>
      <c r="LQ77" s="429"/>
      <c r="LR77" s="429"/>
      <c r="LS77" s="429"/>
      <c r="LT77" s="429"/>
      <c r="LU77" s="429"/>
      <c r="LV77" s="429"/>
      <c r="LW77" s="429"/>
      <c r="LX77" s="429"/>
      <c r="LY77" s="429"/>
      <c r="LZ77" s="429"/>
    </row>
    <row r="78" spans="1:338" ht="11.25" customHeight="1">
      <c r="A78" s="416"/>
      <c r="B78" s="666" t="str">
        <f>IF(KL46=0,"　※①の生年月日の入力が正しくありません。修正してください。",
IF(KL50=0,"　※②の生年月日の入力が正しくありません。修正してください。",
IF(KL54=0,"　※③の生年月日の入力が正しくありません。修正してください。",
IF(KL58=0,"　※④の生年月日の入力が正しくありません。修正してください。",
IF(KL62=0,"　※⑤の生年月日の入力が正しくありません。修正してください。",
IF(KL66=0,"　※⑥の生年月日の入力が正しくありません。修正してください。",
IF(KL70=0,"　※⑦の生年月日の入力が正しくありません。修正してください。",
IF(KL74=0,"　※⑧の生年月日の入力が正しくありません。修正してください。",
IF(COUNTIF(AZ46:BI77,"ー")&gt;0,"　※【Ａ】【Ｂ】が両方入力されているかたがいます。修正してください。","　※旧ただし書所得＝総所得金額等－４３万円（合計所得金額が2,400万円を超える場合、金額が異なります）")))))))))</f>
        <v>　※旧ただし書所得＝総所得金額等－４３万円（合計所得金額が2,400万円を超える場合、金額が異なります）</v>
      </c>
      <c r="C78" s="666"/>
      <c r="D78" s="666"/>
      <c r="E78" s="666"/>
      <c r="F78" s="666"/>
      <c r="G78" s="666"/>
      <c r="H78" s="666"/>
      <c r="I78" s="666"/>
      <c r="J78" s="666"/>
      <c r="K78" s="666"/>
      <c r="L78" s="666"/>
      <c r="M78" s="666"/>
      <c r="N78" s="666"/>
      <c r="O78" s="666"/>
      <c r="P78" s="666"/>
      <c r="Q78" s="666"/>
      <c r="R78" s="666"/>
      <c r="S78" s="666"/>
      <c r="T78" s="666"/>
      <c r="U78" s="666"/>
      <c r="V78" s="666"/>
      <c r="W78" s="666"/>
      <c r="X78" s="666"/>
      <c r="Y78" s="666"/>
      <c r="Z78" s="666"/>
      <c r="AA78" s="666"/>
      <c r="AB78" s="666"/>
      <c r="AC78" s="666"/>
      <c r="AD78" s="666"/>
      <c r="AE78" s="666"/>
      <c r="AF78" s="666"/>
      <c r="AG78" s="666"/>
      <c r="AH78" s="666"/>
      <c r="AI78" s="666"/>
      <c r="AJ78" s="666"/>
      <c r="AK78" s="666"/>
      <c r="AL78" s="666"/>
      <c r="AM78" s="666"/>
      <c r="AN78" s="666"/>
      <c r="AO78" s="666"/>
      <c r="AP78" s="666"/>
      <c r="AQ78" s="666"/>
      <c r="AR78" s="666"/>
      <c r="AS78" s="666"/>
      <c r="AT78" s="666"/>
      <c r="AU78" s="666"/>
      <c r="AV78" s="666"/>
      <c r="AW78" s="666"/>
      <c r="AX78" s="666"/>
      <c r="AY78" s="666"/>
      <c r="AZ78" s="666"/>
      <c r="BA78" s="666"/>
      <c r="BB78" s="666"/>
      <c r="BC78" s="666"/>
      <c r="BD78" s="666"/>
      <c r="BE78" s="666"/>
      <c r="BF78" s="666"/>
      <c r="BG78" s="666"/>
      <c r="BH78" s="666"/>
      <c r="BI78" s="666"/>
      <c r="BJ78" s="666"/>
      <c r="BK78" s="421"/>
      <c r="BL78" s="421"/>
      <c r="BM78" s="718" t="s">
        <v>248</v>
      </c>
      <c r="BN78" s="718"/>
      <c r="BO78" s="718"/>
      <c r="BP78" s="718"/>
      <c r="BQ78" s="718"/>
      <c r="BR78" s="718"/>
      <c r="BS78" s="718"/>
      <c r="BT78" s="718"/>
      <c r="BU78" s="718"/>
      <c r="BV78" s="718"/>
      <c r="BW78" s="718"/>
      <c r="BX78" s="718"/>
      <c r="BY78" s="718"/>
      <c r="BZ78" s="718"/>
      <c r="CA78" s="718"/>
      <c r="CB78" s="718"/>
      <c r="CC78" s="718"/>
      <c r="CD78" s="718"/>
      <c r="CE78" s="718"/>
      <c r="CF78" s="718"/>
      <c r="CG78" s="718"/>
      <c r="CH78" s="718"/>
      <c r="CI78" s="718"/>
      <c r="CJ78" s="718"/>
      <c r="CK78" s="718"/>
      <c r="CL78" s="722" t="s">
        <v>202</v>
      </c>
      <c r="CM78" s="723"/>
      <c r="CN78" s="723"/>
      <c r="CO78" s="723"/>
      <c r="CP78" s="723"/>
      <c r="CQ78" s="723"/>
      <c r="CR78" s="723"/>
      <c r="CS78" s="723"/>
      <c r="CT78" s="723"/>
      <c r="CU78" s="723"/>
      <c r="CV78" s="723"/>
      <c r="CW78" s="723"/>
      <c r="CX78" s="723"/>
      <c r="CY78" s="723"/>
      <c r="CZ78" s="723"/>
      <c r="DA78" s="723"/>
      <c r="DB78" s="723"/>
      <c r="DC78" s="723"/>
      <c r="DD78" s="723"/>
      <c r="DE78" s="723"/>
      <c r="DF78" s="723"/>
      <c r="DG78" s="723"/>
      <c r="DH78" s="723"/>
      <c r="DI78" s="724"/>
      <c r="DJ78" s="719">
        <f>ROUNDDOWN(SUM(DJ69:DT77),-2)</f>
        <v>0</v>
      </c>
      <c r="DK78" s="692"/>
      <c r="DL78" s="692"/>
      <c r="DM78" s="692"/>
      <c r="DN78" s="692"/>
      <c r="DO78" s="692"/>
      <c r="DP78" s="692"/>
      <c r="DQ78" s="692"/>
      <c r="DR78" s="692"/>
      <c r="DS78" s="683" t="s">
        <v>256</v>
      </c>
      <c r="DT78" s="695"/>
      <c r="DV78" s="429"/>
      <c r="DW78" s="429"/>
      <c r="DX78" s="429"/>
      <c r="DY78" s="429"/>
      <c r="IZ78" s="424"/>
      <c r="JA78" s="424"/>
      <c r="JB78" s="424"/>
      <c r="JC78" s="424"/>
      <c r="JD78" s="424"/>
      <c r="JE78" s="424"/>
      <c r="JF78" s="424"/>
      <c r="JG78" s="424"/>
      <c r="JH78" s="424"/>
      <c r="JI78" s="424"/>
      <c r="JJ78" s="668" t="s">
        <v>0</v>
      </c>
      <c r="JK78" s="668"/>
      <c r="JL78" s="668"/>
      <c r="JM78" s="668"/>
      <c r="JN78" s="668"/>
      <c r="JO78" s="668"/>
      <c r="JP78" s="668"/>
      <c r="JQ78" s="668"/>
      <c r="JR78" s="668"/>
      <c r="JS78" s="668"/>
      <c r="JT78" s="668"/>
      <c r="JU78" s="668"/>
      <c r="JV78" s="668"/>
      <c r="JW78" s="668"/>
      <c r="JX78" s="668"/>
      <c r="JY78" s="668"/>
      <c r="JZ78" s="668"/>
      <c r="KA78" s="668"/>
      <c r="KB78" s="668"/>
      <c r="KC78" s="668"/>
      <c r="KD78" s="424"/>
      <c r="KE78" s="424"/>
      <c r="KF78" s="424"/>
      <c r="KG78" s="424"/>
      <c r="KH78" s="424"/>
      <c r="KI78" s="424"/>
      <c r="KJ78" s="424"/>
      <c r="KK78" s="424"/>
      <c r="KL78" s="420"/>
      <c r="KM78" s="420"/>
      <c r="KN78" s="420"/>
      <c r="KO78" s="420"/>
      <c r="KP78" s="429"/>
      <c r="KQ78" s="429"/>
      <c r="KR78" s="429"/>
      <c r="KS78" s="429"/>
      <c r="KT78" s="429"/>
      <c r="KU78" s="429"/>
      <c r="KV78" s="429"/>
      <c r="KW78" s="429"/>
      <c r="KX78" s="429"/>
      <c r="KY78" s="429"/>
      <c r="KZ78" s="429"/>
      <c r="LA78" s="429"/>
      <c r="LB78" s="429"/>
      <c r="LC78" s="429"/>
      <c r="LD78" s="429"/>
      <c r="LE78" s="429"/>
      <c r="LF78" s="429"/>
      <c r="LG78" s="429"/>
      <c r="LH78" s="429"/>
      <c r="LI78" s="429"/>
      <c r="LJ78" s="429"/>
      <c r="LK78" s="429"/>
      <c r="LL78" s="429"/>
      <c r="LM78" s="429"/>
      <c r="LN78" s="429"/>
      <c r="LO78" s="429"/>
      <c r="LP78" s="429"/>
      <c r="LQ78" s="429"/>
      <c r="LR78" s="429"/>
      <c r="LS78" s="429"/>
      <c r="LT78" s="429"/>
      <c r="LU78" s="429"/>
      <c r="LV78" s="429"/>
      <c r="LW78" s="429"/>
      <c r="LX78" s="429"/>
      <c r="LY78" s="429"/>
      <c r="LZ78" s="429"/>
    </row>
    <row r="79" spans="1:338" ht="11.25" customHeight="1">
      <c r="A79" s="416"/>
      <c r="B79" s="666"/>
      <c r="C79" s="666"/>
      <c r="D79" s="666"/>
      <c r="E79" s="666"/>
      <c r="F79" s="666"/>
      <c r="G79" s="666"/>
      <c r="H79" s="666"/>
      <c r="I79" s="666"/>
      <c r="J79" s="666"/>
      <c r="K79" s="666"/>
      <c r="L79" s="666"/>
      <c r="M79" s="666"/>
      <c r="N79" s="666"/>
      <c r="O79" s="666"/>
      <c r="P79" s="666"/>
      <c r="Q79" s="666"/>
      <c r="R79" s="666"/>
      <c r="S79" s="666"/>
      <c r="T79" s="666"/>
      <c r="U79" s="666"/>
      <c r="V79" s="666"/>
      <c r="W79" s="666"/>
      <c r="X79" s="666"/>
      <c r="Y79" s="666"/>
      <c r="Z79" s="666"/>
      <c r="AA79" s="666"/>
      <c r="AB79" s="666"/>
      <c r="AC79" s="666"/>
      <c r="AD79" s="666"/>
      <c r="AE79" s="666"/>
      <c r="AF79" s="666"/>
      <c r="AG79" s="666"/>
      <c r="AH79" s="666"/>
      <c r="AI79" s="666"/>
      <c r="AJ79" s="666"/>
      <c r="AK79" s="666"/>
      <c r="AL79" s="666"/>
      <c r="AM79" s="666"/>
      <c r="AN79" s="666"/>
      <c r="AO79" s="666"/>
      <c r="AP79" s="666"/>
      <c r="AQ79" s="666"/>
      <c r="AR79" s="666"/>
      <c r="AS79" s="666"/>
      <c r="AT79" s="666"/>
      <c r="AU79" s="666"/>
      <c r="AV79" s="666"/>
      <c r="AW79" s="666"/>
      <c r="AX79" s="666"/>
      <c r="AY79" s="666"/>
      <c r="AZ79" s="666"/>
      <c r="BA79" s="666"/>
      <c r="BB79" s="666"/>
      <c r="BC79" s="666"/>
      <c r="BD79" s="666"/>
      <c r="BE79" s="666"/>
      <c r="BF79" s="666"/>
      <c r="BG79" s="666"/>
      <c r="BH79" s="666"/>
      <c r="BI79" s="666"/>
      <c r="BJ79" s="666"/>
      <c r="BK79" s="421"/>
      <c r="BL79" s="421"/>
      <c r="BM79" s="718"/>
      <c r="BN79" s="718"/>
      <c r="BO79" s="718"/>
      <c r="BP79" s="718"/>
      <c r="BQ79" s="718"/>
      <c r="BR79" s="718"/>
      <c r="BS79" s="718"/>
      <c r="BT79" s="718"/>
      <c r="BU79" s="718"/>
      <c r="BV79" s="718"/>
      <c r="BW79" s="718"/>
      <c r="BX79" s="718"/>
      <c r="BY79" s="718"/>
      <c r="BZ79" s="718"/>
      <c r="CA79" s="718"/>
      <c r="CB79" s="718"/>
      <c r="CC79" s="718"/>
      <c r="CD79" s="718"/>
      <c r="CE79" s="718"/>
      <c r="CF79" s="718"/>
      <c r="CG79" s="718"/>
      <c r="CH79" s="718"/>
      <c r="CI79" s="718"/>
      <c r="CJ79" s="718"/>
      <c r="CK79" s="718"/>
      <c r="CL79" s="725"/>
      <c r="CM79" s="726"/>
      <c r="CN79" s="726"/>
      <c r="CO79" s="726"/>
      <c r="CP79" s="726"/>
      <c r="CQ79" s="726"/>
      <c r="CR79" s="726"/>
      <c r="CS79" s="726"/>
      <c r="CT79" s="726"/>
      <c r="CU79" s="726"/>
      <c r="CV79" s="726"/>
      <c r="CW79" s="726"/>
      <c r="CX79" s="726"/>
      <c r="CY79" s="726"/>
      <c r="CZ79" s="726"/>
      <c r="DA79" s="726"/>
      <c r="DB79" s="726"/>
      <c r="DC79" s="726"/>
      <c r="DD79" s="726"/>
      <c r="DE79" s="726"/>
      <c r="DF79" s="726"/>
      <c r="DG79" s="726"/>
      <c r="DH79" s="726"/>
      <c r="DI79" s="727"/>
      <c r="DJ79" s="720"/>
      <c r="DK79" s="693"/>
      <c r="DL79" s="693"/>
      <c r="DM79" s="693"/>
      <c r="DN79" s="693"/>
      <c r="DO79" s="693"/>
      <c r="DP79" s="693"/>
      <c r="DQ79" s="693"/>
      <c r="DR79" s="693"/>
      <c r="DS79" s="684"/>
      <c r="DT79" s="696"/>
      <c r="DV79" s="429"/>
      <c r="DW79" s="429"/>
      <c r="DX79" s="429"/>
      <c r="DY79" s="429"/>
      <c r="IZ79" s="424"/>
      <c r="JA79" s="424"/>
      <c r="JB79" s="424"/>
      <c r="JC79" s="424"/>
      <c r="JD79" s="424"/>
      <c r="JE79" s="424"/>
      <c r="JF79" s="424"/>
      <c r="JG79" s="424"/>
      <c r="JH79" s="424"/>
      <c r="JI79" s="424"/>
      <c r="JJ79" s="668"/>
      <c r="JK79" s="668"/>
      <c r="JL79" s="668"/>
      <c r="JM79" s="668"/>
      <c r="JN79" s="668"/>
      <c r="JO79" s="668"/>
      <c r="JP79" s="668"/>
      <c r="JQ79" s="668"/>
      <c r="JR79" s="668"/>
      <c r="JS79" s="668"/>
      <c r="JT79" s="668"/>
      <c r="JU79" s="668"/>
      <c r="JV79" s="668"/>
      <c r="JW79" s="668"/>
      <c r="JX79" s="668"/>
      <c r="JY79" s="668"/>
      <c r="JZ79" s="668"/>
      <c r="KA79" s="668"/>
      <c r="KB79" s="668"/>
      <c r="KC79" s="668"/>
      <c r="KD79" s="424"/>
      <c r="KE79" s="424"/>
      <c r="KF79" s="424"/>
      <c r="KG79" s="424"/>
      <c r="KH79" s="424"/>
      <c r="KI79" s="424"/>
      <c r="KJ79" s="424"/>
      <c r="KK79" s="424"/>
      <c r="KL79" s="420"/>
      <c r="KM79" s="420"/>
      <c r="KN79" s="420"/>
      <c r="KO79" s="420"/>
      <c r="KP79" s="429"/>
      <c r="KQ79" s="429"/>
      <c r="KR79" s="429"/>
      <c r="KS79" s="429"/>
      <c r="KT79" s="429"/>
      <c r="KU79" s="429"/>
      <c r="KV79" s="429"/>
      <c r="KW79" s="429"/>
      <c r="KX79" s="429"/>
      <c r="KY79" s="429"/>
      <c r="KZ79" s="429"/>
      <c r="LA79" s="429"/>
      <c r="LB79" s="429"/>
      <c r="LC79" s="429"/>
      <c r="LD79" s="429"/>
      <c r="LE79" s="429"/>
      <c r="LF79" s="429"/>
      <c r="LG79" s="429"/>
      <c r="LH79" s="429"/>
      <c r="LI79" s="429"/>
      <c r="LJ79" s="429"/>
      <c r="LK79" s="429"/>
      <c r="LL79" s="429"/>
      <c r="LM79" s="429"/>
      <c r="LN79" s="429"/>
      <c r="LO79" s="429"/>
      <c r="LP79" s="429"/>
      <c r="LQ79" s="429"/>
      <c r="LR79" s="429"/>
      <c r="LS79" s="429"/>
      <c r="LT79" s="429"/>
      <c r="LU79" s="429"/>
      <c r="LV79" s="429"/>
      <c r="LW79" s="429"/>
      <c r="LX79" s="429"/>
      <c r="LY79" s="429"/>
      <c r="LZ79" s="429"/>
    </row>
    <row r="80" spans="1:338" ht="11.25" customHeight="1">
      <c r="A80" s="416"/>
      <c r="B80" s="667" t="str">
        <f>IF(B78="　※旧ただし書所得＝総所得金額等－４３万円（合計所得金額が2,400万円を超える場合、金額が異なります）",
"　※分離譲渡所得に係る特別控除を控除した後の金額です　　※退職所得は含みません","")</f>
        <v>　※分離譲渡所得に係る特別控除を控除した後の金額です　　※退職所得は含みません</v>
      </c>
      <c r="C80" s="667"/>
      <c r="D80" s="667"/>
      <c r="E80" s="667"/>
      <c r="F80" s="667"/>
      <c r="G80" s="667"/>
      <c r="H80" s="667"/>
      <c r="I80" s="667"/>
      <c r="J80" s="667"/>
      <c r="K80" s="667"/>
      <c r="L80" s="667"/>
      <c r="M80" s="667"/>
      <c r="N80" s="667"/>
      <c r="O80" s="667"/>
      <c r="P80" s="667"/>
      <c r="Q80" s="667"/>
      <c r="R80" s="667"/>
      <c r="S80" s="667"/>
      <c r="T80" s="667"/>
      <c r="U80" s="667"/>
      <c r="V80" s="667"/>
      <c r="W80" s="667"/>
      <c r="X80" s="667"/>
      <c r="Y80" s="667"/>
      <c r="Z80" s="667"/>
      <c r="AA80" s="667"/>
      <c r="AB80" s="667"/>
      <c r="AC80" s="667"/>
      <c r="AD80" s="667"/>
      <c r="AE80" s="667"/>
      <c r="AF80" s="667"/>
      <c r="AG80" s="667"/>
      <c r="AH80" s="667"/>
      <c r="AI80" s="667"/>
      <c r="AJ80" s="667"/>
      <c r="AK80" s="667"/>
      <c r="AL80" s="667"/>
      <c r="AM80" s="667"/>
      <c r="AN80" s="667"/>
      <c r="AO80" s="667"/>
      <c r="AP80" s="667"/>
      <c r="AQ80" s="667"/>
      <c r="AR80" s="667"/>
      <c r="AS80" s="667"/>
      <c r="AT80" s="667"/>
      <c r="AU80" s="667"/>
      <c r="AV80" s="667"/>
      <c r="AW80" s="667"/>
      <c r="AX80" s="667"/>
      <c r="AY80" s="667"/>
      <c r="AZ80" s="667"/>
      <c r="BA80" s="667"/>
      <c r="BB80" s="667"/>
      <c r="BC80" s="667"/>
      <c r="BD80" s="667"/>
      <c r="BE80" s="667"/>
      <c r="BF80" s="667"/>
      <c r="BG80" s="667"/>
      <c r="BH80" s="667"/>
      <c r="BI80" s="667"/>
      <c r="BJ80" s="667"/>
      <c r="BM80" s="718"/>
      <c r="BN80" s="718"/>
      <c r="BO80" s="718"/>
      <c r="BP80" s="718"/>
      <c r="BQ80" s="718"/>
      <c r="BR80" s="718"/>
      <c r="BS80" s="718"/>
      <c r="BT80" s="718"/>
      <c r="BU80" s="718"/>
      <c r="BV80" s="718"/>
      <c r="BW80" s="718"/>
      <c r="BX80" s="718"/>
      <c r="BY80" s="718"/>
      <c r="BZ80" s="718"/>
      <c r="CA80" s="718"/>
      <c r="CB80" s="718"/>
      <c r="CC80" s="718"/>
      <c r="CD80" s="718"/>
      <c r="CE80" s="718"/>
      <c r="CF80" s="718"/>
      <c r="CG80" s="718"/>
      <c r="CH80" s="718"/>
      <c r="CI80" s="718"/>
      <c r="CJ80" s="718"/>
      <c r="CK80" s="718"/>
      <c r="CL80" s="728"/>
      <c r="CM80" s="729"/>
      <c r="CN80" s="729"/>
      <c r="CO80" s="729"/>
      <c r="CP80" s="729"/>
      <c r="CQ80" s="729"/>
      <c r="CR80" s="729"/>
      <c r="CS80" s="729"/>
      <c r="CT80" s="729"/>
      <c r="CU80" s="729"/>
      <c r="CV80" s="729"/>
      <c r="CW80" s="729"/>
      <c r="CX80" s="729"/>
      <c r="CY80" s="729"/>
      <c r="CZ80" s="729"/>
      <c r="DA80" s="729"/>
      <c r="DB80" s="729"/>
      <c r="DC80" s="729"/>
      <c r="DD80" s="729"/>
      <c r="DE80" s="729"/>
      <c r="DF80" s="729"/>
      <c r="DG80" s="729"/>
      <c r="DH80" s="729"/>
      <c r="DI80" s="730"/>
      <c r="DJ80" s="721"/>
      <c r="DK80" s="694"/>
      <c r="DL80" s="694"/>
      <c r="DM80" s="694"/>
      <c r="DN80" s="694"/>
      <c r="DO80" s="694"/>
      <c r="DP80" s="694"/>
      <c r="DQ80" s="694"/>
      <c r="DR80" s="694"/>
      <c r="DS80" s="685"/>
      <c r="DT80" s="697"/>
      <c r="DV80" s="429"/>
      <c r="DW80" s="429"/>
      <c r="DX80" s="429"/>
      <c r="DY80" s="429"/>
      <c r="IZ80" s="424"/>
      <c r="JA80" s="424"/>
      <c r="JB80" s="424"/>
      <c r="JC80" s="424"/>
      <c r="JD80" s="424"/>
      <c r="JE80" s="424"/>
      <c r="JF80" s="424"/>
      <c r="JG80" s="424"/>
      <c r="JH80" s="424"/>
      <c r="JI80" s="424"/>
      <c r="JJ80" s="671">
        <f>SUM(JJ46:JQ77)</f>
        <v>0</v>
      </c>
      <c r="JK80" s="671"/>
      <c r="JL80" s="671"/>
      <c r="JM80" s="671"/>
      <c r="JN80" s="671"/>
      <c r="JO80" s="671"/>
      <c r="JP80" s="671"/>
      <c r="JQ80" s="671"/>
      <c r="JR80" s="671"/>
      <c r="JS80" s="671"/>
      <c r="JT80" s="671">
        <f>SUM(JT46:KA77)</f>
        <v>0</v>
      </c>
      <c r="JU80" s="671"/>
      <c r="JV80" s="671"/>
      <c r="JW80" s="671"/>
      <c r="JX80" s="671"/>
      <c r="JY80" s="671"/>
      <c r="JZ80" s="671"/>
      <c r="KA80" s="671"/>
      <c r="KB80" s="671"/>
      <c r="KC80" s="671"/>
      <c r="KD80" s="424"/>
      <c r="KE80" s="424"/>
      <c r="KF80" s="424"/>
      <c r="KG80" s="424"/>
      <c r="KH80" s="424"/>
      <c r="KI80" s="424"/>
      <c r="KJ80" s="424"/>
      <c r="KK80" s="424"/>
      <c r="KL80" s="420"/>
      <c r="KM80" s="420"/>
      <c r="KN80" s="420"/>
      <c r="KO80" s="420"/>
      <c r="KP80" s="429"/>
      <c r="KQ80" s="429"/>
      <c r="KR80" s="429"/>
      <c r="KS80" s="429"/>
      <c r="KT80" s="429"/>
      <c r="KU80" s="429"/>
      <c r="KV80" s="429"/>
      <c r="KW80" s="429"/>
      <c r="KX80" s="429"/>
      <c r="KY80" s="429"/>
      <c r="KZ80" s="429"/>
      <c r="LA80" s="429"/>
      <c r="LB80" s="429"/>
      <c r="LC80" s="429"/>
      <c r="LD80" s="429"/>
      <c r="LE80" s="429"/>
      <c r="LF80" s="429"/>
      <c r="LG80" s="429"/>
      <c r="LH80" s="429"/>
      <c r="LI80" s="429"/>
      <c r="LJ80" s="429"/>
      <c r="LK80" s="429"/>
      <c r="LL80" s="429"/>
      <c r="LM80" s="429"/>
      <c r="LN80" s="429"/>
      <c r="LO80" s="429"/>
      <c r="LP80" s="429"/>
      <c r="LQ80" s="429"/>
      <c r="LR80" s="429"/>
      <c r="LS80" s="429"/>
      <c r="LT80" s="429"/>
      <c r="LU80" s="429"/>
      <c r="LV80" s="429"/>
      <c r="LW80" s="429"/>
      <c r="LX80" s="429"/>
      <c r="LY80" s="429"/>
      <c r="LZ80" s="429"/>
    </row>
    <row r="81" spans="1:338" ht="11.25" customHeight="1" thickBot="1">
      <c r="A81" s="416"/>
      <c r="B81" s="667"/>
      <c r="C81" s="667"/>
      <c r="D81" s="667"/>
      <c r="E81" s="667"/>
      <c r="F81" s="667"/>
      <c r="G81" s="667"/>
      <c r="H81" s="667"/>
      <c r="I81" s="667"/>
      <c r="J81" s="667"/>
      <c r="K81" s="667"/>
      <c r="L81" s="667"/>
      <c r="M81" s="667"/>
      <c r="N81" s="667"/>
      <c r="O81" s="667"/>
      <c r="P81" s="667"/>
      <c r="Q81" s="667"/>
      <c r="R81" s="667"/>
      <c r="S81" s="667"/>
      <c r="T81" s="667"/>
      <c r="U81" s="667"/>
      <c r="V81" s="667"/>
      <c r="W81" s="667"/>
      <c r="X81" s="667"/>
      <c r="Y81" s="667"/>
      <c r="Z81" s="667"/>
      <c r="AA81" s="667"/>
      <c r="AB81" s="667"/>
      <c r="AC81" s="667"/>
      <c r="AD81" s="667"/>
      <c r="AE81" s="667"/>
      <c r="AF81" s="667"/>
      <c r="AG81" s="667"/>
      <c r="AH81" s="667"/>
      <c r="AI81" s="667"/>
      <c r="AJ81" s="667"/>
      <c r="AK81" s="667"/>
      <c r="AL81" s="667"/>
      <c r="AM81" s="667"/>
      <c r="AN81" s="667"/>
      <c r="AO81" s="667"/>
      <c r="AP81" s="667"/>
      <c r="AQ81" s="667"/>
      <c r="AR81" s="667"/>
      <c r="AS81" s="667"/>
      <c r="AT81" s="667"/>
      <c r="AU81" s="667"/>
      <c r="AV81" s="667"/>
      <c r="AW81" s="667"/>
      <c r="AX81" s="667"/>
      <c r="AY81" s="667"/>
      <c r="AZ81" s="667"/>
      <c r="BA81" s="667"/>
      <c r="BB81" s="667"/>
      <c r="BC81" s="667"/>
      <c r="BD81" s="667"/>
      <c r="BE81" s="667"/>
      <c r="BF81" s="667"/>
      <c r="BG81" s="667"/>
      <c r="BH81" s="667"/>
      <c r="BI81" s="667"/>
      <c r="BJ81" s="667"/>
      <c r="BM81" s="737" t="str">
        <f>IF(DJ78&gt;パラメーター!$D$14,"※介護分の限度額を超えているため、限度額である"&amp;パラメーター!$D$17&amp;"円で計算されます。","")</f>
        <v/>
      </c>
      <c r="BN81" s="737"/>
      <c r="BO81" s="737"/>
      <c r="BP81" s="737"/>
      <c r="BQ81" s="737"/>
      <c r="BR81" s="737"/>
      <c r="BS81" s="737"/>
      <c r="BT81" s="737"/>
      <c r="BU81" s="737"/>
      <c r="BV81" s="737"/>
      <c r="BW81" s="737"/>
      <c r="BX81" s="737"/>
      <c r="BY81" s="737"/>
      <c r="BZ81" s="737"/>
      <c r="CA81" s="737"/>
      <c r="CB81" s="737"/>
      <c r="CC81" s="737"/>
      <c r="CD81" s="737"/>
      <c r="CE81" s="737"/>
      <c r="CF81" s="737"/>
      <c r="CG81" s="737"/>
      <c r="CH81" s="737"/>
      <c r="CI81" s="737"/>
      <c r="CJ81" s="737"/>
      <c r="CK81" s="737"/>
      <c r="CL81" s="737"/>
      <c r="CM81" s="737"/>
      <c r="CN81" s="737"/>
      <c r="CO81" s="737"/>
      <c r="CP81" s="737"/>
      <c r="CQ81" s="737"/>
      <c r="CR81" s="737"/>
      <c r="CS81" s="737"/>
      <c r="CT81" s="737"/>
      <c r="CU81" s="737"/>
      <c r="CV81" s="737"/>
      <c r="CW81" s="737"/>
      <c r="CX81" s="737"/>
      <c r="CY81" s="737"/>
      <c r="CZ81" s="737"/>
      <c r="DA81" s="737"/>
      <c r="DB81" s="737"/>
      <c r="DC81" s="737"/>
      <c r="DD81" s="737"/>
      <c r="DE81" s="737"/>
      <c r="DF81" s="737"/>
      <c r="DG81" s="737"/>
      <c r="DH81" s="737"/>
      <c r="DI81" s="737"/>
      <c r="DJ81" s="737"/>
      <c r="DK81" s="737"/>
      <c r="DL81" s="737"/>
      <c r="DM81" s="737"/>
      <c r="DN81" s="737"/>
      <c r="DO81" s="737"/>
      <c r="DP81" s="737"/>
      <c r="DQ81" s="737"/>
      <c r="DR81" s="737"/>
      <c r="DS81" s="737"/>
      <c r="DT81" s="737"/>
      <c r="DV81" s="429"/>
      <c r="DW81" s="429"/>
      <c r="DX81" s="429"/>
      <c r="DY81" s="429"/>
      <c r="IZ81" s="424"/>
      <c r="JA81" s="424"/>
      <c r="JB81" s="424"/>
      <c r="JC81" s="424"/>
      <c r="JD81" s="424"/>
      <c r="JE81" s="424"/>
      <c r="JF81" s="424"/>
      <c r="JG81" s="424"/>
      <c r="JH81" s="424"/>
      <c r="JI81" s="424"/>
      <c r="JJ81" s="671"/>
      <c r="JK81" s="671"/>
      <c r="JL81" s="671"/>
      <c r="JM81" s="671"/>
      <c r="JN81" s="671"/>
      <c r="JO81" s="671"/>
      <c r="JP81" s="671"/>
      <c r="JQ81" s="671"/>
      <c r="JR81" s="671"/>
      <c r="JS81" s="671"/>
      <c r="JT81" s="671"/>
      <c r="JU81" s="671"/>
      <c r="JV81" s="671"/>
      <c r="JW81" s="671"/>
      <c r="JX81" s="671"/>
      <c r="JY81" s="671"/>
      <c r="JZ81" s="671"/>
      <c r="KA81" s="671"/>
      <c r="KB81" s="671"/>
      <c r="KC81" s="671"/>
      <c r="KD81" s="424"/>
      <c r="KE81" s="424"/>
      <c r="KF81" s="424"/>
      <c r="KG81" s="424"/>
      <c r="KH81" s="424"/>
      <c r="KI81" s="424"/>
      <c r="KJ81" s="424"/>
      <c r="KK81" s="424"/>
      <c r="KL81" s="420"/>
      <c r="KM81" s="420"/>
      <c r="KN81" s="420"/>
      <c r="KO81" s="420"/>
      <c r="KP81" s="429"/>
      <c r="KQ81" s="429"/>
      <c r="KR81" s="429"/>
      <c r="KS81" s="429"/>
      <c r="KT81" s="429"/>
      <c r="KU81" s="429"/>
      <c r="KV81" s="429"/>
      <c r="KW81" s="429"/>
      <c r="KX81" s="429"/>
      <c r="KY81" s="429"/>
      <c r="KZ81" s="429"/>
      <c r="LA81" s="429"/>
      <c r="LB81" s="429"/>
      <c r="LC81" s="429"/>
      <c r="LD81" s="429"/>
      <c r="LE81" s="429"/>
      <c r="LF81" s="429"/>
      <c r="LG81" s="429"/>
      <c r="LH81" s="429"/>
      <c r="LI81" s="429"/>
      <c r="LJ81" s="429"/>
      <c r="LK81" s="429"/>
      <c r="LL81" s="429"/>
      <c r="LM81" s="429"/>
      <c r="LN81" s="429"/>
      <c r="LO81" s="429"/>
      <c r="LP81" s="429"/>
      <c r="LQ81" s="429"/>
      <c r="LR81" s="429"/>
      <c r="LS81" s="429"/>
      <c r="LT81" s="429"/>
      <c r="LU81" s="429"/>
      <c r="LV81" s="429"/>
      <c r="LW81" s="429"/>
      <c r="LX81" s="429"/>
      <c r="LY81" s="429"/>
      <c r="LZ81" s="429"/>
    </row>
    <row r="82" spans="1:338" ht="11.25" customHeight="1">
      <c r="A82" s="416"/>
      <c r="B82" s="771" t="s">
        <v>341</v>
      </c>
      <c r="C82" s="772"/>
      <c r="D82" s="772"/>
      <c r="E82" s="772"/>
      <c r="F82" s="772"/>
      <c r="G82" s="772"/>
      <c r="H82" s="772"/>
      <c r="I82" s="772"/>
      <c r="J82" s="772"/>
      <c r="K82" s="772"/>
      <c r="L82" s="772"/>
      <c r="M82" s="772"/>
      <c r="N82" s="772"/>
      <c r="O82" s="772"/>
      <c r="P82" s="772"/>
      <c r="Q82" s="772"/>
      <c r="R82" s="772"/>
      <c r="S82" s="772"/>
      <c r="T82" s="772"/>
      <c r="U82" s="772"/>
      <c r="V82" s="772"/>
      <c r="W82" s="772"/>
      <c r="X82" s="772"/>
      <c r="Y82" s="772"/>
      <c r="Z82" s="772"/>
      <c r="AA82" s="772"/>
      <c r="AB82" s="772"/>
      <c r="AC82" s="772"/>
      <c r="AD82" s="772"/>
      <c r="AE82" s="772"/>
      <c r="AF82" s="775" t="s">
        <v>342</v>
      </c>
      <c r="AG82" s="775"/>
      <c r="AH82" s="775"/>
      <c r="AI82" s="775"/>
      <c r="AJ82" s="775"/>
      <c r="AK82" s="775"/>
      <c r="AL82" s="775"/>
      <c r="AM82" s="775"/>
      <c r="AN82" s="775"/>
      <c r="AO82" s="775"/>
      <c r="AP82" s="775"/>
      <c r="AQ82" s="775"/>
      <c r="AR82" s="775"/>
      <c r="AS82" s="775"/>
      <c r="AT82" s="775"/>
      <c r="AU82" s="775"/>
      <c r="AV82" s="775"/>
      <c r="AW82" s="775"/>
      <c r="AX82" s="775"/>
      <c r="AY82" s="775"/>
      <c r="AZ82" s="775"/>
      <c r="BA82" s="775"/>
      <c r="BB82" s="775"/>
      <c r="BC82" s="775"/>
      <c r="BD82" s="775"/>
      <c r="BE82" s="775"/>
      <c r="BF82" s="775"/>
      <c r="BG82" s="775"/>
      <c r="BH82" s="775"/>
      <c r="BI82" s="776"/>
      <c r="BM82" s="737"/>
      <c r="BN82" s="737"/>
      <c r="BO82" s="737"/>
      <c r="BP82" s="737"/>
      <c r="BQ82" s="737"/>
      <c r="BR82" s="737"/>
      <c r="BS82" s="737"/>
      <c r="BT82" s="737"/>
      <c r="BU82" s="737"/>
      <c r="BV82" s="737"/>
      <c r="BW82" s="737"/>
      <c r="BX82" s="737"/>
      <c r="BY82" s="737"/>
      <c r="BZ82" s="737"/>
      <c r="CA82" s="737"/>
      <c r="CB82" s="737"/>
      <c r="CC82" s="737"/>
      <c r="CD82" s="737"/>
      <c r="CE82" s="737"/>
      <c r="CF82" s="737"/>
      <c r="CG82" s="737"/>
      <c r="CH82" s="737"/>
      <c r="CI82" s="737"/>
      <c r="CJ82" s="737"/>
      <c r="CK82" s="737"/>
      <c r="CL82" s="737"/>
      <c r="CM82" s="737"/>
      <c r="CN82" s="737"/>
      <c r="CO82" s="737"/>
      <c r="CP82" s="737"/>
      <c r="CQ82" s="737"/>
      <c r="CR82" s="737"/>
      <c r="CS82" s="737"/>
      <c r="CT82" s="737"/>
      <c r="CU82" s="737"/>
      <c r="CV82" s="737"/>
      <c r="CW82" s="737"/>
      <c r="CX82" s="737"/>
      <c r="CY82" s="737"/>
      <c r="CZ82" s="737"/>
      <c r="DA82" s="737"/>
      <c r="DB82" s="737"/>
      <c r="DC82" s="737"/>
      <c r="DD82" s="737"/>
      <c r="DE82" s="737"/>
      <c r="DF82" s="737"/>
      <c r="DG82" s="737"/>
      <c r="DH82" s="737"/>
      <c r="DI82" s="737"/>
      <c r="DJ82" s="737"/>
      <c r="DK82" s="737"/>
      <c r="DL82" s="737"/>
      <c r="DM82" s="737"/>
      <c r="DN82" s="737"/>
      <c r="DO82" s="737"/>
      <c r="DP82" s="737"/>
      <c r="DQ82" s="737"/>
      <c r="DR82" s="737"/>
      <c r="DS82" s="737"/>
      <c r="DT82" s="737"/>
      <c r="DV82" s="429"/>
      <c r="DW82" s="429"/>
      <c r="DX82" s="429"/>
      <c r="DY82" s="429"/>
      <c r="IZ82" s="424"/>
      <c r="JA82" s="424"/>
      <c r="JB82" s="424"/>
      <c r="JC82" s="424"/>
      <c r="JD82" s="424"/>
      <c r="JE82" s="424"/>
      <c r="JF82" s="424"/>
      <c r="JG82" s="424"/>
      <c r="JH82" s="424"/>
      <c r="JI82" s="424"/>
      <c r="JJ82" s="671"/>
      <c r="JK82" s="671"/>
      <c r="JL82" s="671"/>
      <c r="JM82" s="671"/>
      <c r="JN82" s="671"/>
      <c r="JO82" s="671"/>
      <c r="JP82" s="671"/>
      <c r="JQ82" s="671"/>
      <c r="JR82" s="671"/>
      <c r="JS82" s="671"/>
      <c r="JT82" s="671"/>
      <c r="JU82" s="671"/>
      <c r="JV82" s="671"/>
      <c r="JW82" s="671"/>
      <c r="JX82" s="671"/>
      <c r="JY82" s="671"/>
      <c r="JZ82" s="671"/>
      <c r="KA82" s="671"/>
      <c r="KB82" s="671"/>
      <c r="KC82" s="671"/>
      <c r="KD82" s="424"/>
      <c r="KE82" s="424"/>
      <c r="KF82" s="424"/>
      <c r="KG82" s="424"/>
      <c r="KH82" s="424"/>
      <c r="KI82" s="424"/>
      <c r="KJ82" s="424"/>
      <c r="KK82" s="424"/>
      <c r="KL82" s="420"/>
      <c r="KM82" s="420"/>
      <c r="KN82" s="420"/>
      <c r="KO82" s="420"/>
      <c r="KP82" s="429"/>
      <c r="KQ82" s="429"/>
      <c r="KR82" s="429"/>
      <c r="KS82" s="429"/>
      <c r="KT82" s="429"/>
      <c r="KU82" s="429"/>
      <c r="KV82" s="429"/>
      <c r="KW82" s="429"/>
      <c r="KX82" s="429"/>
      <c r="KY82" s="429"/>
      <c r="KZ82" s="429"/>
      <c r="LA82" s="429"/>
      <c r="LB82" s="429"/>
      <c r="LC82" s="429"/>
      <c r="LD82" s="429"/>
      <c r="LE82" s="429"/>
      <c r="LF82" s="429"/>
      <c r="LG82" s="429"/>
      <c r="LH82" s="429"/>
      <c r="LI82" s="429"/>
      <c r="LJ82" s="429"/>
      <c r="LK82" s="429"/>
      <c r="LL82" s="429"/>
      <c r="LM82" s="429"/>
      <c r="LN82" s="429"/>
      <c r="LO82" s="429"/>
      <c r="LP82" s="429"/>
      <c r="LQ82" s="429"/>
      <c r="LR82" s="429"/>
      <c r="LS82" s="429"/>
      <c r="LT82" s="429"/>
      <c r="LU82" s="429"/>
      <c r="LV82" s="429"/>
      <c r="LW82" s="429"/>
      <c r="LX82" s="429"/>
      <c r="LY82" s="429"/>
      <c r="LZ82" s="429"/>
    </row>
    <row r="83" spans="1:338" ht="11.25" customHeight="1">
      <c r="B83" s="773"/>
      <c r="C83" s="774"/>
      <c r="D83" s="774"/>
      <c r="E83" s="774"/>
      <c r="F83" s="774"/>
      <c r="G83" s="774"/>
      <c r="H83" s="774"/>
      <c r="I83" s="774"/>
      <c r="J83" s="774"/>
      <c r="K83" s="774"/>
      <c r="L83" s="774"/>
      <c r="M83" s="774"/>
      <c r="N83" s="774"/>
      <c r="O83" s="774"/>
      <c r="P83" s="774"/>
      <c r="Q83" s="774"/>
      <c r="R83" s="774"/>
      <c r="S83" s="774"/>
      <c r="T83" s="774"/>
      <c r="U83" s="774"/>
      <c r="V83" s="774"/>
      <c r="W83" s="774"/>
      <c r="X83" s="774"/>
      <c r="Y83" s="774"/>
      <c r="Z83" s="774"/>
      <c r="AA83" s="774"/>
      <c r="AB83" s="774"/>
      <c r="AC83" s="774"/>
      <c r="AD83" s="774"/>
      <c r="AE83" s="774"/>
      <c r="AF83" s="676"/>
      <c r="AG83" s="676"/>
      <c r="AH83" s="676"/>
      <c r="AI83" s="676"/>
      <c r="AJ83" s="676"/>
      <c r="AK83" s="676"/>
      <c r="AL83" s="676"/>
      <c r="AM83" s="676"/>
      <c r="AN83" s="676"/>
      <c r="AO83" s="676"/>
      <c r="AP83" s="676"/>
      <c r="AQ83" s="676"/>
      <c r="AR83" s="676"/>
      <c r="AS83" s="676"/>
      <c r="AT83" s="676"/>
      <c r="AU83" s="676"/>
      <c r="AV83" s="676"/>
      <c r="AW83" s="676"/>
      <c r="AX83" s="676"/>
      <c r="AY83" s="676"/>
      <c r="AZ83" s="676"/>
      <c r="BA83" s="676"/>
      <c r="BB83" s="676"/>
      <c r="BC83" s="676"/>
      <c r="BD83" s="676"/>
      <c r="BE83" s="676"/>
      <c r="BF83" s="676"/>
      <c r="BG83" s="676"/>
      <c r="BH83" s="676"/>
      <c r="BI83" s="777"/>
      <c r="DV83" s="429"/>
      <c r="DW83" s="429"/>
      <c r="DX83" s="429"/>
      <c r="DY83" s="429"/>
      <c r="IZ83" s="424"/>
      <c r="JA83" s="424"/>
      <c r="JB83" s="424"/>
      <c r="JC83" s="424"/>
      <c r="JD83" s="424"/>
      <c r="JE83" s="424"/>
      <c r="JF83" s="424"/>
      <c r="JG83" s="424"/>
      <c r="JH83" s="424"/>
      <c r="JI83" s="424"/>
      <c r="JJ83" s="671"/>
      <c r="JK83" s="671"/>
      <c r="JL83" s="671"/>
      <c r="JM83" s="671"/>
      <c r="JN83" s="671"/>
      <c r="JO83" s="671"/>
      <c r="JP83" s="671"/>
      <c r="JQ83" s="671"/>
      <c r="JR83" s="671"/>
      <c r="JS83" s="671"/>
      <c r="JT83" s="671"/>
      <c r="JU83" s="671"/>
      <c r="JV83" s="671"/>
      <c r="JW83" s="671"/>
      <c r="JX83" s="671"/>
      <c r="JY83" s="671"/>
      <c r="JZ83" s="671"/>
      <c r="KA83" s="671"/>
      <c r="KB83" s="671"/>
      <c r="KC83" s="671"/>
      <c r="KD83" s="424"/>
      <c r="KE83" s="424"/>
      <c r="KF83" s="424"/>
      <c r="KG83" s="424"/>
      <c r="KH83" s="424"/>
      <c r="KI83" s="424"/>
      <c r="KJ83" s="424"/>
      <c r="KK83" s="424"/>
      <c r="KL83" s="420"/>
      <c r="KM83" s="420"/>
      <c r="KN83" s="420"/>
      <c r="KO83" s="420"/>
      <c r="KP83" s="429"/>
      <c r="KQ83" s="429"/>
      <c r="KR83" s="429"/>
      <c r="KS83" s="429"/>
      <c r="KT83" s="429"/>
      <c r="KU83" s="429"/>
      <c r="KV83" s="429"/>
      <c r="KW83" s="429"/>
      <c r="KX83" s="429"/>
      <c r="KY83" s="429"/>
      <c r="KZ83" s="429"/>
      <c r="LA83" s="429"/>
      <c r="LB83" s="429"/>
      <c r="LC83" s="429"/>
      <c r="LD83" s="429"/>
      <c r="LE83" s="429"/>
      <c r="LF83" s="429"/>
      <c r="LG83" s="429"/>
      <c r="LH83" s="429"/>
      <c r="LI83" s="429"/>
      <c r="LJ83" s="429"/>
      <c r="LK83" s="429"/>
      <c r="LL83" s="429"/>
      <c r="LM83" s="429"/>
      <c r="LN83" s="429"/>
      <c r="LO83" s="429"/>
      <c r="LP83" s="429"/>
      <c r="LQ83" s="429"/>
      <c r="LR83" s="429"/>
      <c r="LS83" s="429"/>
      <c r="LT83" s="429"/>
      <c r="LU83" s="429"/>
      <c r="LV83" s="429"/>
      <c r="LW83" s="429"/>
      <c r="LX83" s="429"/>
      <c r="LY83" s="429"/>
      <c r="LZ83" s="429"/>
    </row>
    <row r="84" spans="1:338" ht="11.25" customHeight="1">
      <c r="B84" s="773"/>
      <c r="C84" s="774"/>
      <c r="D84" s="774"/>
      <c r="E84" s="774"/>
      <c r="F84" s="774"/>
      <c r="G84" s="774"/>
      <c r="H84" s="774"/>
      <c r="I84" s="774"/>
      <c r="J84" s="774"/>
      <c r="K84" s="774"/>
      <c r="L84" s="774"/>
      <c r="M84" s="774"/>
      <c r="N84" s="774"/>
      <c r="O84" s="774"/>
      <c r="P84" s="774"/>
      <c r="Q84" s="774"/>
      <c r="R84" s="774"/>
      <c r="S84" s="774"/>
      <c r="T84" s="774"/>
      <c r="U84" s="774"/>
      <c r="V84" s="774"/>
      <c r="W84" s="774"/>
      <c r="X84" s="774"/>
      <c r="Y84" s="774"/>
      <c r="Z84" s="774"/>
      <c r="AA84" s="774"/>
      <c r="AB84" s="774"/>
      <c r="AC84" s="774"/>
      <c r="AD84" s="774"/>
      <c r="AE84" s="774"/>
      <c r="AF84" s="676"/>
      <c r="AG84" s="676"/>
      <c r="AH84" s="676"/>
      <c r="AI84" s="676"/>
      <c r="AJ84" s="676"/>
      <c r="AK84" s="676"/>
      <c r="AL84" s="676"/>
      <c r="AM84" s="676"/>
      <c r="AN84" s="676"/>
      <c r="AO84" s="676"/>
      <c r="AP84" s="676"/>
      <c r="AQ84" s="676"/>
      <c r="AR84" s="676"/>
      <c r="AS84" s="676"/>
      <c r="AT84" s="676"/>
      <c r="AU84" s="676"/>
      <c r="AV84" s="676"/>
      <c r="AW84" s="676"/>
      <c r="AX84" s="676"/>
      <c r="AY84" s="676"/>
      <c r="AZ84" s="676"/>
      <c r="BA84" s="676"/>
      <c r="BB84" s="676"/>
      <c r="BC84" s="676"/>
      <c r="BD84" s="676"/>
      <c r="BE84" s="676"/>
      <c r="BF84" s="676"/>
      <c r="BG84" s="676"/>
      <c r="BH84" s="676"/>
      <c r="BI84" s="777"/>
      <c r="DV84" s="429"/>
      <c r="DW84" s="429"/>
      <c r="DX84" s="429"/>
      <c r="DY84" s="429"/>
      <c r="KL84" s="420"/>
      <c r="KM84" s="420"/>
      <c r="KN84" s="420"/>
      <c r="KO84" s="420"/>
      <c r="KP84" s="429"/>
      <c r="KQ84" s="429"/>
      <c r="KR84" s="429"/>
      <c r="KS84" s="429"/>
      <c r="KT84" s="429"/>
      <c r="KU84" s="429"/>
      <c r="KV84" s="429"/>
      <c r="KW84" s="429"/>
      <c r="KX84" s="429"/>
      <c r="KY84" s="429"/>
      <c r="KZ84" s="429"/>
      <c r="LA84" s="429"/>
      <c r="LB84" s="429"/>
      <c r="LC84" s="429"/>
      <c r="LD84" s="429"/>
      <c r="LE84" s="429"/>
      <c r="LF84" s="429"/>
      <c r="LG84" s="429"/>
      <c r="LH84" s="429"/>
      <c r="LI84" s="429"/>
      <c r="LJ84" s="429"/>
      <c r="LK84" s="429"/>
      <c r="LL84" s="429"/>
      <c r="LM84" s="429"/>
      <c r="LN84" s="429"/>
      <c r="LO84" s="429"/>
      <c r="LP84" s="429"/>
      <c r="LQ84" s="429"/>
      <c r="LR84" s="429"/>
      <c r="LS84" s="429"/>
      <c r="LT84" s="429"/>
      <c r="LU84" s="429"/>
      <c r="LV84" s="429"/>
      <c r="LW84" s="429"/>
      <c r="LX84" s="429"/>
      <c r="LY84" s="429"/>
      <c r="LZ84" s="429"/>
    </row>
    <row r="85" spans="1:338" ht="11.25" customHeight="1">
      <c r="B85" s="758" t="s">
        <v>316</v>
      </c>
      <c r="C85" s="670"/>
      <c r="D85" s="670"/>
      <c r="E85" s="670"/>
      <c r="F85" s="670"/>
      <c r="G85" s="670"/>
      <c r="H85" s="670"/>
      <c r="I85" s="670"/>
      <c r="J85" s="670"/>
      <c r="K85" s="670"/>
      <c r="L85" s="670"/>
      <c r="M85" s="670"/>
      <c r="N85" s="670"/>
      <c r="O85" s="670"/>
      <c r="P85" s="670"/>
      <c r="Q85" s="778">
        <f>JJ80</f>
        <v>0</v>
      </c>
      <c r="R85" s="778"/>
      <c r="S85" s="778"/>
      <c r="T85" s="778"/>
      <c r="U85" s="778"/>
      <c r="V85" s="778"/>
      <c r="W85" s="778"/>
      <c r="X85" s="778"/>
      <c r="Y85" s="778"/>
      <c r="Z85" s="778"/>
      <c r="AA85" s="778"/>
      <c r="AB85" s="778"/>
      <c r="AC85" s="778"/>
      <c r="AD85" s="778"/>
      <c r="AE85" s="778"/>
      <c r="AF85" s="670" t="s">
        <v>316</v>
      </c>
      <c r="AG85" s="670"/>
      <c r="AH85" s="670"/>
      <c r="AI85" s="670"/>
      <c r="AJ85" s="670"/>
      <c r="AK85" s="670"/>
      <c r="AL85" s="670"/>
      <c r="AM85" s="670"/>
      <c r="AN85" s="670"/>
      <c r="AO85" s="670"/>
      <c r="AP85" s="670"/>
      <c r="AQ85" s="670"/>
      <c r="AR85" s="670"/>
      <c r="AS85" s="670"/>
      <c r="AT85" s="670"/>
      <c r="AU85" s="778">
        <f>JT80</f>
        <v>0</v>
      </c>
      <c r="AV85" s="778"/>
      <c r="AW85" s="778"/>
      <c r="AX85" s="778"/>
      <c r="AY85" s="778"/>
      <c r="AZ85" s="778"/>
      <c r="BA85" s="778"/>
      <c r="BB85" s="778"/>
      <c r="BC85" s="778"/>
      <c r="BD85" s="778"/>
      <c r="BE85" s="778"/>
      <c r="BF85" s="778"/>
      <c r="BG85" s="778"/>
      <c r="BH85" s="778"/>
      <c r="BI85" s="779"/>
      <c r="DV85" s="429"/>
      <c r="DW85" s="429"/>
      <c r="DX85" s="429"/>
      <c r="DY85" s="429"/>
      <c r="KL85" s="420"/>
      <c r="KM85" s="420"/>
      <c r="KN85" s="420"/>
      <c r="KO85" s="420"/>
      <c r="KP85" s="429"/>
      <c r="KQ85" s="429"/>
      <c r="KR85" s="429"/>
      <c r="KS85" s="429"/>
      <c r="KT85" s="429"/>
      <c r="KU85" s="429"/>
      <c r="KV85" s="429"/>
      <c r="KW85" s="429"/>
      <c r="KX85" s="429"/>
      <c r="KY85" s="429"/>
      <c r="KZ85" s="429"/>
      <c r="LA85" s="429"/>
      <c r="LB85" s="429"/>
      <c r="LC85" s="429"/>
      <c r="LD85" s="429"/>
      <c r="LE85" s="429"/>
      <c r="LF85" s="429"/>
      <c r="LG85" s="429"/>
      <c r="LH85" s="429"/>
      <c r="LI85" s="429"/>
      <c r="LJ85" s="429"/>
      <c r="LK85" s="429"/>
      <c r="LL85" s="429"/>
      <c r="LM85" s="429"/>
      <c r="LN85" s="429"/>
      <c r="LO85" s="429"/>
      <c r="LP85" s="429"/>
      <c r="LQ85" s="429"/>
      <c r="LR85" s="429"/>
      <c r="LS85" s="429"/>
      <c r="LT85" s="429"/>
      <c r="LU85" s="429"/>
      <c r="LV85" s="429"/>
      <c r="LW85" s="429"/>
      <c r="LX85" s="429"/>
      <c r="LY85" s="429"/>
      <c r="LZ85" s="429"/>
    </row>
    <row r="86" spans="1:338" ht="11.25" customHeight="1">
      <c r="B86" s="758"/>
      <c r="C86" s="670"/>
      <c r="D86" s="670"/>
      <c r="E86" s="670"/>
      <c r="F86" s="670"/>
      <c r="G86" s="670"/>
      <c r="H86" s="670"/>
      <c r="I86" s="670"/>
      <c r="J86" s="670"/>
      <c r="K86" s="670"/>
      <c r="L86" s="670"/>
      <c r="M86" s="670"/>
      <c r="N86" s="670"/>
      <c r="O86" s="670"/>
      <c r="P86" s="670"/>
      <c r="Q86" s="778"/>
      <c r="R86" s="778"/>
      <c r="S86" s="778"/>
      <c r="T86" s="778"/>
      <c r="U86" s="778"/>
      <c r="V86" s="778"/>
      <c r="W86" s="778"/>
      <c r="X86" s="778"/>
      <c r="Y86" s="778"/>
      <c r="Z86" s="778"/>
      <c r="AA86" s="778"/>
      <c r="AB86" s="778"/>
      <c r="AC86" s="778"/>
      <c r="AD86" s="778"/>
      <c r="AE86" s="778"/>
      <c r="AF86" s="670"/>
      <c r="AG86" s="670"/>
      <c r="AH86" s="670"/>
      <c r="AI86" s="670"/>
      <c r="AJ86" s="670"/>
      <c r="AK86" s="670"/>
      <c r="AL86" s="670"/>
      <c r="AM86" s="670"/>
      <c r="AN86" s="670"/>
      <c r="AO86" s="670"/>
      <c r="AP86" s="670"/>
      <c r="AQ86" s="670"/>
      <c r="AR86" s="670"/>
      <c r="AS86" s="670"/>
      <c r="AT86" s="670"/>
      <c r="AU86" s="778"/>
      <c r="AV86" s="778"/>
      <c r="AW86" s="778"/>
      <c r="AX86" s="778"/>
      <c r="AY86" s="778"/>
      <c r="AZ86" s="778"/>
      <c r="BA86" s="778"/>
      <c r="BB86" s="778"/>
      <c r="BC86" s="778"/>
      <c r="BD86" s="778"/>
      <c r="BE86" s="778"/>
      <c r="BF86" s="778"/>
      <c r="BG86" s="778"/>
      <c r="BH86" s="778"/>
      <c r="BI86" s="779"/>
      <c r="BU86" s="821" t="s">
        <v>471</v>
      </c>
      <c r="BV86" s="821"/>
      <c r="BW86" s="821"/>
      <c r="BX86" s="821"/>
      <c r="BY86" s="821"/>
      <c r="BZ86" s="821"/>
      <c r="CA86" s="821"/>
      <c r="CB86" s="821"/>
      <c r="CC86" s="821"/>
      <c r="CD86" s="821"/>
      <c r="CE86" s="821"/>
      <c r="CF86" s="821"/>
      <c r="CG86" s="819">
        <f>SUM(
IF(DJ48&gt;パラメーター!$D$12,パラメーター!$D$12,DJ48),
IF(DJ63&gt;パラメーター!$D$13,パラメーター!$D$13,DJ63),
IF(DJ78&gt;パラメーター!$D$14,パラメーター!$D$14,DJ78))</f>
        <v>0</v>
      </c>
      <c r="CH86" s="819"/>
      <c r="CI86" s="819"/>
      <c r="CJ86" s="819"/>
      <c r="CK86" s="819"/>
      <c r="CL86" s="819"/>
      <c r="CM86" s="819"/>
      <c r="CN86" s="819"/>
      <c r="CO86" s="819"/>
      <c r="CP86" s="819"/>
      <c r="CQ86" s="819"/>
      <c r="CR86" s="819"/>
      <c r="CS86" s="819"/>
      <c r="CT86" s="819"/>
      <c r="CU86" s="820" t="s">
        <v>224</v>
      </c>
      <c r="CV86" s="820"/>
      <c r="CW86" s="820"/>
      <c r="CX86" s="820"/>
      <c r="CY86" s="820"/>
      <c r="CZ86" s="820"/>
      <c r="DA86" s="820"/>
      <c r="DB86" s="820"/>
      <c r="DC86" s="820"/>
      <c r="DD86" s="820"/>
      <c r="DE86" s="820"/>
      <c r="DF86" s="820"/>
      <c r="DG86" s="819">
        <f>ROUNDDOWN(CG86/12,0)</f>
        <v>0</v>
      </c>
      <c r="DH86" s="819"/>
      <c r="DI86" s="819"/>
      <c r="DJ86" s="819"/>
      <c r="DK86" s="819"/>
      <c r="DL86" s="819"/>
      <c r="DM86" s="819"/>
      <c r="DN86" s="819"/>
      <c r="DO86" s="819"/>
      <c r="DP86" s="819"/>
      <c r="DQ86" s="819"/>
      <c r="DR86" s="819"/>
      <c r="DS86" s="819"/>
      <c r="DT86" s="819"/>
      <c r="DV86" s="429"/>
      <c r="DW86" s="429"/>
      <c r="DX86" s="429"/>
      <c r="DY86" s="429"/>
      <c r="DZ86" s="429"/>
      <c r="EA86" s="429"/>
      <c r="EB86" s="429"/>
      <c r="EC86" s="429"/>
      <c r="ED86" s="429"/>
      <c r="EE86" s="429"/>
      <c r="EF86" s="429"/>
      <c r="EG86" s="429"/>
      <c r="EH86" s="429"/>
      <c r="EI86" s="429"/>
      <c r="EJ86" s="429"/>
      <c r="EK86" s="429"/>
      <c r="EL86" s="429"/>
      <c r="EM86" s="429"/>
      <c r="EN86" s="429"/>
      <c r="EO86" s="429"/>
      <c r="EP86" s="429"/>
      <c r="EQ86" s="429"/>
      <c r="ER86" s="429"/>
      <c r="ES86" s="429"/>
      <c r="ET86" s="429"/>
      <c r="EU86" s="429"/>
      <c r="EV86" s="429"/>
      <c r="EW86" s="429"/>
      <c r="EX86" s="429"/>
      <c r="EY86" s="429"/>
      <c r="EZ86" s="429"/>
      <c r="FA86" s="429"/>
      <c r="FB86" s="429"/>
      <c r="FC86" s="429"/>
      <c r="FD86" s="429"/>
      <c r="FE86" s="429"/>
      <c r="FF86" s="429"/>
      <c r="FG86" s="429"/>
      <c r="FH86" s="429"/>
      <c r="FI86" s="429"/>
      <c r="FJ86" s="429"/>
      <c r="FK86" s="429"/>
      <c r="FL86" s="429"/>
      <c r="FM86" s="429"/>
      <c r="FN86" s="429"/>
      <c r="FO86" s="429"/>
      <c r="FP86" s="429"/>
      <c r="FQ86" s="429"/>
      <c r="FR86" s="429"/>
      <c r="FS86" s="429"/>
      <c r="FT86" s="429"/>
      <c r="FU86" s="429"/>
      <c r="FV86" s="429"/>
      <c r="FW86" s="429"/>
      <c r="FX86" s="429"/>
      <c r="FY86" s="429"/>
      <c r="FZ86" s="429"/>
      <c r="GA86" s="429"/>
      <c r="GB86" s="429"/>
      <c r="GC86" s="429"/>
      <c r="GD86" s="429"/>
      <c r="GE86" s="429"/>
      <c r="GF86" s="429"/>
      <c r="GG86" s="429"/>
      <c r="GH86" s="429"/>
      <c r="GI86" s="429"/>
      <c r="GJ86" s="429"/>
      <c r="GK86" s="429"/>
      <c r="GL86" s="429"/>
      <c r="GM86" s="429"/>
      <c r="GN86" s="429"/>
      <c r="GO86" s="429"/>
      <c r="GP86" s="429"/>
      <c r="GQ86" s="429"/>
      <c r="GR86" s="429"/>
      <c r="GS86" s="429"/>
      <c r="GT86" s="429"/>
      <c r="GU86" s="429"/>
      <c r="GV86" s="429"/>
      <c r="GW86" s="429"/>
      <c r="GX86" s="429"/>
      <c r="GY86" s="429"/>
      <c r="GZ86" s="429"/>
      <c r="HA86" s="429"/>
      <c r="HB86" s="429"/>
      <c r="HC86" s="429"/>
      <c r="HD86" s="429"/>
      <c r="HE86" s="429"/>
      <c r="HF86" s="429"/>
      <c r="HG86" s="429"/>
      <c r="HH86" s="429"/>
      <c r="HI86" s="429"/>
      <c r="HJ86" s="429"/>
      <c r="HK86" s="429"/>
      <c r="HL86" s="429"/>
      <c r="HM86" s="429"/>
      <c r="HN86" s="429"/>
      <c r="HO86" s="429"/>
      <c r="HP86" s="429"/>
      <c r="HQ86" s="429"/>
      <c r="HR86" s="429"/>
      <c r="HS86" s="429"/>
      <c r="HT86" s="429"/>
      <c r="HU86" s="429"/>
      <c r="HV86" s="429"/>
      <c r="HW86" s="429"/>
      <c r="HX86" s="429"/>
      <c r="HY86" s="429"/>
      <c r="HZ86" s="429"/>
      <c r="IA86" s="429"/>
      <c r="IB86" s="429"/>
      <c r="IC86" s="429"/>
      <c r="ID86" s="429"/>
      <c r="IE86" s="429"/>
      <c r="IF86" s="429"/>
      <c r="IG86" s="429"/>
      <c r="IH86" s="429"/>
      <c r="II86" s="429"/>
      <c r="IJ86" s="429"/>
      <c r="IK86" s="429"/>
      <c r="IL86" s="429"/>
      <c r="IM86" s="429"/>
      <c r="IN86" s="429"/>
      <c r="IO86" s="429"/>
      <c r="IP86" s="429"/>
      <c r="IQ86" s="429"/>
      <c r="IR86" s="429"/>
      <c r="IS86" s="429"/>
      <c r="IT86" s="429"/>
      <c r="IU86" s="429"/>
      <c r="IV86" s="429"/>
      <c r="IW86" s="429"/>
      <c r="IX86" s="429"/>
      <c r="IY86" s="429"/>
      <c r="IZ86" s="429"/>
      <c r="JA86" s="429"/>
      <c r="JB86" s="429"/>
      <c r="JC86" s="429"/>
      <c r="JD86" s="429"/>
      <c r="JE86" s="429"/>
      <c r="JF86" s="429"/>
      <c r="JG86" s="429"/>
      <c r="JH86" s="429"/>
      <c r="JI86" s="429"/>
      <c r="JJ86" s="429"/>
      <c r="JK86" s="429"/>
      <c r="JL86" s="429"/>
      <c r="JM86" s="429"/>
      <c r="JN86" s="429"/>
      <c r="JO86" s="429"/>
      <c r="JP86" s="429"/>
      <c r="JQ86" s="429"/>
      <c r="JR86" s="429"/>
      <c r="JS86" s="429"/>
      <c r="JT86" s="429"/>
      <c r="JU86" s="429"/>
      <c r="JV86" s="429"/>
      <c r="JW86" s="429"/>
      <c r="JX86" s="429"/>
      <c r="JY86" s="429"/>
      <c r="JZ86" s="429"/>
      <c r="KA86" s="429"/>
      <c r="KB86" s="429"/>
      <c r="KC86" s="429"/>
      <c r="KD86" s="429"/>
      <c r="KE86" s="429"/>
      <c r="KF86" s="429"/>
      <c r="KG86" s="429"/>
      <c r="KH86" s="429"/>
      <c r="KI86" s="429"/>
      <c r="KJ86" s="429"/>
      <c r="KK86" s="429"/>
      <c r="KL86" s="429"/>
      <c r="KM86" s="429"/>
      <c r="KN86" s="429"/>
      <c r="KO86" s="429"/>
      <c r="KP86" s="429"/>
      <c r="KQ86" s="429"/>
      <c r="KR86" s="429"/>
      <c r="KS86" s="429"/>
      <c r="KT86" s="429"/>
      <c r="KU86" s="429"/>
      <c r="KV86" s="429"/>
      <c r="KW86" s="429"/>
      <c r="KX86" s="429"/>
      <c r="KY86" s="429"/>
      <c r="KZ86" s="429"/>
      <c r="LA86" s="429"/>
      <c r="LB86" s="429"/>
      <c r="LC86" s="429"/>
      <c r="LD86" s="429"/>
      <c r="LE86" s="429"/>
      <c r="LF86" s="429"/>
      <c r="LG86" s="429"/>
      <c r="LH86" s="429"/>
      <c r="LI86" s="429"/>
      <c r="LJ86" s="429"/>
      <c r="LK86" s="429"/>
      <c r="LL86" s="429"/>
      <c r="LM86" s="429"/>
      <c r="LN86" s="429"/>
      <c r="LO86" s="429"/>
      <c r="LP86" s="429"/>
      <c r="LQ86" s="429"/>
      <c r="LR86" s="429"/>
      <c r="LS86" s="429"/>
      <c r="LT86" s="429"/>
      <c r="LU86" s="429"/>
      <c r="LV86" s="429"/>
      <c r="LW86" s="429"/>
      <c r="LX86" s="429"/>
      <c r="LY86" s="429"/>
      <c r="LZ86" s="429"/>
    </row>
    <row r="87" spans="1:338" ht="11.25" customHeight="1">
      <c r="B87" s="758"/>
      <c r="C87" s="670"/>
      <c r="D87" s="670"/>
      <c r="E87" s="670"/>
      <c r="F87" s="670"/>
      <c r="G87" s="670"/>
      <c r="H87" s="670"/>
      <c r="I87" s="670"/>
      <c r="J87" s="670"/>
      <c r="K87" s="670"/>
      <c r="L87" s="670"/>
      <c r="M87" s="670"/>
      <c r="N87" s="670"/>
      <c r="O87" s="670"/>
      <c r="P87" s="670"/>
      <c r="Q87" s="778"/>
      <c r="R87" s="778"/>
      <c r="S87" s="778"/>
      <c r="T87" s="778"/>
      <c r="U87" s="778"/>
      <c r="V87" s="778"/>
      <c r="W87" s="778"/>
      <c r="X87" s="778"/>
      <c r="Y87" s="778"/>
      <c r="Z87" s="778"/>
      <c r="AA87" s="778"/>
      <c r="AB87" s="778"/>
      <c r="AC87" s="778"/>
      <c r="AD87" s="778"/>
      <c r="AE87" s="778"/>
      <c r="AF87" s="670"/>
      <c r="AG87" s="670"/>
      <c r="AH87" s="670"/>
      <c r="AI87" s="670"/>
      <c r="AJ87" s="670"/>
      <c r="AK87" s="670"/>
      <c r="AL87" s="670"/>
      <c r="AM87" s="670"/>
      <c r="AN87" s="670"/>
      <c r="AO87" s="670"/>
      <c r="AP87" s="670"/>
      <c r="AQ87" s="670"/>
      <c r="AR87" s="670"/>
      <c r="AS87" s="670"/>
      <c r="AT87" s="670"/>
      <c r="AU87" s="778"/>
      <c r="AV87" s="778"/>
      <c r="AW87" s="778"/>
      <c r="AX87" s="778"/>
      <c r="AY87" s="778"/>
      <c r="AZ87" s="778"/>
      <c r="BA87" s="778"/>
      <c r="BB87" s="778"/>
      <c r="BC87" s="778"/>
      <c r="BD87" s="778"/>
      <c r="BE87" s="778"/>
      <c r="BF87" s="778"/>
      <c r="BG87" s="778"/>
      <c r="BH87" s="778"/>
      <c r="BI87" s="779"/>
      <c r="BU87" s="821"/>
      <c r="BV87" s="821"/>
      <c r="BW87" s="821"/>
      <c r="BX87" s="821"/>
      <c r="BY87" s="821"/>
      <c r="BZ87" s="821"/>
      <c r="CA87" s="821"/>
      <c r="CB87" s="821"/>
      <c r="CC87" s="821"/>
      <c r="CD87" s="821"/>
      <c r="CE87" s="821"/>
      <c r="CF87" s="821"/>
      <c r="CG87" s="819"/>
      <c r="CH87" s="819"/>
      <c r="CI87" s="819"/>
      <c r="CJ87" s="819"/>
      <c r="CK87" s="819"/>
      <c r="CL87" s="819"/>
      <c r="CM87" s="819"/>
      <c r="CN87" s="819"/>
      <c r="CO87" s="819"/>
      <c r="CP87" s="819"/>
      <c r="CQ87" s="819"/>
      <c r="CR87" s="819"/>
      <c r="CS87" s="819"/>
      <c r="CT87" s="819"/>
      <c r="CU87" s="820"/>
      <c r="CV87" s="820"/>
      <c r="CW87" s="820"/>
      <c r="CX87" s="820"/>
      <c r="CY87" s="820"/>
      <c r="CZ87" s="820"/>
      <c r="DA87" s="820"/>
      <c r="DB87" s="820"/>
      <c r="DC87" s="820"/>
      <c r="DD87" s="820"/>
      <c r="DE87" s="820"/>
      <c r="DF87" s="820"/>
      <c r="DG87" s="819"/>
      <c r="DH87" s="819"/>
      <c r="DI87" s="819"/>
      <c r="DJ87" s="819"/>
      <c r="DK87" s="819"/>
      <c r="DL87" s="819"/>
      <c r="DM87" s="819"/>
      <c r="DN87" s="819"/>
      <c r="DO87" s="819"/>
      <c r="DP87" s="819"/>
      <c r="DQ87" s="819"/>
      <c r="DR87" s="819"/>
      <c r="DS87" s="819"/>
      <c r="DT87" s="819"/>
      <c r="DV87" s="429"/>
      <c r="DW87" s="429"/>
      <c r="DX87" s="429"/>
      <c r="DY87" s="429"/>
      <c r="DZ87" s="429"/>
      <c r="EA87" s="429"/>
      <c r="EB87" s="429"/>
      <c r="EC87" s="429"/>
      <c r="ED87" s="429"/>
      <c r="EE87" s="429"/>
      <c r="EF87" s="429"/>
      <c r="EG87" s="429"/>
      <c r="EH87" s="429"/>
      <c r="EI87" s="429"/>
      <c r="EJ87" s="429"/>
      <c r="EK87" s="429"/>
      <c r="EL87" s="429"/>
      <c r="EM87" s="429"/>
      <c r="EN87" s="429"/>
      <c r="EO87" s="429"/>
      <c r="EP87" s="429"/>
      <c r="EQ87" s="429"/>
      <c r="ER87" s="429"/>
      <c r="ES87" s="429"/>
      <c r="ET87" s="429"/>
      <c r="EU87" s="429"/>
      <c r="EV87" s="429"/>
      <c r="EW87" s="429"/>
      <c r="EX87" s="429"/>
      <c r="EY87" s="429"/>
      <c r="EZ87" s="429"/>
      <c r="FA87" s="429"/>
      <c r="FB87" s="429"/>
      <c r="FC87" s="429"/>
      <c r="FD87" s="429"/>
      <c r="FE87" s="429"/>
      <c r="FF87" s="429"/>
      <c r="FG87" s="429"/>
      <c r="FH87" s="429"/>
      <c r="FI87" s="429"/>
      <c r="FJ87" s="429"/>
      <c r="FK87" s="429"/>
      <c r="FL87" s="429"/>
      <c r="FM87" s="429"/>
      <c r="FN87" s="429"/>
      <c r="FO87" s="429"/>
      <c r="FP87" s="429"/>
      <c r="FQ87" s="429"/>
      <c r="FR87" s="429"/>
      <c r="FS87" s="429"/>
      <c r="FT87" s="429"/>
      <c r="FU87" s="429"/>
      <c r="FV87" s="429"/>
      <c r="FW87" s="429"/>
      <c r="FX87" s="429"/>
      <c r="FY87" s="429"/>
      <c r="FZ87" s="429"/>
      <c r="GA87" s="429"/>
      <c r="GB87" s="429"/>
      <c r="GC87" s="429"/>
      <c r="GD87" s="429"/>
      <c r="GE87" s="429"/>
      <c r="GF87" s="429"/>
      <c r="GG87" s="429"/>
      <c r="GH87" s="429"/>
      <c r="GI87" s="429"/>
      <c r="GJ87" s="429"/>
      <c r="GK87" s="429"/>
      <c r="GL87" s="429"/>
      <c r="GM87" s="429"/>
      <c r="GN87" s="429"/>
      <c r="GO87" s="429"/>
      <c r="GP87" s="429"/>
      <c r="GQ87" s="429"/>
      <c r="GR87" s="429"/>
      <c r="GS87" s="429"/>
      <c r="GT87" s="429"/>
      <c r="GU87" s="429"/>
      <c r="GV87" s="429"/>
      <c r="GW87" s="429"/>
      <c r="GX87" s="429"/>
      <c r="GY87" s="429"/>
      <c r="GZ87" s="429"/>
      <c r="HA87" s="429"/>
      <c r="HB87" s="429"/>
      <c r="HC87" s="429"/>
      <c r="HD87" s="429"/>
      <c r="HE87" s="429"/>
      <c r="HF87" s="429"/>
      <c r="HG87" s="429"/>
      <c r="HH87" s="429"/>
      <c r="HI87" s="429"/>
      <c r="HJ87" s="429"/>
      <c r="HK87" s="429"/>
      <c r="HL87" s="429"/>
      <c r="HM87" s="429"/>
      <c r="HN87" s="429"/>
      <c r="HO87" s="429"/>
      <c r="HP87" s="429"/>
      <c r="HQ87" s="429"/>
      <c r="HR87" s="429"/>
      <c r="HS87" s="429"/>
      <c r="HT87" s="429"/>
      <c r="HU87" s="429"/>
      <c r="HV87" s="429"/>
      <c r="HW87" s="429"/>
      <c r="HX87" s="429"/>
      <c r="HY87" s="429"/>
      <c r="HZ87" s="429"/>
      <c r="IA87" s="429"/>
      <c r="IB87" s="429"/>
      <c r="IC87" s="429"/>
      <c r="ID87" s="429"/>
      <c r="IE87" s="429"/>
      <c r="IF87" s="429"/>
      <c r="IG87" s="429"/>
      <c r="IH87" s="429"/>
      <c r="II87" s="429"/>
      <c r="IJ87" s="429"/>
      <c r="IK87" s="429"/>
      <c r="IL87" s="429"/>
      <c r="IM87" s="429"/>
      <c r="IN87" s="429"/>
      <c r="IO87" s="429"/>
      <c r="IP87" s="429"/>
      <c r="IQ87" s="429"/>
      <c r="IR87" s="429"/>
      <c r="IS87" s="429"/>
      <c r="IT87" s="429"/>
      <c r="IU87" s="429"/>
      <c r="IV87" s="429"/>
      <c r="IW87" s="429"/>
      <c r="IX87" s="429"/>
      <c r="IY87" s="429"/>
      <c r="IZ87" s="429"/>
      <c r="JA87" s="429"/>
      <c r="JB87" s="429"/>
      <c r="JC87" s="429"/>
      <c r="JD87" s="429"/>
      <c r="JE87" s="429"/>
      <c r="JF87" s="429"/>
      <c r="JG87" s="429"/>
      <c r="JH87" s="429"/>
      <c r="JI87" s="429"/>
      <c r="JJ87" s="429"/>
      <c r="JK87" s="429"/>
      <c r="JL87" s="429"/>
      <c r="JM87" s="429"/>
      <c r="JN87" s="429"/>
      <c r="JO87" s="429"/>
      <c r="JP87" s="429"/>
      <c r="JQ87" s="429"/>
      <c r="JR87" s="429"/>
      <c r="JS87" s="429"/>
      <c r="JT87" s="429"/>
      <c r="JU87" s="429"/>
      <c r="JV87" s="429"/>
      <c r="JW87" s="429"/>
      <c r="JX87" s="429"/>
      <c r="JY87" s="429"/>
      <c r="JZ87" s="429"/>
      <c r="KA87" s="429"/>
      <c r="KB87" s="429"/>
      <c r="KC87" s="429"/>
      <c r="KD87" s="429"/>
      <c r="KE87" s="429"/>
      <c r="KF87" s="429"/>
      <c r="KG87" s="429"/>
      <c r="KH87" s="429"/>
      <c r="KI87" s="429"/>
      <c r="KJ87" s="429"/>
      <c r="KK87" s="429"/>
      <c r="KL87" s="429"/>
      <c r="KM87" s="429"/>
      <c r="KN87" s="429"/>
      <c r="KO87" s="429"/>
      <c r="KP87" s="429"/>
      <c r="KQ87" s="429"/>
      <c r="KR87" s="429"/>
      <c r="KS87" s="429"/>
      <c r="KT87" s="429"/>
      <c r="KU87" s="429"/>
      <c r="KV87" s="429"/>
      <c r="KW87" s="429"/>
      <c r="KX87" s="429"/>
      <c r="KY87" s="429"/>
      <c r="KZ87" s="429"/>
      <c r="LA87" s="429"/>
      <c r="LB87" s="429"/>
      <c r="LC87" s="429"/>
      <c r="LD87" s="429"/>
      <c r="LE87" s="429"/>
      <c r="LF87" s="429"/>
      <c r="LG87" s="429"/>
      <c r="LH87" s="429"/>
      <c r="LI87" s="429"/>
      <c r="LJ87" s="429"/>
      <c r="LK87" s="429"/>
      <c r="LL87" s="429"/>
      <c r="LM87" s="429"/>
      <c r="LN87" s="429"/>
      <c r="LO87" s="429"/>
      <c r="LP87" s="429"/>
      <c r="LQ87" s="429"/>
      <c r="LR87" s="429"/>
      <c r="LS87" s="429"/>
      <c r="LT87" s="429"/>
      <c r="LU87" s="429"/>
      <c r="LV87" s="429"/>
      <c r="LW87" s="429"/>
      <c r="LX87" s="429"/>
      <c r="LY87" s="429"/>
      <c r="LZ87" s="429"/>
    </row>
    <row r="88" spans="1:338" ht="11.25" customHeight="1">
      <c r="B88" s="758" t="s">
        <v>334</v>
      </c>
      <c r="C88" s="670"/>
      <c r="D88" s="670"/>
      <c r="E88" s="670"/>
      <c r="F88" s="670"/>
      <c r="G88" s="670"/>
      <c r="H88" s="670"/>
      <c r="I88" s="670"/>
      <c r="J88" s="670"/>
      <c r="K88" s="670"/>
      <c r="L88" s="670"/>
      <c r="M88" s="670"/>
      <c r="N88" s="670"/>
      <c r="O88" s="670"/>
      <c r="P88" s="670"/>
      <c r="Q88" s="761">
        <f>IF(COUNTA(F46:M77)=0,0,COUNTA(F46:M77))</f>
        <v>0</v>
      </c>
      <c r="R88" s="761"/>
      <c r="S88" s="761"/>
      <c r="T88" s="761"/>
      <c r="U88" s="761"/>
      <c r="V88" s="761"/>
      <c r="W88" s="761"/>
      <c r="X88" s="761"/>
      <c r="Y88" s="761"/>
      <c r="Z88" s="761"/>
      <c r="AA88" s="761"/>
      <c r="AB88" s="761"/>
      <c r="AC88" s="761"/>
      <c r="AD88" s="761"/>
      <c r="AE88" s="761"/>
      <c r="AF88" s="670" t="s">
        <v>334</v>
      </c>
      <c r="AG88" s="670"/>
      <c r="AH88" s="670"/>
      <c r="AI88" s="670"/>
      <c r="AJ88" s="670"/>
      <c r="AK88" s="670"/>
      <c r="AL88" s="670"/>
      <c r="AM88" s="670"/>
      <c r="AN88" s="670"/>
      <c r="AO88" s="670"/>
      <c r="AP88" s="670"/>
      <c r="AQ88" s="670"/>
      <c r="AR88" s="670"/>
      <c r="AS88" s="670"/>
      <c r="AT88" s="670"/>
      <c r="AU88" s="761">
        <f>IF(Q88="","",COUNTIF(N46:Q77,"○"))</f>
        <v>0</v>
      </c>
      <c r="AV88" s="761"/>
      <c r="AW88" s="761"/>
      <c r="AX88" s="761"/>
      <c r="AY88" s="761"/>
      <c r="AZ88" s="761"/>
      <c r="BA88" s="761"/>
      <c r="BB88" s="761"/>
      <c r="BC88" s="761"/>
      <c r="BD88" s="761"/>
      <c r="BE88" s="761"/>
      <c r="BF88" s="761"/>
      <c r="BG88" s="761"/>
      <c r="BH88" s="761"/>
      <c r="BI88" s="763"/>
      <c r="BU88" s="821"/>
      <c r="BV88" s="821"/>
      <c r="BW88" s="821"/>
      <c r="BX88" s="821"/>
      <c r="BY88" s="821"/>
      <c r="BZ88" s="821"/>
      <c r="CA88" s="821"/>
      <c r="CB88" s="821"/>
      <c r="CC88" s="821"/>
      <c r="CD88" s="821"/>
      <c r="CE88" s="821"/>
      <c r="CF88" s="821"/>
      <c r="CG88" s="819"/>
      <c r="CH88" s="819"/>
      <c r="CI88" s="819"/>
      <c r="CJ88" s="819"/>
      <c r="CK88" s="819"/>
      <c r="CL88" s="819"/>
      <c r="CM88" s="819"/>
      <c r="CN88" s="819"/>
      <c r="CO88" s="819"/>
      <c r="CP88" s="819"/>
      <c r="CQ88" s="819"/>
      <c r="CR88" s="819"/>
      <c r="CS88" s="819"/>
      <c r="CT88" s="819"/>
      <c r="CU88" s="820"/>
      <c r="CV88" s="820"/>
      <c r="CW88" s="820"/>
      <c r="CX88" s="820"/>
      <c r="CY88" s="820"/>
      <c r="CZ88" s="820"/>
      <c r="DA88" s="820"/>
      <c r="DB88" s="820"/>
      <c r="DC88" s="820"/>
      <c r="DD88" s="820"/>
      <c r="DE88" s="820"/>
      <c r="DF88" s="820"/>
      <c r="DG88" s="819"/>
      <c r="DH88" s="819"/>
      <c r="DI88" s="819"/>
      <c r="DJ88" s="819"/>
      <c r="DK88" s="819"/>
      <c r="DL88" s="819"/>
      <c r="DM88" s="819"/>
      <c r="DN88" s="819"/>
      <c r="DO88" s="819"/>
      <c r="DP88" s="819"/>
      <c r="DQ88" s="819"/>
      <c r="DR88" s="819"/>
      <c r="DS88" s="819"/>
      <c r="DT88" s="819"/>
      <c r="DV88" s="429"/>
      <c r="DW88" s="429"/>
      <c r="DX88" s="429"/>
      <c r="DY88" s="429"/>
      <c r="DZ88" s="429"/>
      <c r="EA88" s="429"/>
      <c r="EB88" s="429"/>
      <c r="EC88" s="429"/>
      <c r="ED88" s="429"/>
      <c r="EE88" s="429"/>
      <c r="EF88" s="429"/>
      <c r="EG88" s="429"/>
      <c r="EH88" s="429"/>
      <c r="EI88" s="429"/>
      <c r="EJ88" s="429"/>
      <c r="EK88" s="429"/>
      <c r="EL88" s="429"/>
      <c r="EM88" s="429"/>
      <c r="EN88" s="429"/>
      <c r="EO88" s="429"/>
      <c r="EP88" s="429"/>
      <c r="EQ88" s="429"/>
      <c r="ER88" s="429"/>
      <c r="ES88" s="429"/>
      <c r="ET88" s="429"/>
      <c r="EU88" s="429"/>
      <c r="EV88" s="429"/>
      <c r="EW88" s="429"/>
      <c r="EX88" s="429"/>
      <c r="EY88" s="429"/>
      <c r="EZ88" s="429"/>
      <c r="FA88" s="429"/>
      <c r="FB88" s="429"/>
      <c r="FC88" s="429"/>
      <c r="FD88" s="429"/>
      <c r="FE88" s="429"/>
      <c r="FF88" s="429"/>
      <c r="FG88" s="429"/>
      <c r="FH88" s="429"/>
      <c r="FI88" s="429"/>
      <c r="FJ88" s="429"/>
      <c r="FK88" s="429"/>
      <c r="FL88" s="429"/>
      <c r="FM88" s="429"/>
      <c r="FN88" s="429"/>
      <c r="FO88" s="429"/>
      <c r="FP88" s="429"/>
      <c r="FQ88" s="429"/>
      <c r="FR88" s="429"/>
      <c r="FS88" s="429"/>
      <c r="FT88" s="429"/>
      <c r="FU88" s="429"/>
      <c r="FV88" s="429"/>
      <c r="FW88" s="429"/>
      <c r="FX88" s="429"/>
      <c r="FY88" s="429"/>
      <c r="FZ88" s="429"/>
      <c r="GA88" s="429"/>
      <c r="GB88" s="429"/>
      <c r="GC88" s="429"/>
      <c r="GD88" s="429"/>
      <c r="GE88" s="429"/>
      <c r="GF88" s="429"/>
      <c r="GG88" s="429"/>
      <c r="GH88" s="429"/>
      <c r="GI88" s="429"/>
      <c r="GJ88" s="429"/>
      <c r="GK88" s="429"/>
      <c r="GL88" s="429"/>
      <c r="GM88" s="429"/>
      <c r="GN88" s="429"/>
      <c r="GO88" s="429"/>
      <c r="GP88" s="429"/>
      <c r="GQ88" s="429"/>
      <c r="GR88" s="429"/>
      <c r="GS88" s="429"/>
      <c r="GT88" s="429"/>
      <c r="GU88" s="429"/>
      <c r="GV88" s="429"/>
      <c r="GW88" s="429"/>
      <c r="GX88" s="429"/>
      <c r="GY88" s="429"/>
      <c r="GZ88" s="429"/>
      <c r="HA88" s="429"/>
      <c r="HB88" s="429"/>
      <c r="HC88" s="429"/>
      <c r="HD88" s="429"/>
      <c r="HE88" s="429"/>
      <c r="HF88" s="429"/>
      <c r="HG88" s="429"/>
      <c r="HH88" s="429"/>
      <c r="HI88" s="429"/>
      <c r="HJ88" s="429"/>
      <c r="HK88" s="429"/>
      <c r="HL88" s="429"/>
      <c r="HM88" s="429"/>
      <c r="HN88" s="429"/>
      <c r="HO88" s="429"/>
      <c r="HP88" s="429"/>
      <c r="HQ88" s="429"/>
      <c r="HR88" s="429"/>
      <c r="HS88" s="429"/>
      <c r="HT88" s="429"/>
      <c r="HU88" s="429"/>
      <c r="HV88" s="429"/>
      <c r="HW88" s="429"/>
      <c r="HX88" s="429"/>
      <c r="HY88" s="429"/>
      <c r="HZ88" s="429"/>
      <c r="IA88" s="429"/>
      <c r="IB88" s="429"/>
      <c r="IC88" s="429"/>
      <c r="ID88" s="429"/>
      <c r="IE88" s="429"/>
      <c r="IF88" s="429"/>
      <c r="IG88" s="429"/>
      <c r="IH88" s="429"/>
      <c r="II88" s="429"/>
      <c r="IJ88" s="429"/>
      <c r="IK88" s="429"/>
      <c r="IL88" s="429"/>
      <c r="IM88" s="429"/>
      <c r="IN88" s="429"/>
      <c r="IO88" s="429"/>
      <c r="IP88" s="429"/>
      <c r="IQ88" s="429"/>
      <c r="IR88" s="429"/>
      <c r="IS88" s="429"/>
      <c r="IT88" s="429"/>
      <c r="IU88" s="429"/>
      <c r="IV88" s="429"/>
      <c r="IW88" s="429"/>
      <c r="IX88" s="429"/>
      <c r="IY88" s="429"/>
      <c r="IZ88" s="429"/>
      <c r="JA88" s="429"/>
      <c r="JB88" s="429"/>
      <c r="JC88" s="429"/>
      <c r="JD88" s="429"/>
      <c r="JE88" s="429"/>
      <c r="JF88" s="429"/>
      <c r="JG88" s="429"/>
      <c r="JH88" s="429"/>
      <c r="JI88" s="429"/>
      <c r="JJ88" s="429"/>
      <c r="JK88" s="429"/>
      <c r="JL88" s="429"/>
      <c r="JM88" s="429"/>
      <c r="JN88" s="429"/>
      <c r="JO88" s="429"/>
      <c r="JP88" s="429"/>
      <c r="JQ88" s="429"/>
      <c r="JR88" s="429"/>
      <c r="JS88" s="429"/>
      <c r="JT88" s="429"/>
      <c r="JU88" s="429"/>
      <c r="JV88" s="429"/>
      <c r="JW88" s="429"/>
      <c r="JX88" s="429"/>
      <c r="JY88" s="429"/>
      <c r="JZ88" s="429"/>
      <c r="KA88" s="429"/>
      <c r="KB88" s="429"/>
      <c r="KC88" s="429"/>
      <c r="KD88" s="429"/>
      <c r="KE88" s="429"/>
      <c r="KF88" s="429"/>
      <c r="KG88" s="429"/>
      <c r="KH88" s="429"/>
      <c r="KI88" s="429"/>
      <c r="KJ88" s="429"/>
      <c r="KK88" s="429"/>
      <c r="KL88" s="429"/>
      <c r="KM88" s="429"/>
      <c r="KN88" s="429"/>
      <c r="KO88" s="429"/>
      <c r="KP88" s="429"/>
      <c r="KQ88" s="429"/>
      <c r="KR88" s="429"/>
      <c r="KS88" s="429"/>
      <c r="KT88" s="429"/>
      <c r="KU88" s="429"/>
      <c r="KV88" s="429"/>
      <c r="KW88" s="429"/>
      <c r="KX88" s="429"/>
      <c r="KY88" s="429"/>
      <c r="KZ88" s="429"/>
      <c r="LA88" s="429"/>
      <c r="LB88" s="429"/>
      <c r="LC88" s="429"/>
      <c r="LD88" s="429"/>
      <c r="LE88" s="429"/>
      <c r="LF88" s="429"/>
      <c r="LG88" s="429"/>
      <c r="LH88" s="429"/>
      <c r="LI88" s="429"/>
      <c r="LJ88" s="429"/>
      <c r="LK88" s="429"/>
      <c r="LL88" s="429"/>
      <c r="LM88" s="429"/>
      <c r="LN88" s="429"/>
      <c r="LO88" s="429"/>
      <c r="LP88" s="429"/>
      <c r="LQ88" s="429"/>
      <c r="LR88" s="429"/>
      <c r="LS88" s="429"/>
      <c r="LT88" s="429"/>
      <c r="LU88" s="429"/>
      <c r="LV88" s="429"/>
      <c r="LW88" s="429"/>
      <c r="LX88" s="429"/>
      <c r="LY88" s="429"/>
      <c r="LZ88" s="429"/>
    </row>
    <row r="89" spans="1:338" ht="11.25" customHeight="1">
      <c r="B89" s="758"/>
      <c r="C89" s="670"/>
      <c r="D89" s="670"/>
      <c r="E89" s="670"/>
      <c r="F89" s="670"/>
      <c r="G89" s="670"/>
      <c r="H89" s="670"/>
      <c r="I89" s="670"/>
      <c r="J89" s="670"/>
      <c r="K89" s="670"/>
      <c r="L89" s="670"/>
      <c r="M89" s="670"/>
      <c r="N89" s="670"/>
      <c r="O89" s="670"/>
      <c r="P89" s="670"/>
      <c r="Q89" s="761"/>
      <c r="R89" s="761"/>
      <c r="S89" s="761"/>
      <c r="T89" s="761"/>
      <c r="U89" s="761"/>
      <c r="V89" s="761"/>
      <c r="W89" s="761"/>
      <c r="X89" s="761"/>
      <c r="Y89" s="761"/>
      <c r="Z89" s="761"/>
      <c r="AA89" s="761"/>
      <c r="AB89" s="761"/>
      <c r="AC89" s="761"/>
      <c r="AD89" s="761"/>
      <c r="AE89" s="761"/>
      <c r="AF89" s="670"/>
      <c r="AG89" s="670"/>
      <c r="AH89" s="670"/>
      <c r="AI89" s="670"/>
      <c r="AJ89" s="670"/>
      <c r="AK89" s="670"/>
      <c r="AL89" s="670"/>
      <c r="AM89" s="670"/>
      <c r="AN89" s="670"/>
      <c r="AO89" s="670"/>
      <c r="AP89" s="670"/>
      <c r="AQ89" s="670"/>
      <c r="AR89" s="670"/>
      <c r="AS89" s="670"/>
      <c r="AT89" s="670"/>
      <c r="AU89" s="761"/>
      <c r="AV89" s="761"/>
      <c r="AW89" s="761"/>
      <c r="AX89" s="761"/>
      <c r="AY89" s="761"/>
      <c r="AZ89" s="761"/>
      <c r="BA89" s="761"/>
      <c r="BB89" s="761"/>
      <c r="BC89" s="761"/>
      <c r="BD89" s="761"/>
      <c r="BE89" s="761"/>
      <c r="BF89" s="761"/>
      <c r="BG89" s="761"/>
      <c r="BH89" s="761"/>
      <c r="BI89" s="763"/>
      <c r="BU89" s="821"/>
      <c r="BV89" s="821"/>
      <c r="BW89" s="821"/>
      <c r="BX89" s="821"/>
      <c r="BY89" s="821"/>
      <c r="BZ89" s="821"/>
      <c r="CA89" s="821"/>
      <c r="CB89" s="821"/>
      <c r="CC89" s="821"/>
      <c r="CD89" s="821"/>
      <c r="CE89" s="821"/>
      <c r="CF89" s="821"/>
      <c r="CG89" s="819"/>
      <c r="CH89" s="819"/>
      <c r="CI89" s="819"/>
      <c r="CJ89" s="819"/>
      <c r="CK89" s="819"/>
      <c r="CL89" s="819"/>
      <c r="CM89" s="819"/>
      <c r="CN89" s="819"/>
      <c r="CO89" s="819"/>
      <c r="CP89" s="819"/>
      <c r="CQ89" s="819"/>
      <c r="CR89" s="819"/>
      <c r="CS89" s="819"/>
      <c r="CT89" s="819"/>
      <c r="CU89" s="820"/>
      <c r="CV89" s="820"/>
      <c r="CW89" s="820"/>
      <c r="CX89" s="820"/>
      <c r="CY89" s="820"/>
      <c r="CZ89" s="820"/>
      <c r="DA89" s="820"/>
      <c r="DB89" s="820"/>
      <c r="DC89" s="820"/>
      <c r="DD89" s="820"/>
      <c r="DE89" s="820"/>
      <c r="DF89" s="820"/>
      <c r="DG89" s="819"/>
      <c r="DH89" s="819"/>
      <c r="DI89" s="819"/>
      <c r="DJ89" s="819"/>
      <c r="DK89" s="819"/>
      <c r="DL89" s="819"/>
      <c r="DM89" s="819"/>
      <c r="DN89" s="819"/>
      <c r="DO89" s="819"/>
      <c r="DP89" s="819"/>
      <c r="DQ89" s="819"/>
      <c r="DR89" s="819"/>
      <c r="DS89" s="819"/>
      <c r="DT89" s="819"/>
      <c r="DV89" s="429"/>
      <c r="DW89" s="429"/>
      <c r="DX89" s="429"/>
      <c r="DY89" s="429"/>
      <c r="DZ89" s="429"/>
      <c r="EA89" s="429"/>
      <c r="EB89" s="429"/>
      <c r="EC89" s="429"/>
      <c r="ED89" s="429"/>
      <c r="EE89" s="429"/>
      <c r="EF89" s="429"/>
      <c r="EG89" s="429"/>
      <c r="EH89" s="429"/>
      <c r="EI89" s="429"/>
      <c r="EJ89" s="429"/>
      <c r="EK89" s="429"/>
      <c r="EL89" s="429"/>
      <c r="EM89" s="429"/>
      <c r="EN89" s="429"/>
      <c r="EO89" s="429"/>
      <c r="EP89" s="429"/>
      <c r="EQ89" s="429"/>
      <c r="ER89" s="429"/>
      <c r="ES89" s="429"/>
      <c r="ET89" s="429"/>
      <c r="EU89" s="429"/>
      <c r="EV89" s="429"/>
      <c r="EW89" s="429"/>
      <c r="EX89" s="429"/>
      <c r="EY89" s="429"/>
      <c r="EZ89" s="429"/>
      <c r="FA89" s="429"/>
      <c r="FB89" s="429"/>
      <c r="FC89" s="429"/>
      <c r="FD89" s="429"/>
      <c r="FE89" s="429"/>
      <c r="FF89" s="429"/>
      <c r="FG89" s="429"/>
      <c r="FH89" s="429"/>
      <c r="FI89" s="429"/>
      <c r="FJ89" s="429"/>
      <c r="FK89" s="429"/>
      <c r="FL89" s="429"/>
      <c r="FM89" s="429"/>
      <c r="FN89" s="429"/>
      <c r="FO89" s="429"/>
      <c r="FP89" s="429"/>
      <c r="FQ89" s="429"/>
      <c r="FR89" s="429"/>
      <c r="FS89" s="429"/>
      <c r="FT89" s="429"/>
      <c r="FU89" s="429"/>
      <c r="FV89" s="429"/>
      <c r="FW89" s="429"/>
      <c r="FX89" s="429"/>
      <c r="FY89" s="429"/>
      <c r="FZ89" s="429"/>
      <c r="GA89" s="429"/>
      <c r="GB89" s="429"/>
      <c r="GC89" s="429"/>
      <c r="GD89" s="429"/>
      <c r="GE89" s="429"/>
      <c r="GF89" s="429"/>
      <c r="GG89" s="429"/>
      <c r="GH89" s="429"/>
      <c r="GI89" s="429"/>
      <c r="GJ89" s="429"/>
      <c r="GK89" s="429"/>
      <c r="GL89" s="429"/>
      <c r="GM89" s="429"/>
      <c r="GN89" s="429"/>
      <c r="GO89" s="429"/>
      <c r="GP89" s="429"/>
      <c r="GQ89" s="429"/>
      <c r="GR89" s="429"/>
      <c r="GS89" s="429"/>
      <c r="GT89" s="429"/>
      <c r="GU89" s="429"/>
      <c r="GV89" s="429"/>
      <c r="GW89" s="429"/>
      <c r="GX89" s="429"/>
      <c r="GY89" s="429"/>
      <c r="GZ89" s="429"/>
      <c r="HA89" s="429"/>
      <c r="HB89" s="429"/>
      <c r="HC89" s="429"/>
      <c r="HD89" s="429"/>
      <c r="HE89" s="429"/>
      <c r="HF89" s="429"/>
      <c r="HG89" s="429"/>
      <c r="HH89" s="429"/>
      <c r="HI89" s="429"/>
      <c r="HJ89" s="429"/>
      <c r="HK89" s="429"/>
      <c r="HL89" s="429"/>
      <c r="HM89" s="429"/>
      <c r="HN89" s="429"/>
      <c r="HO89" s="429"/>
      <c r="HP89" s="429"/>
      <c r="HQ89" s="429"/>
      <c r="HR89" s="429"/>
      <c r="HS89" s="429"/>
      <c r="HT89" s="429"/>
      <c r="HU89" s="429"/>
      <c r="HV89" s="429"/>
      <c r="HW89" s="429"/>
      <c r="HX89" s="429"/>
      <c r="HY89" s="429"/>
      <c r="HZ89" s="429"/>
      <c r="IA89" s="429"/>
      <c r="IB89" s="429"/>
      <c r="IC89" s="429"/>
      <c r="ID89" s="429"/>
      <c r="IE89" s="429"/>
      <c r="IF89" s="429"/>
      <c r="IG89" s="429"/>
      <c r="IH89" s="429"/>
      <c r="II89" s="429"/>
      <c r="IJ89" s="429"/>
      <c r="IK89" s="429"/>
      <c r="IL89" s="429"/>
      <c r="IM89" s="429"/>
      <c r="IN89" s="429"/>
      <c r="IO89" s="429"/>
      <c r="IP89" s="429"/>
      <c r="IQ89" s="429"/>
      <c r="IR89" s="429"/>
      <c r="IS89" s="429"/>
      <c r="IT89" s="429"/>
      <c r="IU89" s="429"/>
      <c r="IV89" s="429"/>
      <c r="IW89" s="429"/>
      <c r="IX89" s="429"/>
      <c r="IY89" s="429"/>
      <c r="IZ89" s="429"/>
      <c r="JA89" s="429"/>
      <c r="JB89" s="429"/>
      <c r="JC89" s="429"/>
      <c r="JD89" s="429"/>
      <c r="JE89" s="429"/>
      <c r="JF89" s="429"/>
      <c r="JG89" s="429"/>
      <c r="JH89" s="429"/>
      <c r="JI89" s="429"/>
      <c r="JJ89" s="429"/>
      <c r="JK89" s="429"/>
      <c r="JL89" s="429"/>
      <c r="JM89" s="429"/>
      <c r="JN89" s="429"/>
      <c r="JO89" s="429"/>
      <c r="JP89" s="429"/>
      <c r="JQ89" s="429"/>
      <c r="JR89" s="429"/>
      <c r="JS89" s="429"/>
      <c r="JT89" s="429"/>
      <c r="JU89" s="429"/>
      <c r="JV89" s="429"/>
      <c r="JW89" s="429"/>
      <c r="JX89" s="429"/>
      <c r="JY89" s="429"/>
      <c r="JZ89" s="429"/>
      <c r="KA89" s="429"/>
      <c r="KB89" s="429"/>
      <c r="KC89" s="429"/>
      <c r="KD89" s="429"/>
      <c r="KE89" s="429"/>
      <c r="KF89" s="429"/>
      <c r="KG89" s="429"/>
      <c r="KH89" s="429"/>
      <c r="KI89" s="429"/>
      <c r="KJ89" s="429"/>
      <c r="KK89" s="429"/>
      <c r="KL89" s="429"/>
      <c r="KM89" s="429"/>
      <c r="KN89" s="429"/>
      <c r="KO89" s="429"/>
      <c r="KP89" s="429"/>
      <c r="KQ89" s="429"/>
      <c r="KR89" s="429"/>
      <c r="KS89" s="429"/>
      <c r="KT89" s="429"/>
      <c r="KU89" s="429"/>
      <c r="KV89" s="429"/>
      <c r="KW89" s="429"/>
      <c r="KX89" s="429"/>
      <c r="KY89" s="429"/>
      <c r="KZ89" s="429"/>
      <c r="LA89" s="429"/>
      <c r="LB89" s="429"/>
      <c r="LC89" s="429"/>
      <c r="LD89" s="429"/>
      <c r="LE89" s="429"/>
      <c r="LF89" s="429"/>
      <c r="LG89" s="429"/>
      <c r="LH89" s="429"/>
      <c r="LI89" s="429"/>
      <c r="LJ89" s="429"/>
      <c r="LK89" s="429"/>
      <c r="LL89" s="429"/>
      <c r="LM89" s="429"/>
      <c r="LN89" s="429"/>
      <c r="LO89" s="429"/>
      <c r="LP89" s="429"/>
      <c r="LQ89" s="429"/>
      <c r="LR89" s="429"/>
      <c r="LS89" s="429"/>
      <c r="LT89" s="429"/>
      <c r="LU89" s="429"/>
      <c r="LV89" s="429"/>
      <c r="LW89" s="429"/>
      <c r="LX89" s="429"/>
      <c r="LY89" s="429"/>
      <c r="LZ89" s="429"/>
    </row>
    <row r="90" spans="1:338" ht="11.25" customHeight="1" thickBot="1">
      <c r="B90" s="759"/>
      <c r="C90" s="760"/>
      <c r="D90" s="760"/>
      <c r="E90" s="760"/>
      <c r="F90" s="760"/>
      <c r="G90" s="760"/>
      <c r="H90" s="760"/>
      <c r="I90" s="760"/>
      <c r="J90" s="760"/>
      <c r="K90" s="760"/>
      <c r="L90" s="760"/>
      <c r="M90" s="760"/>
      <c r="N90" s="760"/>
      <c r="O90" s="760"/>
      <c r="P90" s="760"/>
      <c r="Q90" s="762"/>
      <c r="R90" s="762"/>
      <c r="S90" s="762"/>
      <c r="T90" s="762"/>
      <c r="U90" s="762"/>
      <c r="V90" s="762"/>
      <c r="W90" s="762"/>
      <c r="X90" s="762"/>
      <c r="Y90" s="762"/>
      <c r="Z90" s="762"/>
      <c r="AA90" s="762"/>
      <c r="AB90" s="762"/>
      <c r="AC90" s="762"/>
      <c r="AD90" s="762"/>
      <c r="AE90" s="762"/>
      <c r="AF90" s="760"/>
      <c r="AG90" s="760"/>
      <c r="AH90" s="760"/>
      <c r="AI90" s="760"/>
      <c r="AJ90" s="760"/>
      <c r="AK90" s="760"/>
      <c r="AL90" s="760"/>
      <c r="AM90" s="760"/>
      <c r="AN90" s="760"/>
      <c r="AO90" s="760"/>
      <c r="AP90" s="760"/>
      <c r="AQ90" s="760"/>
      <c r="AR90" s="760"/>
      <c r="AS90" s="760"/>
      <c r="AT90" s="760"/>
      <c r="AU90" s="762"/>
      <c r="AV90" s="762"/>
      <c r="AW90" s="762"/>
      <c r="AX90" s="762"/>
      <c r="AY90" s="762"/>
      <c r="AZ90" s="762"/>
      <c r="BA90" s="762"/>
      <c r="BB90" s="762"/>
      <c r="BC90" s="762"/>
      <c r="BD90" s="762"/>
      <c r="BE90" s="762"/>
      <c r="BF90" s="762"/>
      <c r="BG90" s="762"/>
      <c r="BH90" s="762"/>
      <c r="BI90" s="764"/>
      <c r="BU90" s="821"/>
      <c r="BV90" s="821"/>
      <c r="BW90" s="821"/>
      <c r="BX90" s="821"/>
      <c r="BY90" s="821"/>
      <c r="BZ90" s="821"/>
      <c r="CA90" s="821"/>
      <c r="CB90" s="821"/>
      <c r="CC90" s="821"/>
      <c r="CD90" s="821"/>
      <c r="CE90" s="821"/>
      <c r="CF90" s="821"/>
      <c r="CG90" s="819"/>
      <c r="CH90" s="819"/>
      <c r="CI90" s="819"/>
      <c r="CJ90" s="819"/>
      <c r="CK90" s="819"/>
      <c r="CL90" s="819"/>
      <c r="CM90" s="819"/>
      <c r="CN90" s="819"/>
      <c r="CO90" s="819"/>
      <c r="CP90" s="819"/>
      <c r="CQ90" s="819"/>
      <c r="CR90" s="819"/>
      <c r="CS90" s="819"/>
      <c r="CT90" s="819"/>
      <c r="CU90" s="820"/>
      <c r="CV90" s="820"/>
      <c r="CW90" s="820"/>
      <c r="CX90" s="820"/>
      <c r="CY90" s="820"/>
      <c r="CZ90" s="820"/>
      <c r="DA90" s="820"/>
      <c r="DB90" s="820"/>
      <c r="DC90" s="820"/>
      <c r="DD90" s="820"/>
      <c r="DE90" s="820"/>
      <c r="DF90" s="820"/>
      <c r="DG90" s="819"/>
      <c r="DH90" s="819"/>
      <c r="DI90" s="819"/>
      <c r="DJ90" s="819"/>
      <c r="DK90" s="819"/>
      <c r="DL90" s="819"/>
      <c r="DM90" s="819"/>
      <c r="DN90" s="819"/>
      <c r="DO90" s="819"/>
      <c r="DP90" s="819"/>
      <c r="DQ90" s="819"/>
      <c r="DR90" s="819"/>
      <c r="DS90" s="819"/>
      <c r="DT90" s="819"/>
      <c r="DV90" s="429"/>
      <c r="DW90" s="429"/>
      <c r="DX90" s="429"/>
      <c r="DY90" s="429"/>
      <c r="DZ90" s="429"/>
      <c r="EA90" s="429"/>
      <c r="EB90" s="429"/>
      <c r="EC90" s="429"/>
      <c r="ED90" s="429"/>
      <c r="EE90" s="429"/>
      <c r="EF90" s="429"/>
      <c r="EG90" s="429"/>
      <c r="EH90" s="429"/>
      <c r="EI90" s="429"/>
      <c r="EJ90" s="429"/>
      <c r="EK90" s="429"/>
      <c r="EL90" s="429"/>
      <c r="EM90" s="429"/>
      <c r="EN90" s="429"/>
      <c r="EO90" s="429"/>
      <c r="EP90" s="429"/>
      <c r="EQ90" s="429"/>
      <c r="ER90" s="429"/>
      <c r="ES90" s="429"/>
      <c r="ET90" s="429"/>
      <c r="EU90" s="429"/>
      <c r="EV90" s="429"/>
      <c r="EW90" s="429"/>
      <c r="EX90" s="429"/>
      <c r="EY90" s="429"/>
      <c r="EZ90" s="429"/>
      <c r="FA90" s="429"/>
      <c r="FB90" s="429"/>
      <c r="FC90" s="429"/>
      <c r="FD90" s="429"/>
      <c r="FE90" s="429"/>
      <c r="FF90" s="429"/>
      <c r="FG90" s="429"/>
      <c r="FH90" s="429"/>
      <c r="FI90" s="429"/>
      <c r="FJ90" s="429"/>
      <c r="FK90" s="429"/>
      <c r="FL90" s="429"/>
      <c r="FM90" s="429"/>
      <c r="FN90" s="429"/>
      <c r="FO90" s="429"/>
      <c r="FP90" s="429"/>
      <c r="FQ90" s="429"/>
      <c r="FR90" s="429"/>
      <c r="FS90" s="429"/>
      <c r="FT90" s="429"/>
      <c r="FU90" s="429"/>
      <c r="FV90" s="429"/>
      <c r="FW90" s="429"/>
      <c r="FX90" s="429"/>
      <c r="FY90" s="429"/>
      <c r="FZ90" s="429"/>
      <c r="GA90" s="429"/>
      <c r="GB90" s="429"/>
      <c r="GC90" s="429"/>
      <c r="GD90" s="429"/>
      <c r="GE90" s="429"/>
      <c r="GF90" s="429"/>
      <c r="GG90" s="429"/>
      <c r="GH90" s="429"/>
      <c r="GI90" s="429"/>
      <c r="GJ90" s="429"/>
      <c r="GK90" s="429"/>
      <c r="GL90" s="429"/>
      <c r="GM90" s="429"/>
      <c r="GN90" s="429"/>
      <c r="GO90" s="429"/>
      <c r="GP90" s="429"/>
      <c r="GQ90" s="429"/>
      <c r="GR90" s="429"/>
      <c r="GS90" s="429"/>
      <c r="GT90" s="429"/>
      <c r="GU90" s="429"/>
      <c r="GV90" s="429"/>
      <c r="GW90" s="429"/>
      <c r="GX90" s="429"/>
      <c r="GY90" s="429"/>
      <c r="GZ90" s="429"/>
      <c r="HA90" s="429"/>
      <c r="HB90" s="429"/>
      <c r="HC90" s="429"/>
      <c r="HD90" s="429"/>
      <c r="HE90" s="429"/>
      <c r="HF90" s="429"/>
      <c r="HG90" s="429"/>
      <c r="HH90" s="429"/>
      <c r="HI90" s="429"/>
      <c r="HJ90" s="429"/>
      <c r="HK90" s="429"/>
      <c r="HL90" s="429"/>
      <c r="HM90" s="429"/>
      <c r="HN90" s="429"/>
      <c r="HO90" s="429"/>
      <c r="HP90" s="429"/>
      <c r="HQ90" s="429"/>
      <c r="HR90" s="429"/>
      <c r="HS90" s="429"/>
      <c r="HT90" s="429"/>
      <c r="HU90" s="429"/>
      <c r="HV90" s="429"/>
      <c r="HW90" s="429"/>
      <c r="HX90" s="429"/>
      <c r="HY90" s="429"/>
      <c r="HZ90" s="429"/>
      <c r="IA90" s="429"/>
      <c r="IB90" s="429"/>
      <c r="IC90" s="429"/>
      <c r="ID90" s="429"/>
      <c r="IE90" s="429"/>
      <c r="IF90" s="429"/>
      <c r="IG90" s="429"/>
      <c r="IH90" s="429"/>
      <c r="II90" s="429"/>
      <c r="IJ90" s="429"/>
      <c r="IK90" s="429"/>
      <c r="IL90" s="429"/>
      <c r="IM90" s="429"/>
      <c r="IN90" s="429"/>
      <c r="IO90" s="429"/>
      <c r="IP90" s="429"/>
      <c r="IQ90" s="429"/>
      <c r="IR90" s="429"/>
      <c r="IS90" s="429"/>
      <c r="IT90" s="429"/>
      <c r="IU90" s="429"/>
      <c r="IV90" s="429"/>
      <c r="IW90" s="429"/>
      <c r="IX90" s="429"/>
      <c r="IY90" s="429"/>
      <c r="IZ90" s="429"/>
      <c r="JA90" s="429"/>
      <c r="JB90" s="429"/>
      <c r="JC90" s="429"/>
      <c r="JD90" s="429"/>
      <c r="JE90" s="429"/>
      <c r="JF90" s="429"/>
      <c r="JG90" s="429"/>
      <c r="JH90" s="429"/>
      <c r="JI90" s="429"/>
      <c r="JJ90" s="429"/>
      <c r="JK90" s="429"/>
      <c r="JL90" s="429"/>
      <c r="JM90" s="429"/>
      <c r="JN90" s="429"/>
      <c r="JO90" s="429"/>
      <c r="JP90" s="429"/>
      <c r="JQ90" s="429"/>
      <c r="JR90" s="429"/>
      <c r="JS90" s="429"/>
      <c r="JT90" s="429"/>
      <c r="JU90" s="429"/>
      <c r="JV90" s="429"/>
      <c r="JW90" s="429"/>
      <c r="JX90" s="429"/>
      <c r="JY90" s="429"/>
      <c r="JZ90" s="429"/>
      <c r="KA90" s="429"/>
      <c r="KB90" s="429"/>
      <c r="KC90" s="429"/>
      <c r="KD90" s="429"/>
      <c r="KE90" s="429"/>
      <c r="KF90" s="429"/>
      <c r="KG90" s="429"/>
      <c r="KH90" s="429"/>
      <c r="KI90" s="429"/>
      <c r="KJ90" s="429"/>
      <c r="KK90" s="429"/>
      <c r="KL90" s="429"/>
      <c r="KM90" s="429"/>
      <c r="KN90" s="429"/>
      <c r="KO90" s="429"/>
      <c r="KP90" s="429"/>
      <c r="KQ90" s="429"/>
      <c r="KR90" s="429"/>
      <c r="KS90" s="429"/>
      <c r="KT90" s="429"/>
      <c r="KU90" s="429"/>
      <c r="KV90" s="429"/>
      <c r="KW90" s="429"/>
      <c r="KX90" s="429"/>
      <c r="KY90" s="429"/>
      <c r="KZ90" s="429"/>
      <c r="LA90" s="429"/>
      <c r="LB90" s="429"/>
      <c r="LC90" s="429"/>
      <c r="LD90" s="429"/>
      <c r="LE90" s="429"/>
      <c r="LF90" s="429"/>
      <c r="LG90" s="429"/>
      <c r="LH90" s="429"/>
      <c r="LI90" s="429"/>
      <c r="LJ90" s="429"/>
      <c r="LK90" s="429"/>
      <c r="LL90" s="429"/>
      <c r="LM90" s="429"/>
      <c r="LN90" s="429"/>
      <c r="LO90" s="429"/>
      <c r="LP90" s="429"/>
      <c r="LQ90" s="429"/>
      <c r="LR90" s="429"/>
      <c r="LS90" s="429"/>
      <c r="LT90" s="429"/>
      <c r="LU90" s="429"/>
      <c r="LV90" s="429"/>
      <c r="LW90" s="429"/>
      <c r="LX90" s="429"/>
      <c r="LY90" s="429"/>
      <c r="LZ90" s="429"/>
    </row>
    <row r="91" spans="1:338" ht="11.25" customHeight="1">
      <c r="DV91" s="429"/>
      <c r="DW91" s="429"/>
      <c r="DX91" s="429"/>
      <c r="DY91" s="429"/>
      <c r="DZ91" s="429"/>
      <c r="EA91" s="429"/>
      <c r="EB91" s="429"/>
      <c r="EC91" s="429"/>
      <c r="ED91" s="429"/>
      <c r="EE91" s="429"/>
      <c r="EF91" s="429"/>
      <c r="EG91" s="429"/>
      <c r="EH91" s="429"/>
      <c r="EI91" s="429"/>
      <c r="EJ91" s="429"/>
      <c r="EK91" s="429"/>
      <c r="EL91" s="429"/>
      <c r="EM91" s="429"/>
      <c r="EN91" s="429"/>
      <c r="EO91" s="429"/>
      <c r="EP91" s="429"/>
      <c r="EQ91" s="429"/>
      <c r="ER91" s="429"/>
      <c r="ES91" s="429"/>
      <c r="ET91" s="429"/>
      <c r="EU91" s="429"/>
      <c r="EV91" s="429"/>
      <c r="EW91" s="429"/>
      <c r="EX91" s="429"/>
      <c r="EY91" s="429"/>
      <c r="EZ91" s="429"/>
      <c r="FA91" s="429"/>
      <c r="FB91" s="429"/>
      <c r="FC91" s="429"/>
      <c r="FD91" s="429"/>
      <c r="FE91" s="429"/>
      <c r="FF91" s="429"/>
      <c r="FG91" s="429"/>
      <c r="FH91" s="429"/>
      <c r="FI91" s="429"/>
      <c r="FJ91" s="429"/>
      <c r="FK91" s="429"/>
      <c r="FL91" s="429"/>
      <c r="FM91" s="429"/>
      <c r="FN91" s="429"/>
      <c r="FO91" s="429"/>
      <c r="FP91" s="429"/>
      <c r="FQ91" s="429"/>
      <c r="FR91" s="429"/>
      <c r="FS91" s="429"/>
      <c r="FT91" s="429"/>
      <c r="FU91" s="429"/>
      <c r="FV91" s="429"/>
      <c r="FW91" s="429"/>
      <c r="FX91" s="429"/>
      <c r="FY91" s="429"/>
      <c r="FZ91" s="429"/>
      <c r="GA91" s="429"/>
      <c r="GB91" s="429"/>
      <c r="GC91" s="429"/>
      <c r="GD91" s="429"/>
      <c r="GE91" s="429"/>
      <c r="GF91" s="429"/>
      <c r="GG91" s="429"/>
      <c r="GH91" s="429"/>
      <c r="GI91" s="429"/>
      <c r="GJ91" s="429"/>
      <c r="GK91" s="429"/>
      <c r="GL91" s="429"/>
      <c r="GM91" s="429"/>
      <c r="GN91" s="429"/>
      <c r="GO91" s="429"/>
      <c r="GP91" s="429"/>
      <c r="GQ91" s="429"/>
      <c r="GR91" s="429"/>
      <c r="GS91" s="429"/>
      <c r="GT91" s="429"/>
      <c r="GU91" s="429"/>
      <c r="GV91" s="429"/>
      <c r="GW91" s="429"/>
      <c r="GX91" s="429"/>
      <c r="GY91" s="429"/>
      <c r="GZ91" s="429"/>
      <c r="HA91" s="429"/>
      <c r="HB91" s="429"/>
      <c r="HC91" s="429"/>
      <c r="HD91" s="429"/>
      <c r="HE91" s="429"/>
      <c r="HF91" s="429"/>
      <c r="HG91" s="429"/>
      <c r="HH91" s="429"/>
      <c r="HI91" s="429"/>
      <c r="HJ91" s="429"/>
      <c r="HK91" s="429"/>
      <c r="HL91" s="429"/>
      <c r="HM91" s="429"/>
      <c r="HN91" s="429"/>
      <c r="HO91" s="429"/>
      <c r="HP91" s="429"/>
      <c r="HQ91" s="429"/>
      <c r="HR91" s="429"/>
      <c r="HS91" s="429"/>
      <c r="HT91" s="429"/>
      <c r="HU91" s="429"/>
      <c r="HV91" s="429"/>
      <c r="HW91" s="429"/>
      <c r="HX91" s="429"/>
      <c r="HY91" s="429"/>
      <c r="HZ91" s="429"/>
      <c r="IA91" s="429"/>
      <c r="IB91" s="429"/>
      <c r="IC91" s="429"/>
      <c r="ID91" s="429"/>
      <c r="IE91" s="429"/>
      <c r="IF91" s="429"/>
      <c r="IG91" s="429"/>
      <c r="IH91" s="429"/>
      <c r="II91" s="429"/>
      <c r="IJ91" s="429"/>
      <c r="IK91" s="429"/>
      <c r="IL91" s="429"/>
      <c r="IM91" s="429"/>
      <c r="IN91" s="429"/>
      <c r="IO91" s="429"/>
      <c r="IP91" s="429"/>
      <c r="IQ91" s="429"/>
      <c r="IR91" s="429"/>
      <c r="IS91" s="429"/>
      <c r="IT91" s="429"/>
      <c r="IU91" s="429"/>
      <c r="IV91" s="429"/>
      <c r="IW91" s="429"/>
      <c r="IX91" s="429"/>
      <c r="IY91" s="429"/>
      <c r="IZ91" s="429"/>
      <c r="JA91" s="429"/>
      <c r="JB91" s="429"/>
      <c r="JC91" s="429"/>
      <c r="JD91" s="429"/>
      <c r="JE91" s="429"/>
      <c r="JF91" s="429"/>
      <c r="JG91" s="429"/>
      <c r="JH91" s="429"/>
      <c r="JI91" s="429"/>
      <c r="JJ91" s="429"/>
      <c r="JK91" s="429"/>
      <c r="JL91" s="429"/>
      <c r="JM91" s="429"/>
      <c r="JN91" s="429"/>
      <c r="JO91" s="429"/>
      <c r="JP91" s="429"/>
      <c r="JQ91" s="429"/>
      <c r="JR91" s="429"/>
      <c r="JS91" s="429"/>
      <c r="JT91" s="429"/>
      <c r="JU91" s="429"/>
      <c r="JV91" s="429"/>
      <c r="JW91" s="429"/>
      <c r="JX91" s="429"/>
      <c r="JY91" s="429"/>
      <c r="JZ91" s="429"/>
      <c r="KA91" s="429"/>
      <c r="KB91" s="429"/>
      <c r="KC91" s="429"/>
      <c r="KD91" s="429"/>
      <c r="KE91" s="429"/>
      <c r="KF91" s="429"/>
      <c r="KG91" s="429"/>
      <c r="KH91" s="429"/>
      <c r="KI91" s="429"/>
      <c r="KJ91" s="429"/>
      <c r="KK91" s="429"/>
      <c r="KL91" s="429"/>
      <c r="KM91" s="429"/>
      <c r="KN91" s="429"/>
      <c r="KO91" s="429"/>
      <c r="KP91" s="429"/>
      <c r="KQ91" s="429"/>
      <c r="KR91" s="429"/>
      <c r="KS91" s="429"/>
      <c r="KT91" s="429"/>
      <c r="KU91" s="429"/>
      <c r="KV91" s="429"/>
      <c r="KW91" s="429"/>
      <c r="KX91" s="429"/>
      <c r="KY91" s="429"/>
      <c r="KZ91" s="429"/>
      <c r="LA91" s="429"/>
      <c r="LB91" s="429"/>
      <c r="LC91" s="429"/>
      <c r="LD91" s="429"/>
      <c r="LE91" s="429"/>
      <c r="LF91" s="429"/>
      <c r="LG91" s="429"/>
      <c r="LH91" s="429"/>
      <c r="LI91" s="429"/>
      <c r="LJ91" s="429"/>
      <c r="LK91" s="429"/>
      <c r="LL91" s="429"/>
      <c r="LM91" s="429"/>
      <c r="LN91" s="429"/>
      <c r="LO91" s="429"/>
      <c r="LP91" s="429"/>
      <c r="LQ91" s="429"/>
      <c r="LR91" s="429"/>
      <c r="LS91" s="429"/>
      <c r="LT91" s="429"/>
      <c r="LU91" s="429"/>
      <c r="LV91" s="429"/>
      <c r="LW91" s="429"/>
      <c r="LX91" s="429"/>
      <c r="LY91" s="429"/>
      <c r="LZ91" s="429"/>
    </row>
    <row r="92" spans="1:338" ht="11.25" customHeight="1">
      <c r="DV92" s="429"/>
      <c r="DW92" s="429"/>
      <c r="DX92" s="429"/>
      <c r="DY92" s="429"/>
      <c r="DZ92" s="429"/>
      <c r="EA92" s="429"/>
      <c r="EB92" s="429"/>
      <c r="EC92" s="429"/>
      <c r="ED92" s="429"/>
      <c r="EE92" s="429"/>
      <c r="EF92" s="429"/>
      <c r="EG92" s="429"/>
      <c r="EH92" s="429"/>
      <c r="EI92" s="429"/>
      <c r="EJ92" s="429"/>
      <c r="EK92" s="429"/>
      <c r="EL92" s="429"/>
      <c r="EM92" s="429"/>
      <c r="EN92" s="429"/>
      <c r="EO92" s="429"/>
      <c r="EP92" s="429"/>
      <c r="EQ92" s="429"/>
      <c r="ER92" s="429"/>
      <c r="ES92" s="429"/>
      <c r="ET92" s="429"/>
      <c r="EU92" s="429"/>
      <c r="EV92" s="429"/>
      <c r="EW92" s="429"/>
      <c r="EX92" s="429"/>
      <c r="EY92" s="429"/>
      <c r="EZ92" s="429"/>
      <c r="FA92" s="429"/>
      <c r="FB92" s="429"/>
      <c r="FC92" s="429"/>
      <c r="FD92" s="429"/>
      <c r="FE92" s="429"/>
      <c r="FF92" s="429"/>
      <c r="FG92" s="429"/>
      <c r="FH92" s="429"/>
      <c r="FI92" s="429"/>
      <c r="FJ92" s="429"/>
      <c r="FK92" s="429"/>
      <c r="FL92" s="429"/>
      <c r="FM92" s="429"/>
      <c r="FN92" s="429"/>
      <c r="FO92" s="429"/>
      <c r="FP92" s="429"/>
      <c r="FQ92" s="429"/>
      <c r="FR92" s="429"/>
      <c r="FS92" s="429"/>
      <c r="FT92" s="429"/>
      <c r="FU92" s="429"/>
      <c r="FV92" s="429"/>
      <c r="FW92" s="429"/>
      <c r="FX92" s="429"/>
      <c r="FY92" s="429"/>
      <c r="FZ92" s="429"/>
      <c r="GA92" s="429"/>
      <c r="GB92" s="429"/>
      <c r="GC92" s="429"/>
      <c r="GD92" s="429"/>
      <c r="GE92" s="429"/>
      <c r="GF92" s="429"/>
      <c r="GG92" s="429"/>
      <c r="GH92" s="429"/>
      <c r="GI92" s="429"/>
      <c r="GJ92" s="429"/>
      <c r="GK92" s="429"/>
      <c r="GL92" s="429"/>
      <c r="GM92" s="429"/>
      <c r="GN92" s="429"/>
      <c r="GO92" s="429"/>
      <c r="GP92" s="429"/>
      <c r="GQ92" s="429"/>
      <c r="GR92" s="429"/>
      <c r="GS92" s="429"/>
      <c r="GT92" s="429"/>
      <c r="GU92" s="429"/>
      <c r="GV92" s="429"/>
      <c r="GW92" s="429"/>
      <c r="GX92" s="429"/>
      <c r="GY92" s="429"/>
      <c r="GZ92" s="429"/>
      <c r="HA92" s="429"/>
      <c r="HB92" s="429"/>
      <c r="HC92" s="429"/>
      <c r="HD92" s="429"/>
      <c r="HE92" s="429"/>
      <c r="HF92" s="429"/>
      <c r="HG92" s="429"/>
      <c r="HH92" s="429"/>
      <c r="HI92" s="429"/>
      <c r="HJ92" s="429"/>
      <c r="HK92" s="429"/>
      <c r="HL92" s="429"/>
      <c r="HM92" s="429"/>
      <c r="HN92" s="429"/>
      <c r="HO92" s="429"/>
      <c r="HP92" s="429"/>
      <c r="HQ92" s="429"/>
      <c r="HR92" s="429"/>
      <c r="HS92" s="429"/>
      <c r="HT92" s="429"/>
      <c r="HU92" s="429"/>
      <c r="HV92" s="429"/>
      <c r="HW92" s="429"/>
      <c r="HX92" s="429"/>
      <c r="HY92" s="429"/>
      <c r="HZ92" s="429"/>
      <c r="IA92" s="429"/>
      <c r="IB92" s="429"/>
      <c r="IC92" s="429"/>
      <c r="ID92" s="429"/>
      <c r="IE92" s="429"/>
      <c r="IF92" s="429"/>
      <c r="IG92" s="429"/>
      <c r="IH92" s="429"/>
      <c r="II92" s="429"/>
      <c r="IJ92" s="429"/>
      <c r="IK92" s="429"/>
      <c r="IL92" s="429"/>
      <c r="IM92" s="429"/>
      <c r="IN92" s="429"/>
      <c r="IO92" s="429"/>
      <c r="IP92" s="429"/>
      <c r="IQ92" s="429"/>
      <c r="IR92" s="429"/>
      <c r="IS92" s="429"/>
      <c r="IT92" s="429"/>
      <c r="IU92" s="429"/>
      <c r="IV92" s="429"/>
      <c r="IW92" s="429"/>
      <c r="IX92" s="429"/>
      <c r="IY92" s="429"/>
      <c r="IZ92" s="429"/>
      <c r="JA92" s="429"/>
      <c r="JB92" s="429"/>
      <c r="JC92" s="429"/>
      <c r="JD92" s="429"/>
      <c r="JE92" s="429"/>
      <c r="JF92" s="429"/>
      <c r="JG92" s="429"/>
      <c r="JH92" s="429"/>
      <c r="JI92" s="429"/>
      <c r="JJ92" s="429"/>
      <c r="JK92" s="429"/>
      <c r="JL92" s="429"/>
      <c r="JM92" s="429"/>
      <c r="JN92" s="429"/>
      <c r="JO92" s="429"/>
      <c r="JP92" s="429"/>
      <c r="JQ92" s="429"/>
      <c r="JR92" s="429"/>
      <c r="JS92" s="429"/>
      <c r="JT92" s="429"/>
      <c r="JU92" s="429"/>
      <c r="JV92" s="429"/>
      <c r="JW92" s="429"/>
      <c r="JX92" s="429"/>
      <c r="JY92" s="429"/>
      <c r="JZ92" s="429"/>
      <c r="KA92" s="429"/>
      <c r="KB92" s="429"/>
      <c r="KC92" s="429"/>
      <c r="KD92" s="429"/>
      <c r="KE92" s="429"/>
      <c r="KF92" s="429"/>
      <c r="KG92" s="429"/>
      <c r="KH92" s="429"/>
      <c r="KI92" s="429"/>
      <c r="KJ92" s="429"/>
      <c r="KK92" s="429"/>
      <c r="KL92" s="429"/>
      <c r="KM92" s="429"/>
      <c r="KN92" s="429"/>
      <c r="KO92" s="429"/>
      <c r="KP92" s="429"/>
      <c r="KQ92" s="429"/>
      <c r="KR92" s="429"/>
      <c r="KS92" s="429"/>
      <c r="KT92" s="429"/>
      <c r="KU92" s="429"/>
      <c r="KV92" s="429"/>
      <c r="KW92" s="429"/>
      <c r="KX92" s="429"/>
      <c r="KY92" s="429"/>
      <c r="KZ92" s="429"/>
      <c r="LA92" s="429"/>
      <c r="LB92" s="429"/>
      <c r="LC92" s="429"/>
      <c r="LD92" s="429"/>
      <c r="LE92" s="429"/>
      <c r="LF92" s="429"/>
      <c r="LG92" s="429"/>
      <c r="LH92" s="429"/>
      <c r="LI92" s="429"/>
      <c r="LJ92" s="429"/>
      <c r="LK92" s="429"/>
      <c r="LL92" s="429"/>
      <c r="LM92" s="429"/>
      <c r="LN92" s="429"/>
      <c r="LO92" s="429"/>
      <c r="LP92" s="429"/>
      <c r="LQ92" s="429"/>
      <c r="LR92" s="429"/>
      <c r="LS92" s="429"/>
      <c r="LT92" s="429"/>
      <c r="LU92" s="429"/>
      <c r="LV92" s="429"/>
      <c r="LW92" s="429"/>
      <c r="LX92" s="429"/>
      <c r="LY92" s="429"/>
      <c r="LZ92" s="429"/>
    </row>
    <row r="93" spans="1:338" ht="5.25" customHeight="1">
      <c r="A93" s="497"/>
      <c r="B93" s="498"/>
      <c r="C93" s="498"/>
      <c r="D93" s="498"/>
      <c r="E93" s="498"/>
      <c r="F93" s="498"/>
      <c r="G93" s="498"/>
      <c r="H93" s="498"/>
      <c r="I93" s="498"/>
      <c r="J93" s="498"/>
      <c r="K93" s="498"/>
      <c r="L93" s="498"/>
      <c r="M93" s="498"/>
      <c r="N93" s="498"/>
      <c r="O93" s="498"/>
      <c r="P93" s="498"/>
      <c r="Q93" s="498"/>
      <c r="R93" s="498"/>
      <c r="S93" s="498"/>
      <c r="T93" s="498"/>
      <c r="U93" s="498"/>
      <c r="V93" s="498"/>
      <c r="W93" s="498"/>
      <c r="X93" s="498"/>
      <c r="Y93" s="498"/>
      <c r="Z93" s="498"/>
      <c r="AA93" s="498"/>
      <c r="AB93" s="498"/>
      <c r="AC93" s="498"/>
      <c r="AD93" s="498"/>
      <c r="AE93" s="498"/>
      <c r="AF93" s="498"/>
      <c r="AG93" s="498"/>
      <c r="AH93" s="498"/>
      <c r="AI93" s="498"/>
      <c r="AJ93" s="498"/>
      <c r="AK93" s="498"/>
      <c r="AL93" s="498"/>
      <c r="AM93" s="498"/>
      <c r="AN93" s="498"/>
      <c r="AO93" s="498"/>
      <c r="AP93" s="498"/>
      <c r="AQ93" s="498"/>
      <c r="AR93" s="498"/>
      <c r="AS93" s="498"/>
      <c r="AT93" s="498"/>
      <c r="AU93" s="498"/>
      <c r="AV93" s="498"/>
      <c r="AW93" s="498"/>
      <c r="AX93" s="498"/>
      <c r="AY93" s="498"/>
      <c r="AZ93" s="498"/>
      <c r="BA93" s="498"/>
      <c r="BB93" s="498"/>
      <c r="BC93" s="498"/>
      <c r="BD93" s="498"/>
      <c r="BE93" s="498"/>
      <c r="BF93" s="498"/>
      <c r="BG93" s="498"/>
      <c r="BH93" s="498"/>
      <c r="BI93" s="498"/>
      <c r="BJ93" s="499"/>
      <c r="CQ93" s="871" t="s">
        <v>498</v>
      </c>
      <c r="CR93" s="871"/>
      <c r="CS93" s="871"/>
      <c r="CT93" s="871"/>
      <c r="CU93" s="871"/>
      <c r="CV93" s="871"/>
      <c r="CW93" s="871"/>
      <c r="CX93" s="871"/>
      <c r="CY93" s="871"/>
      <c r="CZ93" s="871"/>
      <c r="DA93" s="871"/>
      <c r="DB93" s="871"/>
      <c r="DC93" s="871"/>
      <c r="DD93" s="871"/>
      <c r="DE93" s="871"/>
      <c r="DF93" s="871"/>
      <c r="DG93" s="871"/>
      <c r="DH93" s="871"/>
      <c r="DI93" s="871"/>
      <c r="DJ93" s="871"/>
      <c r="DK93" s="871"/>
      <c r="DL93" s="871"/>
      <c r="DM93" s="871"/>
      <c r="DN93" s="871"/>
      <c r="DO93" s="871"/>
      <c r="DP93" s="871"/>
      <c r="DQ93" s="871"/>
      <c r="DR93" s="871"/>
      <c r="DS93" s="871"/>
      <c r="DT93" s="871"/>
      <c r="DV93" s="429"/>
      <c r="DW93" s="429"/>
      <c r="DX93" s="429"/>
      <c r="DY93" s="429"/>
      <c r="DZ93" s="429"/>
      <c r="EA93" s="429"/>
      <c r="EB93" s="429"/>
      <c r="EC93" s="429"/>
      <c r="ED93" s="429"/>
      <c r="EE93" s="429"/>
      <c r="EF93" s="429"/>
      <c r="EG93" s="429"/>
      <c r="EH93" s="429"/>
      <c r="EI93" s="429"/>
      <c r="EJ93" s="429"/>
      <c r="EK93" s="429"/>
      <c r="EL93" s="429"/>
      <c r="EM93" s="429"/>
      <c r="EN93" s="429"/>
      <c r="EO93" s="429"/>
      <c r="EP93" s="429"/>
      <c r="EQ93" s="429"/>
      <c r="ER93" s="429"/>
      <c r="ES93" s="429"/>
      <c r="ET93" s="429"/>
      <c r="EU93" s="429"/>
      <c r="EV93" s="429"/>
      <c r="EW93" s="429"/>
      <c r="EX93" s="429"/>
      <c r="EY93" s="429"/>
      <c r="EZ93" s="429"/>
      <c r="FA93" s="429"/>
      <c r="FB93" s="429"/>
      <c r="FC93" s="429"/>
      <c r="FD93" s="429"/>
      <c r="FE93" s="429"/>
      <c r="FF93" s="429"/>
      <c r="FG93" s="429"/>
      <c r="FH93" s="429"/>
      <c r="FI93" s="429"/>
      <c r="FJ93" s="429"/>
      <c r="FK93" s="429"/>
      <c r="FL93" s="429"/>
      <c r="FM93" s="429"/>
      <c r="FN93" s="429"/>
      <c r="FO93" s="429"/>
      <c r="FP93" s="429"/>
      <c r="FQ93" s="429"/>
      <c r="FR93" s="429"/>
      <c r="FS93" s="429"/>
      <c r="FT93" s="429"/>
      <c r="FU93" s="429"/>
      <c r="FV93" s="429"/>
      <c r="FW93" s="429"/>
      <c r="FX93" s="429"/>
      <c r="FY93" s="429"/>
      <c r="FZ93" s="429"/>
      <c r="GA93" s="429"/>
      <c r="GB93" s="429"/>
      <c r="GC93" s="429"/>
      <c r="GD93" s="429"/>
      <c r="GE93" s="429"/>
      <c r="GF93" s="429"/>
      <c r="GG93" s="429"/>
      <c r="GH93" s="429"/>
      <c r="GI93" s="429"/>
      <c r="GJ93" s="429"/>
      <c r="GK93" s="429"/>
      <c r="GL93" s="429"/>
      <c r="GM93" s="429"/>
      <c r="GN93" s="429"/>
      <c r="GO93" s="429"/>
      <c r="GP93" s="429"/>
      <c r="GQ93" s="429"/>
      <c r="GR93" s="429"/>
      <c r="GS93" s="429"/>
      <c r="GT93" s="429"/>
      <c r="GU93" s="429"/>
      <c r="GV93" s="429"/>
      <c r="GW93" s="429"/>
      <c r="GX93" s="429"/>
      <c r="GY93" s="429"/>
      <c r="GZ93" s="429"/>
      <c r="HA93" s="429"/>
      <c r="HB93" s="429"/>
      <c r="HC93" s="429"/>
      <c r="HD93" s="429"/>
      <c r="HE93" s="429"/>
      <c r="HF93" s="429"/>
      <c r="HG93" s="429"/>
      <c r="HH93" s="429"/>
      <c r="HI93" s="429"/>
      <c r="HJ93" s="429"/>
      <c r="HK93" s="429"/>
      <c r="HL93" s="429"/>
      <c r="HM93" s="429"/>
      <c r="HN93" s="429"/>
      <c r="HO93" s="429"/>
      <c r="HP93" s="429"/>
      <c r="HQ93" s="429"/>
      <c r="HR93" s="429"/>
      <c r="HS93" s="429"/>
      <c r="HT93" s="429"/>
      <c r="HU93" s="429"/>
      <c r="HV93" s="429"/>
      <c r="HW93" s="429"/>
      <c r="HX93" s="429"/>
      <c r="HY93" s="429"/>
      <c r="HZ93" s="429"/>
      <c r="IA93" s="429"/>
      <c r="IB93" s="429"/>
      <c r="IC93" s="429"/>
      <c r="ID93" s="429"/>
      <c r="IE93" s="429"/>
      <c r="IF93" s="429"/>
      <c r="IG93" s="429"/>
      <c r="IH93" s="429"/>
      <c r="II93" s="429"/>
      <c r="IJ93" s="429"/>
      <c r="IK93" s="429"/>
      <c r="IL93" s="429"/>
      <c r="IM93" s="429"/>
      <c r="IN93" s="429"/>
      <c r="IO93" s="429"/>
      <c r="IP93" s="429"/>
      <c r="IQ93" s="429"/>
      <c r="IR93" s="429"/>
      <c r="IS93" s="429"/>
      <c r="IT93" s="429"/>
      <c r="IU93" s="429"/>
      <c r="IV93" s="429"/>
      <c r="IW93" s="429"/>
      <c r="IX93" s="429"/>
      <c r="IY93" s="429"/>
      <c r="IZ93" s="429"/>
      <c r="JA93" s="429"/>
      <c r="JB93" s="429"/>
      <c r="JC93" s="429"/>
      <c r="JD93" s="429"/>
      <c r="JE93" s="429"/>
      <c r="JF93" s="429"/>
      <c r="JG93" s="429"/>
      <c r="JH93" s="429"/>
      <c r="JI93" s="429"/>
      <c r="JJ93" s="429"/>
      <c r="JK93" s="429"/>
      <c r="JL93" s="429"/>
      <c r="JM93" s="429"/>
      <c r="JN93" s="429"/>
      <c r="JO93" s="429"/>
      <c r="JP93" s="429"/>
      <c r="JQ93" s="429"/>
      <c r="JR93" s="429"/>
      <c r="JS93" s="429"/>
      <c r="JT93" s="429"/>
      <c r="JU93" s="429"/>
      <c r="JV93" s="429"/>
      <c r="JW93" s="429"/>
      <c r="JX93" s="429"/>
      <c r="JY93" s="429"/>
      <c r="JZ93" s="429"/>
      <c r="KA93" s="429"/>
      <c r="KB93" s="429"/>
      <c r="KC93" s="429"/>
      <c r="KD93" s="429"/>
      <c r="KE93" s="429"/>
      <c r="KF93" s="429"/>
      <c r="KG93" s="429"/>
      <c r="KH93" s="429"/>
      <c r="KI93" s="429"/>
      <c r="KJ93" s="429"/>
      <c r="KK93" s="429"/>
      <c r="KL93" s="429"/>
      <c r="KM93" s="429"/>
      <c r="KN93" s="429"/>
      <c r="KO93" s="429"/>
      <c r="KP93" s="429"/>
      <c r="KQ93" s="429"/>
      <c r="KR93" s="429"/>
      <c r="KS93" s="429"/>
      <c r="KT93" s="429"/>
      <c r="KU93" s="429"/>
      <c r="KV93" s="429"/>
      <c r="KW93" s="429"/>
      <c r="KX93" s="429"/>
      <c r="KY93" s="429"/>
      <c r="KZ93" s="429"/>
      <c r="LA93" s="429"/>
      <c r="LB93" s="429"/>
      <c r="LC93" s="429"/>
      <c r="LD93" s="429"/>
      <c r="LE93" s="429"/>
      <c r="LF93" s="429"/>
      <c r="LG93" s="429"/>
      <c r="LH93" s="429"/>
      <c r="LI93" s="429"/>
      <c r="LJ93" s="429"/>
      <c r="LK93" s="429"/>
      <c r="LL93" s="429"/>
      <c r="LM93" s="429"/>
      <c r="LN93" s="429"/>
      <c r="LO93" s="429"/>
      <c r="LP93" s="429"/>
      <c r="LQ93" s="429"/>
      <c r="LR93" s="429"/>
      <c r="LS93" s="429"/>
      <c r="LT93" s="429"/>
      <c r="LU93" s="429"/>
      <c r="LV93" s="429"/>
      <c r="LW93" s="429"/>
      <c r="LX93" s="429"/>
      <c r="LY93" s="429"/>
      <c r="LZ93" s="429"/>
    </row>
    <row r="94" spans="1:338" ht="11.25" customHeight="1">
      <c r="A94" s="877" t="s">
        <v>522</v>
      </c>
      <c r="B94" s="878"/>
      <c r="C94" s="878"/>
      <c r="D94" s="878"/>
      <c r="E94" s="878"/>
      <c r="F94" s="878"/>
      <c r="G94" s="878"/>
      <c r="H94" s="878"/>
      <c r="I94" s="878"/>
      <c r="J94" s="878"/>
      <c r="K94" s="878"/>
      <c r="L94" s="878"/>
      <c r="M94" s="878"/>
      <c r="N94" s="878"/>
      <c r="O94" s="878"/>
      <c r="P94" s="878"/>
      <c r="Q94" s="878"/>
      <c r="R94" s="878"/>
      <c r="S94" s="878"/>
      <c r="T94" s="876" t="s">
        <v>523</v>
      </c>
      <c r="U94" s="876"/>
      <c r="V94" s="876"/>
      <c r="W94" s="876"/>
      <c r="X94" s="876"/>
      <c r="Y94" s="876"/>
      <c r="Z94" s="876"/>
      <c r="AA94" s="876"/>
      <c r="AB94" s="876"/>
      <c r="AC94" s="876"/>
      <c r="AD94" s="876"/>
      <c r="AE94" s="876"/>
      <c r="AF94" s="876"/>
      <c r="AG94" s="876"/>
      <c r="AH94" s="876"/>
      <c r="AI94" s="876"/>
      <c r="AJ94" s="876"/>
      <c r="AK94" s="873" t="s">
        <v>524</v>
      </c>
      <c r="AL94" s="874"/>
      <c r="AM94" s="874"/>
      <c r="AN94" s="874"/>
      <c r="AO94" s="874"/>
      <c r="AP94" s="874"/>
      <c r="AQ94" s="874"/>
      <c r="AR94" s="874"/>
      <c r="AS94" s="874"/>
      <c r="AT94" s="874"/>
      <c r="AU94" s="874"/>
      <c r="AV94" s="874"/>
      <c r="AW94" s="874"/>
      <c r="AX94" s="874"/>
      <c r="AY94" s="874"/>
      <c r="AZ94" s="874"/>
      <c r="BA94" s="874"/>
      <c r="BB94" s="874"/>
      <c r="BC94" s="874"/>
      <c r="BD94" s="874"/>
      <c r="BE94" s="874"/>
      <c r="BF94" s="874"/>
      <c r="BG94" s="874"/>
      <c r="BH94" s="874"/>
      <c r="BI94" s="874"/>
      <c r="BJ94" s="503"/>
      <c r="CQ94" s="871"/>
      <c r="CR94" s="871"/>
      <c r="CS94" s="871"/>
      <c r="CT94" s="871"/>
      <c r="CU94" s="871"/>
      <c r="CV94" s="871"/>
      <c r="CW94" s="871"/>
      <c r="CX94" s="871"/>
      <c r="CY94" s="871"/>
      <c r="CZ94" s="871"/>
      <c r="DA94" s="871"/>
      <c r="DB94" s="871"/>
      <c r="DC94" s="871"/>
      <c r="DD94" s="871"/>
      <c r="DE94" s="871"/>
      <c r="DF94" s="871"/>
      <c r="DG94" s="871"/>
      <c r="DH94" s="871"/>
      <c r="DI94" s="871"/>
      <c r="DJ94" s="871"/>
      <c r="DK94" s="871"/>
      <c r="DL94" s="871"/>
      <c r="DM94" s="871"/>
      <c r="DN94" s="871"/>
      <c r="DO94" s="871"/>
      <c r="DP94" s="871"/>
      <c r="DQ94" s="871"/>
      <c r="DR94" s="871"/>
      <c r="DS94" s="871"/>
      <c r="DT94" s="871"/>
      <c r="DV94" s="429"/>
      <c r="DW94" s="429"/>
      <c r="DX94" s="429"/>
      <c r="DY94" s="429"/>
      <c r="DZ94" s="429"/>
      <c r="EA94" s="429"/>
      <c r="EB94" s="429"/>
      <c r="EC94" s="429"/>
      <c r="ED94" s="429"/>
      <c r="EE94" s="429"/>
      <c r="EF94" s="429"/>
      <c r="EG94" s="429"/>
      <c r="EH94" s="429"/>
      <c r="EI94" s="429"/>
      <c r="EJ94" s="429"/>
      <c r="EK94" s="429"/>
      <c r="EL94" s="429"/>
      <c r="EM94" s="429"/>
      <c r="EN94" s="429"/>
      <c r="EO94" s="429"/>
      <c r="EP94" s="429"/>
      <c r="EQ94" s="429"/>
      <c r="ER94" s="429"/>
      <c r="ES94" s="429"/>
      <c r="ET94" s="429"/>
      <c r="EU94" s="429"/>
      <c r="EV94" s="429"/>
      <c r="EW94" s="429"/>
      <c r="EX94" s="429"/>
      <c r="EY94" s="429"/>
      <c r="EZ94" s="429"/>
      <c r="FA94" s="429"/>
      <c r="FB94" s="429"/>
      <c r="FC94" s="429"/>
      <c r="FD94" s="429"/>
      <c r="FE94" s="429"/>
      <c r="FF94" s="429"/>
      <c r="FG94" s="429"/>
      <c r="FH94" s="429"/>
      <c r="FI94" s="429"/>
      <c r="FJ94" s="429"/>
      <c r="FK94" s="429"/>
      <c r="FL94" s="429"/>
      <c r="FM94" s="429"/>
      <c r="FN94" s="429"/>
      <c r="FO94" s="429"/>
      <c r="FP94" s="429"/>
      <c r="FQ94" s="429"/>
      <c r="FR94" s="429"/>
      <c r="FS94" s="429"/>
      <c r="FT94" s="429"/>
      <c r="FU94" s="429"/>
      <c r="FV94" s="429"/>
      <c r="FW94" s="429"/>
      <c r="FX94" s="429"/>
      <c r="FY94" s="429"/>
      <c r="FZ94" s="429"/>
      <c r="GA94" s="429"/>
      <c r="GB94" s="429"/>
      <c r="GC94" s="429"/>
      <c r="GD94" s="429"/>
      <c r="GE94" s="429"/>
      <c r="GF94" s="429"/>
      <c r="GG94" s="429"/>
      <c r="GH94" s="429"/>
      <c r="GI94" s="429"/>
      <c r="GJ94" s="429"/>
      <c r="GK94" s="429"/>
      <c r="GL94" s="429"/>
      <c r="GM94" s="429"/>
      <c r="GN94" s="429"/>
      <c r="GO94" s="429"/>
      <c r="GP94" s="429"/>
      <c r="GQ94" s="429"/>
      <c r="GR94" s="429"/>
      <c r="GS94" s="429"/>
      <c r="GT94" s="429"/>
      <c r="GU94" s="429"/>
      <c r="GV94" s="429"/>
      <c r="GW94" s="429"/>
      <c r="GX94" s="429"/>
      <c r="GY94" s="429"/>
      <c r="GZ94" s="429"/>
      <c r="HA94" s="429"/>
      <c r="HB94" s="429"/>
      <c r="HC94" s="429"/>
      <c r="HD94" s="429"/>
      <c r="HE94" s="429"/>
      <c r="HF94" s="429"/>
      <c r="HG94" s="429"/>
      <c r="HH94" s="429"/>
      <c r="HI94" s="429"/>
      <c r="HJ94" s="429"/>
      <c r="HK94" s="429"/>
      <c r="HL94" s="429"/>
      <c r="HM94" s="429"/>
      <c r="HN94" s="429"/>
      <c r="HO94" s="429"/>
      <c r="HP94" s="429"/>
      <c r="HQ94" s="429"/>
      <c r="HR94" s="429"/>
      <c r="HS94" s="429"/>
      <c r="HT94" s="429"/>
      <c r="HU94" s="429"/>
      <c r="HV94" s="429"/>
      <c r="HW94" s="429"/>
      <c r="HX94" s="429"/>
      <c r="HY94" s="429"/>
      <c r="HZ94" s="429"/>
      <c r="IA94" s="429"/>
      <c r="IB94" s="429"/>
      <c r="IC94" s="429"/>
      <c r="ID94" s="429"/>
      <c r="IE94" s="429"/>
      <c r="IF94" s="429"/>
      <c r="IG94" s="429"/>
      <c r="IH94" s="429"/>
      <c r="II94" s="429"/>
      <c r="IJ94" s="429"/>
      <c r="IK94" s="429"/>
      <c r="IL94" s="429"/>
      <c r="IM94" s="429"/>
      <c r="IN94" s="429"/>
      <c r="IO94" s="429"/>
      <c r="IP94" s="429"/>
      <c r="IQ94" s="429"/>
      <c r="IR94" s="429"/>
      <c r="IS94" s="429"/>
      <c r="IT94" s="429"/>
      <c r="IU94" s="429"/>
      <c r="IV94" s="429"/>
      <c r="IW94" s="429"/>
      <c r="IX94" s="429"/>
      <c r="IY94" s="429"/>
      <c r="IZ94" s="429"/>
      <c r="JA94" s="429"/>
      <c r="JB94" s="429"/>
      <c r="JC94" s="429"/>
      <c r="JD94" s="429"/>
      <c r="JE94" s="429"/>
      <c r="JF94" s="429"/>
      <c r="JG94" s="429"/>
      <c r="JH94" s="429"/>
      <c r="JI94" s="429"/>
      <c r="JJ94" s="429"/>
      <c r="JK94" s="429"/>
      <c r="JL94" s="429"/>
      <c r="JM94" s="429"/>
      <c r="JN94" s="429"/>
      <c r="JO94" s="429"/>
      <c r="JP94" s="429"/>
      <c r="JQ94" s="429"/>
      <c r="JR94" s="429"/>
      <c r="JS94" s="429"/>
      <c r="JT94" s="429"/>
      <c r="JU94" s="429"/>
      <c r="JV94" s="429"/>
      <c r="JW94" s="429"/>
      <c r="JX94" s="429"/>
      <c r="JY94" s="429"/>
      <c r="JZ94" s="429"/>
      <c r="KA94" s="429"/>
      <c r="KB94" s="429"/>
      <c r="KC94" s="429"/>
      <c r="KD94" s="429"/>
      <c r="KE94" s="429"/>
      <c r="KF94" s="429"/>
      <c r="KG94" s="429"/>
      <c r="KH94" s="429"/>
      <c r="KI94" s="429"/>
      <c r="KJ94" s="429"/>
      <c r="KK94" s="429"/>
      <c r="KL94" s="429"/>
      <c r="KM94" s="429"/>
      <c r="KN94" s="429"/>
      <c r="KO94" s="429"/>
      <c r="KP94" s="429"/>
      <c r="KQ94" s="429"/>
      <c r="KR94" s="429"/>
      <c r="KS94" s="429"/>
      <c r="KT94" s="429"/>
      <c r="KU94" s="429"/>
      <c r="KV94" s="429"/>
      <c r="KW94" s="429"/>
      <c r="KX94" s="429"/>
      <c r="KY94" s="429"/>
      <c r="KZ94" s="429"/>
      <c r="LA94" s="429"/>
      <c r="LB94" s="429"/>
      <c r="LC94" s="429"/>
      <c r="LD94" s="429"/>
      <c r="LE94" s="429"/>
      <c r="LF94" s="429"/>
      <c r="LG94" s="429"/>
      <c r="LH94" s="429"/>
      <c r="LI94" s="429"/>
      <c r="LJ94" s="429"/>
      <c r="LK94" s="429"/>
      <c r="LL94" s="429"/>
      <c r="LM94" s="429"/>
      <c r="LN94" s="429"/>
      <c r="LO94" s="429"/>
      <c r="LP94" s="429"/>
      <c r="LQ94" s="429"/>
      <c r="LR94" s="429"/>
      <c r="LS94" s="429"/>
      <c r="LT94" s="429"/>
      <c r="LU94" s="429"/>
      <c r="LV94" s="429"/>
      <c r="LW94" s="429"/>
      <c r="LX94" s="429"/>
      <c r="LY94" s="429"/>
      <c r="LZ94" s="429"/>
    </row>
    <row r="95" spans="1:338" ht="11.25" customHeight="1">
      <c r="A95" s="877"/>
      <c r="B95" s="878"/>
      <c r="C95" s="878"/>
      <c r="D95" s="878"/>
      <c r="E95" s="878"/>
      <c r="F95" s="878"/>
      <c r="G95" s="878"/>
      <c r="H95" s="878"/>
      <c r="I95" s="878"/>
      <c r="J95" s="878"/>
      <c r="K95" s="878"/>
      <c r="L95" s="878"/>
      <c r="M95" s="878"/>
      <c r="N95" s="878"/>
      <c r="O95" s="878"/>
      <c r="P95" s="878"/>
      <c r="Q95" s="878"/>
      <c r="R95" s="878"/>
      <c r="S95" s="878"/>
      <c r="T95" s="876"/>
      <c r="U95" s="876"/>
      <c r="V95" s="876"/>
      <c r="W95" s="876"/>
      <c r="X95" s="876"/>
      <c r="Y95" s="876"/>
      <c r="Z95" s="876"/>
      <c r="AA95" s="876"/>
      <c r="AB95" s="876"/>
      <c r="AC95" s="876"/>
      <c r="AD95" s="876"/>
      <c r="AE95" s="876"/>
      <c r="AF95" s="876"/>
      <c r="AG95" s="876"/>
      <c r="AH95" s="876"/>
      <c r="AI95" s="876"/>
      <c r="AJ95" s="876"/>
      <c r="AK95" s="874"/>
      <c r="AL95" s="874"/>
      <c r="AM95" s="874"/>
      <c r="AN95" s="874"/>
      <c r="AO95" s="874"/>
      <c r="AP95" s="874"/>
      <c r="AQ95" s="874"/>
      <c r="AR95" s="874"/>
      <c r="AS95" s="874"/>
      <c r="AT95" s="874"/>
      <c r="AU95" s="874"/>
      <c r="AV95" s="874"/>
      <c r="AW95" s="874"/>
      <c r="AX95" s="874"/>
      <c r="AY95" s="874"/>
      <c r="AZ95" s="874"/>
      <c r="BA95" s="874"/>
      <c r="BB95" s="874"/>
      <c r="BC95" s="874"/>
      <c r="BD95" s="874"/>
      <c r="BE95" s="874"/>
      <c r="BF95" s="874"/>
      <c r="BG95" s="874"/>
      <c r="BH95" s="874"/>
      <c r="BI95" s="874"/>
      <c r="BJ95" s="454"/>
      <c r="CQ95" s="871"/>
      <c r="CR95" s="871"/>
      <c r="CS95" s="871"/>
      <c r="CT95" s="871"/>
      <c r="CU95" s="871"/>
      <c r="CV95" s="871"/>
      <c r="CW95" s="871"/>
      <c r="CX95" s="871"/>
      <c r="CY95" s="871"/>
      <c r="CZ95" s="871"/>
      <c r="DA95" s="871"/>
      <c r="DB95" s="871"/>
      <c r="DC95" s="871"/>
      <c r="DD95" s="871"/>
      <c r="DE95" s="871"/>
      <c r="DF95" s="871"/>
      <c r="DG95" s="871"/>
      <c r="DH95" s="871"/>
      <c r="DI95" s="871"/>
      <c r="DJ95" s="871"/>
      <c r="DK95" s="871"/>
      <c r="DL95" s="871"/>
      <c r="DM95" s="871"/>
      <c r="DN95" s="871"/>
      <c r="DO95" s="871"/>
      <c r="DP95" s="871"/>
      <c r="DQ95" s="871"/>
      <c r="DR95" s="871"/>
      <c r="DS95" s="871"/>
      <c r="DT95" s="871"/>
      <c r="DU95" s="420"/>
      <c r="DV95" s="429"/>
      <c r="DW95" s="429"/>
      <c r="DX95" s="429"/>
      <c r="DY95" s="429"/>
      <c r="DZ95" s="429"/>
      <c r="EA95" s="429"/>
      <c r="EB95" s="429"/>
      <c r="EC95" s="429"/>
      <c r="ED95" s="429"/>
      <c r="EE95" s="429"/>
      <c r="EF95" s="429"/>
      <c r="EG95" s="429"/>
      <c r="EH95" s="429"/>
      <c r="EI95" s="429"/>
      <c r="EJ95" s="429"/>
      <c r="EK95" s="429"/>
      <c r="EL95" s="429"/>
      <c r="EM95" s="429"/>
      <c r="EN95" s="429"/>
      <c r="EO95" s="429"/>
      <c r="EP95" s="429"/>
      <c r="EQ95" s="429"/>
      <c r="ER95" s="429"/>
      <c r="ES95" s="429"/>
      <c r="ET95" s="429"/>
      <c r="EU95" s="429"/>
      <c r="EV95" s="429"/>
      <c r="EW95" s="429"/>
      <c r="EX95" s="429"/>
      <c r="EY95" s="429"/>
      <c r="EZ95" s="429"/>
      <c r="FA95" s="429"/>
      <c r="FB95" s="429"/>
      <c r="FC95" s="429"/>
      <c r="FD95" s="429"/>
      <c r="FE95" s="429"/>
      <c r="FF95" s="429"/>
      <c r="FG95" s="429"/>
      <c r="FH95" s="429"/>
      <c r="FI95" s="429"/>
      <c r="FJ95" s="429"/>
      <c r="FK95" s="429"/>
      <c r="FL95" s="429"/>
      <c r="FM95" s="429"/>
      <c r="FN95" s="429"/>
      <c r="FO95" s="429"/>
      <c r="FP95" s="429"/>
      <c r="FQ95" s="429"/>
      <c r="FR95" s="429"/>
      <c r="FS95" s="429"/>
      <c r="FT95" s="429"/>
      <c r="FU95" s="429"/>
      <c r="FV95" s="429"/>
      <c r="FW95" s="429"/>
      <c r="FX95" s="429"/>
      <c r="FY95" s="429"/>
      <c r="FZ95" s="429"/>
      <c r="GA95" s="429"/>
      <c r="GB95" s="429"/>
      <c r="GC95" s="429"/>
      <c r="GD95" s="429"/>
      <c r="GE95" s="429"/>
      <c r="GF95" s="429"/>
      <c r="GG95" s="429"/>
      <c r="GH95" s="429"/>
      <c r="GI95" s="429"/>
      <c r="GJ95" s="429"/>
      <c r="GK95" s="429"/>
      <c r="GL95" s="429"/>
      <c r="GM95" s="429"/>
      <c r="GN95" s="429"/>
      <c r="GO95" s="429"/>
      <c r="GP95" s="429"/>
      <c r="GQ95" s="429"/>
      <c r="GR95" s="429"/>
      <c r="GS95" s="429"/>
      <c r="GT95" s="429"/>
      <c r="GU95" s="429"/>
      <c r="GV95" s="429"/>
      <c r="GW95" s="429"/>
      <c r="GX95" s="429"/>
      <c r="GY95" s="429"/>
      <c r="GZ95" s="429"/>
      <c r="HA95" s="429"/>
      <c r="HB95" s="429"/>
      <c r="HC95" s="429"/>
      <c r="HD95" s="429"/>
      <c r="HE95" s="429"/>
      <c r="HF95" s="429"/>
      <c r="HG95" s="429"/>
      <c r="HH95" s="429"/>
      <c r="HI95" s="429"/>
      <c r="HJ95" s="429"/>
      <c r="HK95" s="429"/>
      <c r="HL95" s="429"/>
      <c r="HM95" s="429"/>
      <c r="HN95" s="429"/>
      <c r="HO95" s="429"/>
      <c r="HP95" s="429"/>
      <c r="HQ95" s="429"/>
      <c r="HR95" s="429"/>
      <c r="HS95" s="429"/>
      <c r="HT95" s="429"/>
      <c r="HU95" s="429"/>
      <c r="HV95" s="429"/>
      <c r="HW95" s="429"/>
      <c r="HX95" s="429"/>
      <c r="HY95" s="429"/>
      <c r="HZ95" s="429"/>
      <c r="IA95" s="429"/>
      <c r="IB95" s="429"/>
      <c r="IC95" s="429"/>
      <c r="ID95" s="429"/>
      <c r="IE95" s="429"/>
      <c r="IF95" s="429"/>
      <c r="IG95" s="429"/>
      <c r="IH95" s="429"/>
      <c r="II95" s="429"/>
      <c r="IJ95" s="429"/>
      <c r="IK95" s="429"/>
      <c r="IL95" s="429"/>
      <c r="IM95" s="429"/>
      <c r="IN95" s="429"/>
      <c r="IO95" s="429"/>
      <c r="IP95" s="429"/>
      <c r="IQ95" s="429"/>
      <c r="IR95" s="429"/>
      <c r="IS95" s="429"/>
      <c r="IT95" s="429"/>
      <c r="IU95" s="429"/>
      <c r="IV95" s="429"/>
      <c r="IW95" s="429"/>
      <c r="IX95" s="429"/>
      <c r="IY95" s="429"/>
      <c r="IZ95" s="429"/>
      <c r="JA95" s="429"/>
      <c r="JB95" s="429"/>
      <c r="JC95" s="429"/>
      <c r="JD95" s="429"/>
      <c r="JE95" s="429"/>
      <c r="JF95" s="429"/>
      <c r="JG95" s="429"/>
      <c r="JH95" s="429"/>
      <c r="JI95" s="429"/>
      <c r="JJ95" s="429"/>
      <c r="JK95" s="429"/>
      <c r="JL95" s="429"/>
      <c r="JM95" s="429"/>
      <c r="JN95" s="429"/>
      <c r="JO95" s="429"/>
      <c r="JP95" s="429"/>
      <c r="JQ95" s="429"/>
      <c r="JR95" s="429"/>
      <c r="JS95" s="429"/>
      <c r="JT95" s="429"/>
      <c r="JU95" s="429"/>
      <c r="JV95" s="429"/>
      <c r="JW95" s="429"/>
      <c r="JX95" s="429"/>
      <c r="JY95" s="429"/>
      <c r="JZ95" s="429"/>
      <c r="KA95" s="429"/>
      <c r="KB95" s="429"/>
      <c r="KC95" s="429"/>
      <c r="KD95" s="429"/>
      <c r="KE95" s="429"/>
      <c r="KF95" s="429"/>
      <c r="KG95" s="429"/>
      <c r="KH95" s="429"/>
      <c r="KI95" s="429"/>
      <c r="KJ95" s="429"/>
      <c r="KK95" s="429"/>
      <c r="KL95" s="429"/>
      <c r="KM95" s="429"/>
      <c r="KN95" s="429"/>
      <c r="KO95" s="429"/>
      <c r="KP95" s="429"/>
      <c r="KQ95" s="429"/>
      <c r="KR95" s="429"/>
      <c r="KS95" s="429"/>
      <c r="KT95" s="429"/>
      <c r="KU95" s="429"/>
      <c r="KV95" s="429"/>
      <c r="KW95" s="429"/>
      <c r="KX95" s="429"/>
      <c r="KY95" s="429"/>
      <c r="KZ95" s="429"/>
      <c r="LA95" s="429"/>
      <c r="LB95" s="429"/>
      <c r="LC95" s="429"/>
      <c r="LD95" s="429"/>
      <c r="LE95" s="429"/>
      <c r="LF95" s="429"/>
      <c r="LG95" s="429"/>
      <c r="LH95" s="429"/>
      <c r="LI95" s="429"/>
      <c r="LJ95" s="429"/>
      <c r="LK95" s="429"/>
      <c r="LL95" s="429"/>
      <c r="LM95" s="429"/>
      <c r="LN95" s="429"/>
      <c r="LO95" s="429"/>
      <c r="LP95" s="429"/>
      <c r="LQ95" s="429"/>
      <c r="LR95" s="429"/>
      <c r="LS95" s="429"/>
      <c r="LT95" s="429"/>
      <c r="LU95" s="429"/>
      <c r="LV95" s="429"/>
      <c r="LW95" s="429"/>
      <c r="LX95" s="429"/>
      <c r="LY95" s="429"/>
      <c r="LZ95" s="429"/>
    </row>
    <row r="96" spans="1:338" ht="11.25" customHeight="1">
      <c r="A96" s="877"/>
      <c r="B96" s="878"/>
      <c r="C96" s="878"/>
      <c r="D96" s="878"/>
      <c r="E96" s="878"/>
      <c r="F96" s="878"/>
      <c r="G96" s="878"/>
      <c r="H96" s="878"/>
      <c r="I96" s="878"/>
      <c r="J96" s="878"/>
      <c r="K96" s="878"/>
      <c r="L96" s="878"/>
      <c r="M96" s="878"/>
      <c r="N96" s="878"/>
      <c r="O96" s="878"/>
      <c r="P96" s="878"/>
      <c r="Q96" s="878"/>
      <c r="R96" s="878"/>
      <c r="S96" s="878"/>
      <c r="T96" s="876"/>
      <c r="U96" s="876"/>
      <c r="V96" s="876"/>
      <c r="W96" s="876"/>
      <c r="X96" s="876"/>
      <c r="Y96" s="876"/>
      <c r="Z96" s="876"/>
      <c r="AA96" s="876"/>
      <c r="AB96" s="876"/>
      <c r="AC96" s="876"/>
      <c r="AD96" s="876"/>
      <c r="AE96" s="876"/>
      <c r="AF96" s="876"/>
      <c r="AG96" s="876"/>
      <c r="AH96" s="876"/>
      <c r="AI96" s="876"/>
      <c r="AJ96" s="876"/>
      <c r="AK96" s="874"/>
      <c r="AL96" s="874"/>
      <c r="AM96" s="874"/>
      <c r="AN96" s="874"/>
      <c r="AO96" s="874"/>
      <c r="AP96" s="874"/>
      <c r="AQ96" s="874"/>
      <c r="AR96" s="874"/>
      <c r="AS96" s="874"/>
      <c r="AT96" s="874"/>
      <c r="AU96" s="874"/>
      <c r="AV96" s="874"/>
      <c r="AW96" s="874"/>
      <c r="AX96" s="874"/>
      <c r="AY96" s="874"/>
      <c r="AZ96" s="874"/>
      <c r="BA96" s="874"/>
      <c r="BB96" s="874"/>
      <c r="BC96" s="874"/>
      <c r="BD96" s="874"/>
      <c r="BE96" s="874"/>
      <c r="BF96" s="874"/>
      <c r="BG96" s="874"/>
      <c r="BH96" s="874"/>
      <c r="BI96" s="874"/>
      <c r="BJ96" s="454"/>
      <c r="CQ96" s="855">
        <f ca="1">TODAY()</f>
        <v>45845</v>
      </c>
      <c r="CR96" s="855"/>
      <c r="CS96" s="855"/>
      <c r="CT96" s="855"/>
      <c r="CU96" s="855"/>
      <c r="CV96" s="855"/>
      <c r="CW96" s="855"/>
      <c r="CX96" s="855"/>
      <c r="CY96" s="855"/>
      <c r="CZ96" s="855"/>
      <c r="DA96" s="855"/>
      <c r="DB96" s="855"/>
      <c r="DC96" s="855"/>
      <c r="DD96" s="855"/>
      <c r="DE96" s="855"/>
      <c r="DF96" s="855"/>
      <c r="DG96" s="855"/>
      <c r="DH96" s="855"/>
      <c r="DI96" s="855"/>
      <c r="DJ96" s="855"/>
      <c r="DK96" s="855"/>
      <c r="DL96" s="855"/>
      <c r="DM96" s="855"/>
      <c r="DN96" s="855"/>
      <c r="DO96" s="855"/>
      <c r="DP96" s="855"/>
      <c r="DQ96" s="855"/>
      <c r="DR96" s="855"/>
      <c r="DS96" s="462"/>
      <c r="DT96" s="462"/>
      <c r="DU96" s="420"/>
      <c r="DV96" s="429"/>
      <c r="DW96" s="429"/>
      <c r="DX96" s="429"/>
      <c r="DY96" s="429"/>
      <c r="DZ96" s="429"/>
      <c r="EA96" s="429"/>
      <c r="EB96" s="429"/>
      <c r="EC96" s="429"/>
      <c r="ED96" s="429"/>
      <c r="EE96" s="429"/>
      <c r="EF96" s="429"/>
      <c r="EG96" s="429"/>
      <c r="EH96" s="429"/>
      <c r="EI96" s="429"/>
      <c r="EJ96" s="429"/>
      <c r="EK96" s="429"/>
      <c r="EL96" s="429"/>
      <c r="EM96" s="429"/>
      <c r="EN96" s="429"/>
      <c r="EO96" s="429"/>
      <c r="EP96" s="429"/>
      <c r="EQ96" s="429"/>
      <c r="ER96" s="429"/>
      <c r="ES96" s="429"/>
      <c r="ET96" s="429"/>
      <c r="EU96" s="429"/>
      <c r="EV96" s="429"/>
      <c r="EW96" s="429"/>
      <c r="EX96" s="429"/>
      <c r="EY96" s="429"/>
      <c r="EZ96" s="429"/>
      <c r="FA96" s="429"/>
      <c r="FB96" s="429"/>
      <c r="FC96" s="429"/>
      <c r="FD96" s="429"/>
      <c r="FE96" s="429"/>
      <c r="FF96" s="429"/>
      <c r="FG96" s="429"/>
      <c r="FH96" s="429"/>
      <c r="FI96" s="429"/>
      <c r="FJ96" s="429"/>
      <c r="FK96" s="429"/>
      <c r="FL96" s="429"/>
      <c r="FM96" s="429"/>
      <c r="FN96" s="429"/>
      <c r="FO96" s="429"/>
      <c r="FP96" s="429"/>
      <c r="FQ96" s="429"/>
      <c r="FR96" s="429"/>
      <c r="FS96" s="429"/>
      <c r="FT96" s="429"/>
      <c r="FU96" s="429"/>
      <c r="FV96" s="429"/>
      <c r="FW96" s="429"/>
      <c r="FX96" s="429"/>
      <c r="FY96" s="429"/>
      <c r="FZ96" s="429"/>
      <c r="GA96" s="429"/>
      <c r="GB96" s="429"/>
      <c r="GC96" s="429"/>
      <c r="GD96" s="429"/>
      <c r="GE96" s="429"/>
      <c r="GF96" s="429"/>
      <c r="GG96" s="429"/>
      <c r="GH96" s="429"/>
      <c r="GI96" s="429"/>
      <c r="GJ96" s="429"/>
      <c r="GK96" s="429"/>
      <c r="GL96" s="429"/>
      <c r="GM96" s="429"/>
      <c r="GN96" s="429"/>
      <c r="GO96" s="429"/>
      <c r="GP96" s="429"/>
      <c r="GQ96" s="429"/>
      <c r="GR96" s="429"/>
      <c r="GS96" s="429"/>
      <c r="GT96" s="429"/>
      <c r="GU96" s="429"/>
      <c r="GV96" s="429"/>
      <c r="GW96" s="429"/>
      <c r="GX96" s="429"/>
      <c r="GY96" s="429"/>
      <c r="GZ96" s="429"/>
      <c r="HA96" s="429"/>
      <c r="HB96" s="429"/>
      <c r="HC96" s="429"/>
      <c r="HD96" s="429"/>
      <c r="HE96" s="429"/>
      <c r="HF96" s="429"/>
      <c r="HG96" s="429"/>
      <c r="HH96" s="429"/>
      <c r="HI96" s="429"/>
      <c r="HJ96" s="429"/>
      <c r="HK96" s="429"/>
      <c r="HL96" s="429"/>
      <c r="HM96" s="429"/>
      <c r="HN96" s="429"/>
      <c r="HO96" s="429"/>
      <c r="HP96" s="429"/>
      <c r="HQ96" s="429"/>
      <c r="HR96" s="429"/>
      <c r="HS96" s="429"/>
      <c r="HT96" s="429"/>
      <c r="HU96" s="429"/>
      <c r="HV96" s="429"/>
      <c r="HW96" s="429"/>
      <c r="HX96" s="429"/>
      <c r="HY96" s="429"/>
      <c r="HZ96" s="429"/>
      <c r="IA96" s="429"/>
      <c r="IB96" s="429"/>
      <c r="IC96" s="429"/>
      <c r="ID96" s="429"/>
      <c r="IE96" s="429"/>
      <c r="IF96" s="429"/>
      <c r="IG96" s="429"/>
      <c r="IH96" s="429"/>
      <c r="II96" s="429"/>
      <c r="IJ96" s="429"/>
      <c r="IK96" s="429"/>
      <c r="IL96" s="429"/>
      <c r="IM96" s="429"/>
      <c r="IN96" s="429"/>
      <c r="IO96" s="429"/>
      <c r="IP96" s="429"/>
      <c r="IQ96" s="429"/>
      <c r="IR96" s="429"/>
      <c r="IS96" s="429"/>
      <c r="IT96" s="429"/>
      <c r="IU96" s="429"/>
      <c r="IV96" s="429"/>
      <c r="IW96" s="429"/>
      <c r="IX96" s="429"/>
      <c r="IY96" s="429"/>
      <c r="IZ96" s="429"/>
      <c r="JA96" s="429"/>
      <c r="JB96" s="429"/>
      <c r="JC96" s="429"/>
      <c r="JD96" s="429"/>
      <c r="JE96" s="429"/>
      <c r="JF96" s="429"/>
      <c r="JG96" s="429"/>
      <c r="JH96" s="429"/>
      <c r="JI96" s="429"/>
      <c r="JJ96" s="429"/>
      <c r="JK96" s="429"/>
      <c r="JL96" s="429"/>
      <c r="JM96" s="429"/>
      <c r="JN96" s="429"/>
      <c r="JO96" s="429"/>
      <c r="JP96" s="429"/>
      <c r="JQ96" s="429"/>
      <c r="JR96" s="429"/>
      <c r="JS96" s="429"/>
      <c r="JT96" s="429"/>
      <c r="JU96" s="429"/>
      <c r="JV96" s="429"/>
      <c r="JW96" s="429"/>
      <c r="JX96" s="429"/>
      <c r="JY96" s="429"/>
      <c r="JZ96" s="429"/>
      <c r="KA96" s="429"/>
      <c r="KB96" s="429"/>
      <c r="KC96" s="429"/>
      <c r="KD96" s="429"/>
      <c r="KE96" s="429"/>
      <c r="KF96" s="429"/>
      <c r="KG96" s="429"/>
      <c r="KH96" s="429"/>
      <c r="KI96" s="429"/>
      <c r="KJ96" s="429"/>
      <c r="KK96" s="429"/>
      <c r="KL96" s="429"/>
      <c r="KM96" s="429"/>
      <c r="KN96" s="429"/>
      <c r="KO96" s="429"/>
      <c r="KP96" s="429"/>
      <c r="KQ96" s="429"/>
      <c r="KR96" s="429"/>
      <c r="KS96" s="429"/>
      <c r="KT96" s="429"/>
      <c r="KU96" s="429"/>
      <c r="KV96" s="429"/>
      <c r="KW96" s="429"/>
      <c r="KX96" s="429"/>
      <c r="KY96" s="429"/>
      <c r="KZ96" s="429"/>
      <c r="LA96" s="429"/>
      <c r="LB96" s="429"/>
      <c r="LC96" s="429"/>
      <c r="LD96" s="429"/>
      <c r="LE96" s="429"/>
      <c r="LF96" s="429"/>
      <c r="LG96" s="429"/>
      <c r="LH96" s="429"/>
      <c r="LI96" s="429"/>
      <c r="LJ96" s="429"/>
      <c r="LK96" s="429"/>
      <c r="LL96" s="429"/>
      <c r="LM96" s="429"/>
      <c r="LN96" s="429"/>
      <c r="LO96" s="429"/>
      <c r="LP96" s="429"/>
      <c r="LQ96" s="429"/>
      <c r="LR96" s="429"/>
      <c r="LS96" s="429"/>
      <c r="LT96" s="429"/>
      <c r="LU96" s="429"/>
      <c r="LV96" s="429"/>
      <c r="LW96" s="429"/>
      <c r="LX96" s="429"/>
      <c r="LY96" s="429"/>
      <c r="LZ96" s="429"/>
    </row>
    <row r="97" spans="1:338" ht="11.25" customHeight="1">
      <c r="A97" s="877"/>
      <c r="B97" s="878"/>
      <c r="C97" s="878"/>
      <c r="D97" s="878"/>
      <c r="E97" s="878"/>
      <c r="F97" s="878"/>
      <c r="G97" s="878"/>
      <c r="H97" s="878"/>
      <c r="I97" s="878"/>
      <c r="J97" s="878"/>
      <c r="K97" s="878"/>
      <c r="L97" s="878"/>
      <c r="M97" s="878"/>
      <c r="N97" s="878"/>
      <c r="O97" s="878"/>
      <c r="P97" s="878"/>
      <c r="Q97" s="878"/>
      <c r="R97" s="878"/>
      <c r="S97" s="878"/>
      <c r="T97" s="876"/>
      <c r="U97" s="876"/>
      <c r="V97" s="876"/>
      <c r="W97" s="876"/>
      <c r="X97" s="876"/>
      <c r="Y97" s="876"/>
      <c r="Z97" s="876"/>
      <c r="AA97" s="876"/>
      <c r="AB97" s="876"/>
      <c r="AC97" s="876"/>
      <c r="AD97" s="876"/>
      <c r="AE97" s="876"/>
      <c r="AF97" s="876"/>
      <c r="AG97" s="876"/>
      <c r="AH97" s="876"/>
      <c r="AI97" s="876"/>
      <c r="AJ97" s="876"/>
      <c r="AK97" s="874"/>
      <c r="AL97" s="874"/>
      <c r="AM97" s="874"/>
      <c r="AN97" s="874"/>
      <c r="AO97" s="874"/>
      <c r="AP97" s="874"/>
      <c r="AQ97" s="874"/>
      <c r="AR97" s="874"/>
      <c r="AS97" s="874"/>
      <c r="AT97" s="874"/>
      <c r="AU97" s="874"/>
      <c r="AV97" s="874"/>
      <c r="AW97" s="874"/>
      <c r="AX97" s="874"/>
      <c r="AY97" s="874"/>
      <c r="AZ97" s="874"/>
      <c r="BA97" s="874"/>
      <c r="BB97" s="874"/>
      <c r="BC97" s="874"/>
      <c r="BD97" s="874"/>
      <c r="BE97" s="874"/>
      <c r="BF97" s="874"/>
      <c r="BG97" s="874"/>
      <c r="BH97" s="874"/>
      <c r="BI97" s="874"/>
      <c r="BJ97" s="454"/>
      <c r="CQ97" s="855"/>
      <c r="CR97" s="855"/>
      <c r="CS97" s="855"/>
      <c r="CT97" s="855"/>
      <c r="CU97" s="855"/>
      <c r="CV97" s="855"/>
      <c r="CW97" s="855"/>
      <c r="CX97" s="855"/>
      <c r="CY97" s="855"/>
      <c r="CZ97" s="855"/>
      <c r="DA97" s="855"/>
      <c r="DB97" s="855"/>
      <c r="DC97" s="855"/>
      <c r="DD97" s="855"/>
      <c r="DE97" s="855"/>
      <c r="DF97" s="855"/>
      <c r="DG97" s="855"/>
      <c r="DH97" s="855"/>
      <c r="DI97" s="855"/>
      <c r="DJ97" s="855"/>
      <c r="DK97" s="855"/>
      <c r="DL97" s="855"/>
      <c r="DM97" s="855"/>
      <c r="DN97" s="855"/>
      <c r="DO97" s="855"/>
      <c r="DP97" s="855"/>
      <c r="DQ97" s="855"/>
      <c r="DR97" s="855"/>
      <c r="DS97" s="462"/>
      <c r="DT97" s="462"/>
      <c r="DU97" s="420"/>
      <c r="DV97" s="429"/>
      <c r="DW97" s="429"/>
      <c r="DX97" s="429"/>
      <c r="DY97" s="429"/>
      <c r="DZ97" s="429"/>
      <c r="EA97" s="429"/>
      <c r="EB97" s="429"/>
      <c r="EC97" s="429"/>
      <c r="ED97" s="429"/>
      <c r="EE97" s="429"/>
      <c r="EF97" s="429"/>
      <c r="EG97" s="429"/>
      <c r="EH97" s="429"/>
      <c r="EI97" s="429"/>
      <c r="EJ97" s="429"/>
      <c r="EK97" s="429"/>
      <c r="EL97" s="429"/>
      <c r="EM97" s="429"/>
      <c r="EN97" s="429"/>
      <c r="EO97" s="429"/>
      <c r="EP97" s="429"/>
      <c r="EQ97" s="429"/>
      <c r="ER97" s="429"/>
      <c r="ES97" s="429"/>
      <c r="ET97" s="429"/>
      <c r="EU97" s="429"/>
      <c r="EV97" s="429"/>
      <c r="EW97" s="429"/>
      <c r="EX97" s="429"/>
      <c r="EY97" s="429"/>
      <c r="EZ97" s="429"/>
      <c r="FA97" s="429"/>
      <c r="FB97" s="429"/>
      <c r="FC97" s="429"/>
      <c r="FD97" s="429"/>
      <c r="FE97" s="429"/>
      <c r="FF97" s="429"/>
      <c r="FG97" s="429"/>
      <c r="FH97" s="429"/>
      <c r="FI97" s="429"/>
      <c r="FJ97" s="429"/>
      <c r="FK97" s="429"/>
      <c r="FL97" s="429"/>
      <c r="FM97" s="429"/>
      <c r="FN97" s="429"/>
      <c r="FO97" s="429"/>
      <c r="FP97" s="429"/>
      <c r="FQ97" s="429"/>
      <c r="FR97" s="429"/>
      <c r="FS97" s="429"/>
      <c r="FT97" s="429"/>
      <c r="FU97" s="429"/>
      <c r="FV97" s="429"/>
      <c r="FW97" s="429"/>
      <c r="FX97" s="429"/>
      <c r="FY97" s="429"/>
      <c r="FZ97" s="429"/>
      <c r="GA97" s="429"/>
      <c r="GB97" s="429"/>
      <c r="GC97" s="429"/>
      <c r="GD97" s="429"/>
      <c r="GE97" s="429"/>
      <c r="GF97" s="429"/>
      <c r="GG97" s="429"/>
      <c r="GH97" s="429"/>
      <c r="GI97" s="429"/>
      <c r="GJ97" s="429"/>
      <c r="GK97" s="429"/>
      <c r="GL97" s="429"/>
      <c r="GM97" s="429"/>
      <c r="GN97" s="429"/>
      <c r="GO97" s="429"/>
      <c r="GP97" s="429"/>
      <c r="GQ97" s="429"/>
      <c r="GR97" s="429"/>
      <c r="GS97" s="429"/>
      <c r="GT97" s="429"/>
      <c r="GU97" s="429"/>
      <c r="GV97" s="429"/>
      <c r="GW97" s="429"/>
      <c r="GX97" s="429"/>
      <c r="GY97" s="429"/>
      <c r="GZ97" s="429"/>
      <c r="HA97" s="429"/>
      <c r="HB97" s="429"/>
      <c r="HC97" s="429"/>
      <c r="HD97" s="429"/>
      <c r="HE97" s="429"/>
      <c r="HF97" s="429"/>
      <c r="HG97" s="429"/>
      <c r="HH97" s="429"/>
      <c r="HI97" s="429"/>
      <c r="HJ97" s="429"/>
      <c r="HK97" s="429"/>
      <c r="HL97" s="429"/>
      <c r="HM97" s="429"/>
      <c r="HN97" s="429"/>
      <c r="HO97" s="429"/>
      <c r="HP97" s="429"/>
      <c r="HQ97" s="429"/>
      <c r="HR97" s="429"/>
      <c r="HS97" s="429"/>
      <c r="HT97" s="429"/>
      <c r="HU97" s="429"/>
      <c r="HV97" s="429"/>
      <c r="HW97" s="429"/>
      <c r="HX97" s="429"/>
      <c r="HY97" s="429"/>
      <c r="HZ97" s="429"/>
      <c r="IA97" s="429"/>
      <c r="IB97" s="429"/>
      <c r="IC97" s="429"/>
      <c r="ID97" s="429"/>
      <c r="IE97" s="429"/>
      <c r="IF97" s="429"/>
      <c r="IG97" s="429"/>
      <c r="IH97" s="429"/>
      <c r="II97" s="429"/>
      <c r="IJ97" s="429"/>
      <c r="IK97" s="429"/>
      <c r="IL97" s="429"/>
      <c r="IM97" s="429"/>
      <c r="IN97" s="429"/>
      <c r="IO97" s="429"/>
      <c r="IP97" s="429"/>
      <c r="IQ97" s="429"/>
      <c r="IR97" s="429"/>
      <c r="IS97" s="429"/>
      <c r="IT97" s="429"/>
      <c r="IU97" s="429"/>
      <c r="IV97" s="429"/>
      <c r="IW97" s="429"/>
      <c r="IX97" s="429"/>
      <c r="IY97" s="429"/>
      <c r="IZ97" s="429"/>
      <c r="JA97" s="429"/>
      <c r="JB97" s="429"/>
      <c r="JC97" s="429"/>
      <c r="JD97" s="429"/>
      <c r="JE97" s="429"/>
      <c r="JF97" s="429"/>
      <c r="JG97" s="429"/>
      <c r="JH97" s="429"/>
      <c r="JI97" s="429"/>
      <c r="JJ97" s="429"/>
      <c r="JK97" s="429"/>
      <c r="JL97" s="429"/>
      <c r="JM97" s="429"/>
      <c r="JN97" s="429"/>
      <c r="JO97" s="429"/>
      <c r="JP97" s="429"/>
      <c r="JQ97" s="429"/>
      <c r="JR97" s="429"/>
      <c r="JS97" s="429"/>
      <c r="JT97" s="429"/>
      <c r="JU97" s="429"/>
      <c r="JV97" s="429"/>
      <c r="JW97" s="429"/>
      <c r="JX97" s="429"/>
      <c r="JY97" s="429"/>
      <c r="JZ97" s="429"/>
      <c r="KA97" s="429"/>
      <c r="KB97" s="429"/>
      <c r="KC97" s="429"/>
      <c r="KD97" s="429"/>
      <c r="KE97" s="429"/>
      <c r="KF97" s="429"/>
      <c r="KG97" s="429"/>
      <c r="KH97" s="429"/>
      <c r="KI97" s="429"/>
      <c r="KJ97" s="429"/>
      <c r="KK97" s="429"/>
      <c r="KL97" s="429"/>
      <c r="KM97" s="429"/>
      <c r="KN97" s="429"/>
      <c r="KO97" s="429"/>
      <c r="KP97" s="429"/>
      <c r="KQ97" s="429"/>
      <c r="KR97" s="429"/>
      <c r="KS97" s="429"/>
      <c r="KT97" s="429"/>
      <c r="KU97" s="429"/>
      <c r="KV97" s="429"/>
      <c r="KW97" s="429"/>
      <c r="KX97" s="429"/>
      <c r="KY97" s="429"/>
      <c r="KZ97" s="429"/>
      <c r="LA97" s="429"/>
      <c r="LB97" s="429"/>
      <c r="LC97" s="429"/>
      <c r="LD97" s="429"/>
      <c r="LE97" s="429"/>
      <c r="LF97" s="429"/>
      <c r="LG97" s="429"/>
      <c r="LH97" s="429"/>
      <c r="LI97" s="429"/>
      <c r="LJ97" s="429"/>
      <c r="LK97" s="429"/>
      <c r="LL97" s="429"/>
      <c r="LM97" s="429"/>
      <c r="LN97" s="429"/>
      <c r="LO97" s="429"/>
      <c r="LP97" s="429"/>
      <c r="LQ97" s="429"/>
      <c r="LR97" s="429"/>
      <c r="LS97" s="429"/>
      <c r="LT97" s="429"/>
      <c r="LU97" s="429"/>
      <c r="LV97" s="429"/>
      <c r="LW97" s="429"/>
      <c r="LX97" s="429"/>
      <c r="LY97" s="429"/>
      <c r="LZ97" s="429"/>
    </row>
    <row r="98" spans="1:338" ht="11.25" customHeight="1">
      <c r="A98" s="877"/>
      <c r="B98" s="878"/>
      <c r="C98" s="878"/>
      <c r="D98" s="878"/>
      <c r="E98" s="878"/>
      <c r="F98" s="878"/>
      <c r="G98" s="878"/>
      <c r="H98" s="878"/>
      <c r="I98" s="878"/>
      <c r="J98" s="878"/>
      <c r="K98" s="878"/>
      <c r="L98" s="878"/>
      <c r="M98" s="878"/>
      <c r="N98" s="878"/>
      <c r="O98" s="878"/>
      <c r="P98" s="878"/>
      <c r="Q98" s="878"/>
      <c r="R98" s="878"/>
      <c r="S98" s="878"/>
      <c r="T98" s="876"/>
      <c r="U98" s="876"/>
      <c r="V98" s="876"/>
      <c r="W98" s="876"/>
      <c r="X98" s="876"/>
      <c r="Y98" s="876"/>
      <c r="Z98" s="876"/>
      <c r="AA98" s="876"/>
      <c r="AB98" s="876"/>
      <c r="AC98" s="876"/>
      <c r="AD98" s="876"/>
      <c r="AE98" s="876"/>
      <c r="AF98" s="876"/>
      <c r="AG98" s="876"/>
      <c r="AH98" s="876"/>
      <c r="AI98" s="876"/>
      <c r="AJ98" s="876"/>
      <c r="AK98" s="874"/>
      <c r="AL98" s="874"/>
      <c r="AM98" s="874"/>
      <c r="AN98" s="874"/>
      <c r="AO98" s="874"/>
      <c r="AP98" s="874"/>
      <c r="AQ98" s="874"/>
      <c r="AR98" s="874"/>
      <c r="AS98" s="874"/>
      <c r="AT98" s="874"/>
      <c r="AU98" s="874"/>
      <c r="AV98" s="874"/>
      <c r="AW98" s="874"/>
      <c r="AX98" s="874"/>
      <c r="AY98" s="874"/>
      <c r="AZ98" s="874"/>
      <c r="BA98" s="874"/>
      <c r="BB98" s="874"/>
      <c r="BC98" s="874"/>
      <c r="BD98" s="874"/>
      <c r="BE98" s="874"/>
      <c r="BF98" s="874"/>
      <c r="BG98" s="874"/>
      <c r="BH98" s="874"/>
      <c r="BI98" s="874"/>
      <c r="BJ98" s="454"/>
      <c r="CQ98" s="855"/>
      <c r="CR98" s="855"/>
      <c r="CS98" s="855"/>
      <c r="CT98" s="855"/>
      <c r="CU98" s="855"/>
      <c r="CV98" s="855"/>
      <c r="CW98" s="855"/>
      <c r="CX98" s="855"/>
      <c r="CY98" s="855"/>
      <c r="CZ98" s="855"/>
      <c r="DA98" s="855"/>
      <c r="DB98" s="855"/>
      <c r="DC98" s="855"/>
      <c r="DD98" s="855"/>
      <c r="DE98" s="855"/>
      <c r="DF98" s="855"/>
      <c r="DG98" s="855"/>
      <c r="DH98" s="855"/>
      <c r="DI98" s="855"/>
      <c r="DJ98" s="855"/>
      <c r="DK98" s="855"/>
      <c r="DL98" s="855"/>
      <c r="DM98" s="855"/>
      <c r="DN98" s="855"/>
      <c r="DO98" s="855"/>
      <c r="DP98" s="855"/>
      <c r="DQ98" s="855"/>
      <c r="DR98" s="855"/>
      <c r="DS98" s="462"/>
      <c r="DT98" s="462"/>
      <c r="DU98" s="420"/>
      <c r="DV98" s="429"/>
      <c r="DW98" s="429"/>
      <c r="DX98" s="429"/>
      <c r="DY98" s="429"/>
      <c r="DZ98" s="429"/>
      <c r="EA98" s="429"/>
      <c r="EB98" s="429"/>
      <c r="EC98" s="429"/>
      <c r="ED98" s="429"/>
      <c r="EE98" s="429"/>
      <c r="EF98" s="429"/>
      <c r="EG98" s="429"/>
      <c r="EH98" s="429"/>
      <c r="EI98" s="429"/>
      <c r="EJ98" s="429"/>
      <c r="EK98" s="429"/>
      <c r="EL98" s="429"/>
      <c r="EM98" s="429"/>
      <c r="EN98" s="429"/>
      <c r="EO98" s="429"/>
      <c r="EP98" s="429"/>
      <c r="EQ98" s="429"/>
      <c r="ER98" s="429"/>
      <c r="ES98" s="429"/>
      <c r="ET98" s="429"/>
      <c r="EU98" s="429"/>
      <c r="EV98" s="429"/>
      <c r="EW98" s="429"/>
      <c r="EX98" s="429"/>
      <c r="EY98" s="429"/>
      <c r="EZ98" s="429"/>
      <c r="FA98" s="429"/>
      <c r="FB98" s="429"/>
      <c r="FC98" s="429"/>
      <c r="FD98" s="429"/>
      <c r="FE98" s="429"/>
      <c r="FF98" s="429"/>
      <c r="FG98" s="429"/>
      <c r="FH98" s="429"/>
      <c r="FI98" s="429"/>
      <c r="FJ98" s="429"/>
      <c r="FK98" s="429"/>
      <c r="FL98" s="429"/>
      <c r="FM98" s="429"/>
      <c r="FN98" s="429"/>
      <c r="FO98" s="429"/>
      <c r="FP98" s="429"/>
      <c r="FQ98" s="429"/>
      <c r="FR98" s="429"/>
      <c r="FS98" s="429"/>
      <c r="FT98" s="429"/>
      <c r="FU98" s="429"/>
      <c r="FV98" s="429"/>
      <c r="FW98" s="429"/>
      <c r="FX98" s="429"/>
      <c r="FY98" s="429"/>
      <c r="FZ98" s="429"/>
      <c r="GA98" s="429"/>
      <c r="GB98" s="429"/>
      <c r="GC98" s="429"/>
      <c r="GD98" s="429"/>
      <c r="GE98" s="429"/>
      <c r="GF98" s="429"/>
      <c r="GG98" s="429"/>
      <c r="GH98" s="429"/>
      <c r="GI98" s="429"/>
      <c r="GJ98" s="429"/>
      <c r="GK98" s="429"/>
      <c r="GL98" s="429"/>
      <c r="GM98" s="429"/>
      <c r="GN98" s="429"/>
      <c r="GO98" s="429"/>
      <c r="GP98" s="429"/>
      <c r="GQ98" s="429"/>
      <c r="GR98" s="429"/>
      <c r="GS98" s="429"/>
      <c r="GT98" s="429"/>
      <c r="GU98" s="429"/>
      <c r="GV98" s="429"/>
      <c r="GW98" s="429"/>
      <c r="GX98" s="429"/>
      <c r="GY98" s="429"/>
      <c r="GZ98" s="429"/>
      <c r="HA98" s="429"/>
      <c r="HB98" s="429"/>
      <c r="HC98" s="429"/>
      <c r="HD98" s="429"/>
      <c r="HE98" s="429"/>
      <c r="HF98" s="429"/>
      <c r="HG98" s="429"/>
      <c r="HH98" s="429"/>
      <c r="HI98" s="429"/>
      <c r="HJ98" s="429"/>
      <c r="HK98" s="429"/>
      <c r="HL98" s="429"/>
      <c r="HM98" s="429"/>
      <c r="HN98" s="429"/>
      <c r="HO98" s="429"/>
      <c r="HP98" s="429"/>
      <c r="HQ98" s="429"/>
      <c r="HR98" s="429"/>
      <c r="HS98" s="429"/>
      <c r="HT98" s="429"/>
      <c r="HU98" s="429"/>
      <c r="HV98" s="429"/>
      <c r="HW98" s="429"/>
      <c r="HX98" s="429"/>
      <c r="HY98" s="429"/>
      <c r="HZ98" s="429"/>
      <c r="IA98" s="429"/>
      <c r="IB98" s="429"/>
      <c r="IC98" s="429"/>
      <c r="ID98" s="429"/>
      <c r="IE98" s="429"/>
      <c r="IF98" s="429"/>
      <c r="IG98" s="429"/>
      <c r="IH98" s="429"/>
      <c r="II98" s="429"/>
      <c r="IJ98" s="429"/>
      <c r="IK98" s="429"/>
      <c r="IL98" s="429"/>
      <c r="IM98" s="429"/>
      <c r="IN98" s="429"/>
      <c r="IO98" s="429"/>
      <c r="IP98" s="429"/>
      <c r="IQ98" s="429"/>
      <c r="IR98" s="429"/>
      <c r="IS98" s="429"/>
      <c r="IT98" s="429"/>
      <c r="IU98" s="429"/>
      <c r="IV98" s="429"/>
      <c r="IW98" s="429"/>
      <c r="IX98" s="429"/>
      <c r="IY98" s="429"/>
      <c r="IZ98" s="429"/>
      <c r="JA98" s="429"/>
      <c r="JB98" s="429"/>
      <c r="JC98" s="429"/>
      <c r="JD98" s="429"/>
      <c r="JE98" s="429"/>
      <c r="JF98" s="429"/>
      <c r="JG98" s="429"/>
      <c r="JH98" s="429"/>
      <c r="JI98" s="429"/>
      <c r="JJ98" s="429"/>
      <c r="JK98" s="429"/>
      <c r="JL98" s="429"/>
      <c r="JM98" s="429"/>
      <c r="JN98" s="429"/>
      <c r="JO98" s="429"/>
      <c r="JP98" s="429"/>
      <c r="JQ98" s="429"/>
      <c r="JR98" s="429"/>
      <c r="JS98" s="429"/>
      <c r="JT98" s="429"/>
      <c r="JU98" s="429"/>
      <c r="JV98" s="429"/>
      <c r="JW98" s="429"/>
      <c r="JX98" s="429"/>
      <c r="JY98" s="429"/>
      <c r="JZ98" s="429"/>
      <c r="KA98" s="429"/>
      <c r="KB98" s="429"/>
      <c r="KC98" s="429"/>
      <c r="KD98" s="429"/>
      <c r="KE98" s="429"/>
      <c r="KF98" s="429"/>
      <c r="KG98" s="429"/>
      <c r="KH98" s="429"/>
      <c r="KI98" s="429"/>
      <c r="KJ98" s="429"/>
      <c r="KK98" s="429"/>
      <c r="KL98" s="429"/>
      <c r="KM98" s="429"/>
      <c r="KN98" s="429"/>
      <c r="KO98" s="429"/>
      <c r="KP98" s="429"/>
      <c r="KQ98" s="429"/>
      <c r="KR98" s="429"/>
      <c r="KS98" s="429"/>
      <c r="KT98" s="429"/>
      <c r="KU98" s="429"/>
      <c r="KV98" s="429"/>
      <c r="KW98" s="429"/>
      <c r="KX98" s="429"/>
      <c r="KY98" s="429"/>
      <c r="KZ98" s="429"/>
      <c r="LA98" s="429"/>
      <c r="LB98" s="429"/>
      <c r="LC98" s="429"/>
      <c r="LD98" s="429"/>
      <c r="LE98" s="429"/>
      <c r="LF98" s="429"/>
      <c r="LG98" s="429"/>
      <c r="LH98" s="429"/>
      <c r="LI98" s="429"/>
      <c r="LJ98" s="429"/>
      <c r="LK98" s="429"/>
      <c r="LL98" s="429"/>
      <c r="LM98" s="429"/>
      <c r="LN98" s="429"/>
      <c r="LO98" s="429"/>
      <c r="LP98" s="429"/>
      <c r="LQ98" s="429"/>
      <c r="LR98" s="429"/>
      <c r="LS98" s="429"/>
      <c r="LT98" s="429"/>
      <c r="LU98" s="429"/>
      <c r="LV98" s="429"/>
      <c r="LW98" s="429"/>
      <c r="LX98" s="429"/>
      <c r="LY98" s="429"/>
      <c r="LZ98" s="429"/>
    </row>
    <row r="99" spans="1:338" ht="11.25" customHeight="1">
      <c r="A99" s="877"/>
      <c r="B99" s="878"/>
      <c r="C99" s="878"/>
      <c r="D99" s="878"/>
      <c r="E99" s="878"/>
      <c r="F99" s="878"/>
      <c r="G99" s="878"/>
      <c r="H99" s="878"/>
      <c r="I99" s="878"/>
      <c r="J99" s="878"/>
      <c r="K99" s="878"/>
      <c r="L99" s="878"/>
      <c r="M99" s="878"/>
      <c r="N99" s="878"/>
      <c r="O99" s="878"/>
      <c r="P99" s="878"/>
      <c r="Q99" s="878"/>
      <c r="R99" s="878"/>
      <c r="S99" s="878"/>
      <c r="T99" s="876"/>
      <c r="U99" s="876"/>
      <c r="V99" s="876"/>
      <c r="W99" s="876"/>
      <c r="X99" s="876"/>
      <c r="Y99" s="876"/>
      <c r="Z99" s="876"/>
      <c r="AA99" s="876"/>
      <c r="AB99" s="876"/>
      <c r="AC99" s="876"/>
      <c r="AD99" s="876"/>
      <c r="AE99" s="876"/>
      <c r="AF99" s="876"/>
      <c r="AG99" s="876"/>
      <c r="AH99" s="876"/>
      <c r="AI99" s="876"/>
      <c r="AJ99" s="876"/>
      <c r="AK99" s="874"/>
      <c r="AL99" s="874"/>
      <c r="AM99" s="874"/>
      <c r="AN99" s="874"/>
      <c r="AO99" s="874"/>
      <c r="AP99" s="874"/>
      <c r="AQ99" s="874"/>
      <c r="AR99" s="874"/>
      <c r="AS99" s="874"/>
      <c r="AT99" s="874"/>
      <c r="AU99" s="874"/>
      <c r="AV99" s="874"/>
      <c r="AW99" s="874"/>
      <c r="AX99" s="874"/>
      <c r="AY99" s="874"/>
      <c r="AZ99" s="874"/>
      <c r="BA99" s="874"/>
      <c r="BB99" s="874"/>
      <c r="BC99" s="874"/>
      <c r="BD99" s="874"/>
      <c r="BE99" s="874"/>
      <c r="BF99" s="874"/>
      <c r="BG99" s="874"/>
      <c r="BH99" s="874"/>
      <c r="BI99" s="874"/>
      <c r="BJ99" s="454"/>
      <c r="BM99" s="854" t="s">
        <v>501</v>
      </c>
      <c r="BN99" s="854"/>
      <c r="BO99" s="854"/>
      <c r="BP99" s="854"/>
      <c r="BQ99" s="854"/>
      <c r="BR99" s="854"/>
      <c r="BS99" s="854"/>
      <c r="BT99" s="854"/>
      <c r="BU99" s="854"/>
      <c r="BV99" s="854"/>
      <c r="BW99" s="854"/>
      <c r="BX99" s="854"/>
      <c r="BY99" s="854"/>
      <c r="BZ99" s="854"/>
      <c r="CA99" s="854"/>
      <c r="CB99" s="854"/>
      <c r="CC99" s="854"/>
      <c r="CD99" s="854"/>
      <c r="CE99" s="854"/>
      <c r="CF99" s="854"/>
      <c r="CG99" s="854"/>
      <c r="CH99" s="854"/>
      <c r="CI99" s="854"/>
      <c r="CJ99" s="854"/>
      <c r="CK99" s="854"/>
      <c r="CL99" s="854"/>
      <c r="CM99" s="854"/>
      <c r="CN99" s="854"/>
      <c r="CO99" s="854"/>
      <c r="CP99" s="854"/>
      <c r="CQ99" s="854"/>
      <c r="CR99" s="854"/>
      <c r="CS99" s="854"/>
      <c r="CT99" s="854"/>
      <c r="CU99" s="854"/>
      <c r="CV99" s="854"/>
      <c r="CW99" s="854"/>
      <c r="CX99" s="854"/>
      <c r="CY99" s="854"/>
      <c r="CZ99" s="854"/>
      <c r="DA99" s="854"/>
      <c r="DB99" s="854"/>
      <c r="DC99" s="854"/>
      <c r="DD99" s="854"/>
      <c r="DE99" s="854"/>
      <c r="DF99" s="854"/>
      <c r="DG99" s="854"/>
      <c r="DH99" s="854"/>
      <c r="DI99" s="854"/>
      <c r="DJ99" s="854"/>
      <c r="DK99" s="854"/>
      <c r="DL99" s="854"/>
      <c r="DM99" s="854"/>
      <c r="DN99" s="854"/>
      <c r="DO99" s="854"/>
      <c r="DP99" s="854"/>
      <c r="DQ99" s="854"/>
      <c r="DR99" s="854"/>
      <c r="DS99" s="854"/>
      <c r="DT99" s="854"/>
      <c r="DU99" s="420"/>
      <c r="DV99" s="429"/>
      <c r="DW99" s="429"/>
      <c r="DX99" s="429"/>
      <c r="DY99" s="429"/>
      <c r="DZ99" s="429"/>
      <c r="EA99" s="429"/>
      <c r="EB99" s="429"/>
      <c r="EC99" s="429"/>
      <c r="ED99" s="429"/>
      <c r="EE99" s="429"/>
      <c r="EF99" s="429"/>
      <c r="EG99" s="429"/>
      <c r="EH99" s="429"/>
      <c r="EI99" s="429"/>
      <c r="EJ99" s="429"/>
      <c r="EK99" s="429"/>
      <c r="EL99" s="429"/>
      <c r="EM99" s="429"/>
      <c r="EN99" s="429"/>
      <c r="EO99" s="429"/>
      <c r="EP99" s="429"/>
      <c r="EQ99" s="429"/>
      <c r="ER99" s="429"/>
      <c r="ES99" s="429"/>
      <c r="ET99" s="429"/>
      <c r="EU99" s="429"/>
      <c r="EV99" s="429"/>
      <c r="EW99" s="429"/>
      <c r="EX99" s="429"/>
      <c r="EY99" s="429"/>
      <c r="EZ99" s="429"/>
      <c r="FA99" s="429"/>
      <c r="FB99" s="429"/>
      <c r="FC99" s="429"/>
      <c r="FD99" s="429"/>
      <c r="FE99" s="429"/>
      <c r="FF99" s="429"/>
      <c r="FG99" s="429"/>
      <c r="FH99" s="429"/>
      <c r="FI99" s="429"/>
      <c r="FJ99" s="429"/>
      <c r="FK99" s="429"/>
      <c r="FL99" s="429"/>
      <c r="FM99" s="429"/>
      <c r="FN99" s="429"/>
      <c r="FO99" s="429"/>
      <c r="FP99" s="429"/>
      <c r="FQ99" s="429"/>
      <c r="FR99" s="429"/>
      <c r="FS99" s="429"/>
      <c r="FT99" s="429"/>
      <c r="FU99" s="429"/>
      <c r="FV99" s="429"/>
      <c r="FW99" s="429"/>
      <c r="FX99" s="429"/>
      <c r="FY99" s="429"/>
      <c r="FZ99" s="429"/>
      <c r="GA99" s="429"/>
      <c r="GB99" s="429"/>
      <c r="GC99" s="429"/>
      <c r="GD99" s="429"/>
      <c r="GE99" s="429"/>
      <c r="GF99" s="429"/>
      <c r="GG99" s="429"/>
      <c r="GH99" s="429"/>
      <c r="GI99" s="429"/>
      <c r="GJ99" s="429"/>
      <c r="GK99" s="429"/>
      <c r="GL99" s="429"/>
      <c r="GM99" s="429"/>
      <c r="GN99" s="429"/>
      <c r="GO99" s="429"/>
      <c r="GP99" s="429"/>
      <c r="GQ99" s="429"/>
      <c r="GR99" s="429"/>
      <c r="GS99" s="429"/>
      <c r="GT99" s="429"/>
      <c r="GU99" s="429"/>
      <c r="GV99" s="429"/>
      <c r="GW99" s="429"/>
      <c r="GX99" s="429"/>
      <c r="GY99" s="429"/>
      <c r="GZ99" s="429"/>
      <c r="HA99" s="429"/>
      <c r="HB99" s="429"/>
      <c r="HC99" s="429"/>
      <c r="HD99" s="429"/>
      <c r="HE99" s="429"/>
      <c r="HF99" s="429"/>
      <c r="HG99" s="429"/>
      <c r="HH99" s="429"/>
      <c r="HI99" s="429"/>
      <c r="HJ99" s="429"/>
      <c r="HK99" s="429"/>
      <c r="HL99" s="429"/>
      <c r="HM99" s="429"/>
      <c r="HN99" s="429"/>
      <c r="HO99" s="429"/>
      <c r="HP99" s="429"/>
      <c r="HQ99" s="429"/>
      <c r="HR99" s="429"/>
      <c r="HS99" s="429"/>
      <c r="HT99" s="429"/>
      <c r="HU99" s="429"/>
      <c r="HV99" s="429"/>
      <c r="HW99" s="429"/>
      <c r="HX99" s="429"/>
      <c r="HY99" s="429"/>
      <c r="HZ99" s="429"/>
      <c r="IA99" s="429"/>
      <c r="IB99" s="429"/>
      <c r="IC99" s="429"/>
      <c r="ID99" s="429"/>
      <c r="IE99" s="429"/>
      <c r="IF99" s="429"/>
      <c r="IG99" s="429"/>
      <c r="IH99" s="429"/>
      <c r="II99" s="429"/>
      <c r="IJ99" s="429"/>
      <c r="IK99" s="429"/>
      <c r="IL99" s="429"/>
      <c r="IM99" s="429"/>
      <c r="IN99" s="429"/>
      <c r="IO99" s="429"/>
      <c r="IP99" s="429"/>
      <c r="IQ99" s="429"/>
      <c r="IR99" s="429"/>
      <c r="IS99" s="429"/>
      <c r="IT99" s="429"/>
      <c r="IU99" s="429"/>
      <c r="IV99" s="429"/>
      <c r="IW99" s="429"/>
      <c r="IX99" s="429"/>
      <c r="IY99" s="429"/>
      <c r="IZ99" s="429"/>
      <c r="JA99" s="429"/>
      <c r="JB99" s="429"/>
      <c r="JC99" s="429"/>
      <c r="JD99" s="429"/>
      <c r="JE99" s="429"/>
      <c r="JF99" s="429"/>
      <c r="JG99" s="429"/>
      <c r="JH99" s="429"/>
      <c r="JI99" s="429"/>
      <c r="JJ99" s="429"/>
      <c r="JK99" s="429"/>
      <c r="JL99" s="429"/>
      <c r="JM99" s="429"/>
      <c r="JN99" s="429"/>
      <c r="JO99" s="429"/>
      <c r="JP99" s="429"/>
      <c r="JQ99" s="429"/>
      <c r="JR99" s="429"/>
      <c r="JS99" s="429"/>
      <c r="JT99" s="429"/>
      <c r="JU99" s="429"/>
      <c r="JV99" s="429"/>
      <c r="JW99" s="429"/>
      <c r="JX99" s="429"/>
      <c r="JY99" s="429"/>
      <c r="JZ99" s="429"/>
      <c r="KA99" s="429"/>
      <c r="KB99" s="429"/>
      <c r="KC99" s="429"/>
      <c r="KD99" s="429"/>
      <c r="KE99" s="429"/>
      <c r="KF99" s="429"/>
      <c r="KG99" s="429"/>
      <c r="KH99" s="429"/>
      <c r="KI99" s="429"/>
      <c r="KJ99" s="429"/>
      <c r="KK99" s="429"/>
      <c r="KL99" s="429"/>
      <c r="KM99" s="429"/>
      <c r="KN99" s="429"/>
      <c r="KO99" s="429"/>
      <c r="KP99" s="429"/>
      <c r="KQ99" s="429"/>
      <c r="KR99" s="429"/>
      <c r="KS99" s="429"/>
      <c r="KT99" s="429"/>
      <c r="KU99" s="429"/>
      <c r="KV99" s="429"/>
      <c r="KW99" s="429"/>
      <c r="KX99" s="429"/>
      <c r="KY99" s="429"/>
      <c r="KZ99" s="429"/>
      <c r="LA99" s="429"/>
      <c r="LB99" s="429"/>
      <c r="LC99" s="429"/>
      <c r="LD99" s="429"/>
      <c r="LE99" s="429"/>
      <c r="LF99" s="429"/>
      <c r="LG99" s="429"/>
      <c r="LH99" s="429"/>
      <c r="LI99" s="429"/>
      <c r="LJ99" s="429"/>
      <c r="LK99" s="429"/>
      <c r="LL99" s="429"/>
      <c r="LM99" s="429"/>
      <c r="LN99" s="429"/>
      <c r="LO99" s="429"/>
      <c r="LP99" s="429"/>
      <c r="LQ99" s="429"/>
      <c r="LR99" s="429"/>
      <c r="LS99" s="429"/>
      <c r="LT99" s="429"/>
      <c r="LU99" s="429"/>
      <c r="LV99" s="429"/>
      <c r="LW99" s="429"/>
      <c r="LX99" s="429"/>
      <c r="LY99" s="429"/>
      <c r="LZ99" s="429"/>
    </row>
    <row r="100" spans="1:338" ht="12" customHeight="1" thickBot="1">
      <c r="A100" s="877"/>
      <c r="B100" s="878"/>
      <c r="C100" s="878"/>
      <c r="D100" s="878"/>
      <c r="E100" s="878"/>
      <c r="F100" s="878"/>
      <c r="G100" s="878"/>
      <c r="H100" s="878"/>
      <c r="I100" s="878"/>
      <c r="J100" s="878"/>
      <c r="K100" s="878"/>
      <c r="L100" s="878"/>
      <c r="M100" s="878"/>
      <c r="N100" s="878"/>
      <c r="O100" s="878"/>
      <c r="P100" s="878"/>
      <c r="Q100" s="878"/>
      <c r="R100" s="878"/>
      <c r="S100" s="878"/>
      <c r="T100" s="876"/>
      <c r="U100" s="876"/>
      <c r="V100" s="876"/>
      <c r="W100" s="876"/>
      <c r="X100" s="876"/>
      <c r="Y100" s="876"/>
      <c r="Z100" s="876"/>
      <c r="AA100" s="876"/>
      <c r="AB100" s="876"/>
      <c r="AC100" s="876"/>
      <c r="AD100" s="876"/>
      <c r="AE100" s="876"/>
      <c r="AF100" s="876"/>
      <c r="AG100" s="876"/>
      <c r="AH100" s="876"/>
      <c r="AI100" s="876"/>
      <c r="AJ100" s="876"/>
      <c r="AK100" s="875"/>
      <c r="AL100" s="875"/>
      <c r="AM100" s="875"/>
      <c r="AN100" s="875"/>
      <c r="AO100" s="875"/>
      <c r="AP100" s="875"/>
      <c r="AQ100" s="875"/>
      <c r="AR100" s="875"/>
      <c r="AS100" s="875"/>
      <c r="AT100" s="875"/>
      <c r="AU100" s="875"/>
      <c r="AV100" s="875"/>
      <c r="AW100" s="875"/>
      <c r="AX100" s="875"/>
      <c r="AY100" s="875"/>
      <c r="AZ100" s="875"/>
      <c r="BA100" s="875"/>
      <c r="BB100" s="875"/>
      <c r="BC100" s="875"/>
      <c r="BD100" s="875"/>
      <c r="BE100" s="875"/>
      <c r="BF100" s="875"/>
      <c r="BG100" s="875"/>
      <c r="BH100" s="875"/>
      <c r="BI100" s="875"/>
      <c r="BJ100" s="454"/>
      <c r="BM100" s="854"/>
      <c r="BN100" s="854"/>
      <c r="BO100" s="854"/>
      <c r="BP100" s="854"/>
      <c r="BQ100" s="854"/>
      <c r="BR100" s="854"/>
      <c r="BS100" s="854"/>
      <c r="BT100" s="854"/>
      <c r="BU100" s="854"/>
      <c r="BV100" s="854"/>
      <c r="BW100" s="854"/>
      <c r="BX100" s="854"/>
      <c r="BY100" s="854"/>
      <c r="BZ100" s="854"/>
      <c r="CA100" s="854"/>
      <c r="CB100" s="854"/>
      <c r="CC100" s="854"/>
      <c r="CD100" s="854"/>
      <c r="CE100" s="854"/>
      <c r="CF100" s="854"/>
      <c r="CG100" s="854"/>
      <c r="CH100" s="854"/>
      <c r="CI100" s="854"/>
      <c r="CJ100" s="854"/>
      <c r="CK100" s="854"/>
      <c r="CL100" s="854"/>
      <c r="CM100" s="854"/>
      <c r="CN100" s="854"/>
      <c r="CO100" s="854"/>
      <c r="CP100" s="854"/>
      <c r="CQ100" s="854"/>
      <c r="CR100" s="854"/>
      <c r="CS100" s="854"/>
      <c r="CT100" s="854"/>
      <c r="CU100" s="854"/>
      <c r="CV100" s="854"/>
      <c r="CW100" s="854"/>
      <c r="CX100" s="854"/>
      <c r="CY100" s="854"/>
      <c r="CZ100" s="854"/>
      <c r="DA100" s="854"/>
      <c r="DB100" s="854"/>
      <c r="DC100" s="854"/>
      <c r="DD100" s="854"/>
      <c r="DE100" s="854"/>
      <c r="DF100" s="854"/>
      <c r="DG100" s="854"/>
      <c r="DH100" s="854"/>
      <c r="DI100" s="854"/>
      <c r="DJ100" s="854"/>
      <c r="DK100" s="854"/>
      <c r="DL100" s="854"/>
      <c r="DM100" s="854"/>
      <c r="DN100" s="854"/>
      <c r="DO100" s="854"/>
      <c r="DP100" s="854"/>
      <c r="DQ100" s="854"/>
      <c r="DR100" s="854"/>
      <c r="DS100" s="854"/>
      <c r="DT100" s="854"/>
      <c r="DU100" s="420"/>
      <c r="DV100" s="429"/>
      <c r="DW100" s="429"/>
      <c r="DX100" s="429"/>
      <c r="DY100" s="429"/>
      <c r="DZ100" s="429"/>
      <c r="EA100" s="429"/>
      <c r="EB100" s="429"/>
      <c r="EC100" s="429"/>
      <c r="ED100" s="429"/>
      <c r="EE100" s="429"/>
      <c r="EF100" s="429"/>
      <c r="EG100" s="429"/>
      <c r="EH100" s="429"/>
      <c r="EI100" s="429"/>
      <c r="EJ100" s="429"/>
      <c r="EK100" s="429"/>
      <c r="EL100" s="429"/>
      <c r="EM100" s="429"/>
      <c r="EN100" s="429"/>
      <c r="EO100" s="429"/>
      <c r="EP100" s="429"/>
      <c r="EQ100" s="429"/>
      <c r="ER100" s="429"/>
      <c r="ES100" s="429"/>
      <c r="ET100" s="429"/>
      <c r="EU100" s="429"/>
      <c r="EV100" s="429"/>
      <c r="EW100" s="429"/>
      <c r="EX100" s="429"/>
      <c r="EY100" s="429"/>
      <c r="EZ100" s="429"/>
      <c r="FA100" s="429"/>
      <c r="FB100" s="429"/>
      <c r="FC100" s="429"/>
      <c r="FD100" s="429"/>
      <c r="FE100" s="429"/>
      <c r="FF100" s="429"/>
      <c r="FG100" s="429"/>
      <c r="FH100" s="429"/>
      <c r="FI100" s="429"/>
      <c r="FJ100" s="429"/>
      <c r="FK100" s="429"/>
      <c r="FL100" s="429"/>
      <c r="FM100" s="429"/>
      <c r="FN100" s="429"/>
      <c r="FO100" s="429"/>
      <c r="FP100" s="429"/>
      <c r="FQ100" s="429"/>
      <c r="FR100" s="429"/>
      <c r="FS100" s="429"/>
      <c r="FT100" s="429"/>
      <c r="FU100" s="429"/>
      <c r="FV100" s="429"/>
      <c r="FW100" s="429"/>
      <c r="FX100" s="429"/>
      <c r="FY100" s="429"/>
      <c r="FZ100" s="429"/>
      <c r="GA100" s="429"/>
      <c r="GB100" s="429"/>
      <c r="GC100" s="429"/>
      <c r="GD100" s="429"/>
      <c r="GE100" s="429"/>
      <c r="GF100" s="429"/>
      <c r="GG100" s="429"/>
      <c r="GH100" s="429"/>
      <c r="GI100" s="429"/>
      <c r="GJ100" s="429"/>
      <c r="GK100" s="429"/>
      <c r="GL100" s="429"/>
      <c r="GM100" s="429"/>
      <c r="GN100" s="429"/>
      <c r="GO100" s="429"/>
      <c r="GP100" s="429"/>
      <c r="GQ100" s="429"/>
      <c r="GR100" s="429"/>
      <c r="GS100" s="429"/>
      <c r="GT100" s="429"/>
      <c r="GU100" s="429"/>
      <c r="GV100" s="429"/>
      <c r="GW100" s="429"/>
      <c r="GX100" s="429"/>
      <c r="GY100" s="429"/>
      <c r="GZ100" s="429"/>
      <c r="HA100" s="429"/>
      <c r="HB100" s="429"/>
      <c r="HC100" s="429"/>
      <c r="HD100" s="429"/>
      <c r="HE100" s="429"/>
      <c r="HF100" s="429"/>
      <c r="HG100" s="429"/>
      <c r="HH100" s="429"/>
      <c r="HI100" s="429"/>
      <c r="HJ100" s="429"/>
      <c r="HK100" s="429"/>
      <c r="HL100" s="429"/>
      <c r="HM100" s="429"/>
      <c r="HN100" s="429"/>
      <c r="HO100" s="429"/>
      <c r="HP100" s="429"/>
      <c r="HQ100" s="429"/>
      <c r="HR100" s="429"/>
      <c r="HS100" s="429"/>
      <c r="HT100" s="429"/>
      <c r="HU100" s="429"/>
      <c r="HV100" s="429"/>
      <c r="HW100" s="429"/>
      <c r="HX100" s="429"/>
      <c r="HY100" s="429"/>
      <c r="HZ100" s="429"/>
      <c r="IA100" s="429"/>
      <c r="IB100" s="429"/>
      <c r="IC100" s="429"/>
      <c r="ID100" s="429"/>
      <c r="IE100" s="429"/>
      <c r="IF100" s="429"/>
      <c r="IG100" s="429"/>
      <c r="IH100" s="429"/>
      <c r="II100" s="429"/>
      <c r="IJ100" s="429"/>
      <c r="IK100" s="429"/>
      <c r="IL100" s="429"/>
      <c r="IM100" s="429"/>
      <c r="IN100" s="429"/>
      <c r="IO100" s="429"/>
      <c r="IP100" s="429"/>
      <c r="IQ100" s="429"/>
      <c r="IR100" s="429"/>
      <c r="IS100" s="429"/>
      <c r="IT100" s="429"/>
      <c r="IU100" s="429"/>
      <c r="IV100" s="429"/>
      <c r="IW100" s="429"/>
      <c r="IX100" s="429"/>
      <c r="IY100" s="429"/>
      <c r="IZ100" s="429"/>
      <c r="JA100" s="429"/>
      <c r="JB100" s="429"/>
      <c r="JC100" s="429"/>
      <c r="JD100" s="429"/>
      <c r="JE100" s="429"/>
      <c r="JF100" s="429"/>
      <c r="JG100" s="429"/>
      <c r="JH100" s="429"/>
      <c r="JI100" s="429"/>
      <c r="JJ100" s="429"/>
      <c r="JK100" s="429"/>
      <c r="JL100" s="429"/>
      <c r="JM100" s="429"/>
      <c r="JN100" s="429"/>
      <c r="JO100" s="429"/>
      <c r="JP100" s="429"/>
      <c r="JQ100" s="429"/>
      <c r="JR100" s="429"/>
      <c r="JS100" s="429"/>
      <c r="JT100" s="429"/>
      <c r="JU100" s="429"/>
      <c r="JV100" s="429"/>
      <c r="JW100" s="429"/>
      <c r="JX100" s="429"/>
      <c r="JY100" s="429"/>
      <c r="JZ100" s="429"/>
      <c r="KA100" s="429"/>
      <c r="KB100" s="429"/>
      <c r="KC100" s="429"/>
      <c r="KD100" s="429"/>
      <c r="KE100" s="429"/>
      <c r="KF100" s="429"/>
      <c r="KG100" s="429"/>
      <c r="KH100" s="429"/>
      <c r="KI100" s="429"/>
      <c r="KJ100" s="429"/>
      <c r="KK100" s="429"/>
      <c r="KL100" s="429"/>
      <c r="KM100" s="429"/>
      <c r="KN100" s="429"/>
      <c r="KO100" s="429"/>
      <c r="KP100" s="429"/>
      <c r="KQ100" s="429"/>
      <c r="KR100" s="429"/>
      <c r="KS100" s="429"/>
      <c r="KT100" s="429"/>
      <c r="KU100" s="429"/>
      <c r="KV100" s="429"/>
      <c r="KW100" s="429"/>
      <c r="KX100" s="429"/>
      <c r="KY100" s="429"/>
      <c r="KZ100" s="429"/>
      <c r="LA100" s="429"/>
      <c r="LB100" s="429"/>
      <c r="LC100" s="429"/>
      <c r="LD100" s="429"/>
      <c r="LE100" s="429"/>
      <c r="LF100" s="429"/>
      <c r="LG100" s="429"/>
      <c r="LH100" s="429"/>
      <c r="LI100" s="429"/>
      <c r="LJ100" s="429"/>
      <c r="LK100" s="429"/>
      <c r="LL100" s="429"/>
      <c r="LM100" s="429"/>
      <c r="LN100" s="429"/>
      <c r="LO100" s="429"/>
      <c r="LP100" s="429"/>
      <c r="LQ100" s="429"/>
      <c r="LR100" s="429"/>
      <c r="LS100" s="429"/>
      <c r="LT100" s="429"/>
      <c r="LU100" s="429"/>
      <c r="LV100" s="429"/>
      <c r="LW100" s="429"/>
      <c r="LX100" s="429"/>
      <c r="LY100" s="429"/>
      <c r="LZ100" s="429"/>
    </row>
    <row r="101" spans="1:338" ht="5.25" customHeight="1">
      <c r="A101" s="455"/>
      <c r="B101" s="496"/>
      <c r="C101" s="496"/>
      <c r="D101" s="496"/>
      <c r="E101" s="496"/>
      <c r="F101" s="496"/>
      <c r="G101" s="496"/>
      <c r="H101" s="496"/>
      <c r="I101" s="496"/>
      <c r="J101" s="496"/>
      <c r="K101" s="869"/>
      <c r="L101" s="869"/>
      <c r="M101" s="869"/>
      <c r="N101" s="869"/>
      <c r="O101" s="869"/>
      <c r="P101" s="869"/>
      <c r="Q101" s="869"/>
      <c r="R101" s="869"/>
      <c r="S101" s="869"/>
      <c r="T101" s="869"/>
      <c r="U101" s="869"/>
      <c r="V101" s="869"/>
      <c r="W101" s="869"/>
      <c r="X101" s="869"/>
      <c r="Y101" s="869"/>
      <c r="Z101" s="869"/>
      <c r="AA101" s="869"/>
      <c r="AB101" s="869"/>
      <c r="AC101" s="869"/>
      <c r="AD101" s="869"/>
      <c r="AE101" s="869"/>
      <c r="AF101" s="869"/>
      <c r="AG101" s="869"/>
      <c r="AH101" s="869"/>
      <c r="AI101" s="869"/>
      <c r="AJ101" s="869"/>
      <c r="AK101" s="869"/>
      <c r="AL101" s="869"/>
      <c r="AM101" s="869"/>
      <c r="AN101" s="869"/>
      <c r="AO101" s="869"/>
      <c r="AP101" s="869"/>
      <c r="AQ101" s="869"/>
      <c r="AR101" s="869"/>
      <c r="AS101" s="869"/>
      <c r="AT101" s="869"/>
      <c r="AU101" s="869"/>
      <c r="AV101" s="869"/>
      <c r="AW101" s="869"/>
      <c r="AX101" s="869"/>
      <c r="AY101" s="869"/>
      <c r="AZ101" s="869"/>
      <c r="BA101" s="869"/>
      <c r="BB101" s="869"/>
      <c r="BC101" s="869"/>
      <c r="BD101" s="869"/>
      <c r="BE101" s="869"/>
      <c r="BF101" s="869"/>
      <c r="BG101" s="869"/>
      <c r="BH101" s="869"/>
      <c r="BI101" s="869"/>
      <c r="BJ101" s="870"/>
      <c r="BM101" s="461"/>
      <c r="BN101" s="461"/>
      <c r="BO101" s="461"/>
      <c r="BP101" s="461"/>
      <c r="BQ101" s="461"/>
      <c r="BR101" s="461"/>
      <c r="BS101" s="461"/>
      <c r="BT101" s="461"/>
      <c r="BU101" s="461"/>
      <c r="BV101" s="461"/>
      <c r="BW101" s="461"/>
      <c r="BX101" s="461"/>
      <c r="BY101" s="461"/>
      <c r="BZ101" s="461"/>
      <c r="CA101" s="461"/>
      <c r="CB101" s="461"/>
      <c r="CC101" s="461"/>
      <c r="CD101" s="461"/>
      <c r="CE101" s="461"/>
      <c r="CF101" s="461"/>
      <c r="CG101" s="461"/>
      <c r="CH101" s="461"/>
      <c r="CI101" s="461"/>
      <c r="CJ101" s="461"/>
      <c r="CK101" s="461"/>
      <c r="CL101" s="461"/>
      <c r="CM101" s="461"/>
      <c r="CN101" s="461"/>
      <c r="CO101" s="461"/>
      <c r="CP101" s="461"/>
      <c r="CQ101" s="461"/>
      <c r="CR101" s="461"/>
      <c r="CS101" s="461"/>
      <c r="CT101" s="461"/>
      <c r="CU101" s="461"/>
      <c r="CV101" s="461"/>
      <c r="CW101" s="461"/>
      <c r="CX101" s="461"/>
      <c r="CY101" s="461"/>
      <c r="CZ101" s="461"/>
      <c r="DA101" s="461"/>
      <c r="DB101" s="461"/>
      <c r="DC101" s="461"/>
      <c r="DD101" s="461"/>
      <c r="DE101" s="461"/>
      <c r="DF101" s="461"/>
      <c r="DG101" s="461"/>
      <c r="DH101" s="461"/>
      <c r="DI101" s="461"/>
      <c r="DJ101" s="461"/>
      <c r="DK101" s="461"/>
      <c r="DL101" s="461"/>
      <c r="DM101" s="461"/>
      <c r="DN101" s="461"/>
      <c r="DO101" s="461"/>
      <c r="DP101" s="461"/>
      <c r="DQ101" s="461"/>
      <c r="DR101" s="461"/>
      <c r="DS101" s="461"/>
      <c r="DT101" s="461"/>
      <c r="DU101" s="420"/>
      <c r="DV101" s="429"/>
      <c r="DW101" s="429"/>
      <c r="DX101" s="429"/>
      <c r="DY101" s="429"/>
      <c r="DZ101" s="429"/>
      <c r="EA101" s="429"/>
      <c r="EB101" s="429"/>
      <c r="EC101" s="429"/>
      <c r="ED101" s="429"/>
      <c r="EE101" s="429"/>
      <c r="EF101" s="429"/>
      <c r="EG101" s="429"/>
      <c r="EH101" s="429"/>
      <c r="EI101" s="429"/>
      <c r="EJ101" s="429"/>
      <c r="EK101" s="429"/>
      <c r="EL101" s="429"/>
      <c r="EM101" s="429"/>
      <c r="EN101" s="429"/>
      <c r="EO101" s="429"/>
      <c r="EP101" s="429"/>
      <c r="EQ101" s="429"/>
      <c r="ER101" s="429"/>
      <c r="ES101" s="429"/>
      <c r="ET101" s="429"/>
      <c r="EU101" s="429"/>
      <c r="EV101" s="429"/>
      <c r="EW101" s="429"/>
      <c r="EX101" s="429"/>
      <c r="EY101" s="429"/>
      <c r="EZ101" s="429"/>
      <c r="FA101" s="429"/>
      <c r="FB101" s="429"/>
      <c r="FC101" s="429"/>
      <c r="FD101" s="429"/>
      <c r="FE101" s="429"/>
      <c r="FF101" s="429"/>
      <c r="FG101" s="429"/>
      <c r="FH101" s="429"/>
      <c r="FI101" s="429"/>
      <c r="FJ101" s="429"/>
      <c r="FK101" s="429"/>
      <c r="FL101" s="429"/>
      <c r="FM101" s="429"/>
      <c r="FN101" s="429"/>
      <c r="FO101" s="429"/>
      <c r="FP101" s="429"/>
      <c r="FQ101" s="429"/>
      <c r="FR101" s="429"/>
      <c r="FS101" s="429"/>
      <c r="FT101" s="429"/>
      <c r="FU101" s="429"/>
      <c r="FV101" s="429"/>
      <c r="FW101" s="429"/>
      <c r="FX101" s="429"/>
      <c r="FY101" s="429"/>
      <c r="FZ101" s="429"/>
      <c r="GA101" s="429"/>
      <c r="GB101" s="429"/>
      <c r="GC101" s="429"/>
      <c r="GD101" s="429"/>
      <c r="GE101" s="429"/>
      <c r="GF101" s="429"/>
      <c r="GG101" s="429"/>
      <c r="GH101" s="429"/>
      <c r="GI101" s="429"/>
      <c r="GJ101" s="429"/>
      <c r="GK101" s="429"/>
      <c r="GL101" s="429"/>
      <c r="GM101" s="429"/>
      <c r="GN101" s="429"/>
      <c r="GO101" s="429"/>
      <c r="GP101" s="429"/>
      <c r="GQ101" s="429"/>
      <c r="GR101" s="429"/>
      <c r="GS101" s="429"/>
      <c r="GT101" s="429"/>
      <c r="GU101" s="429"/>
      <c r="GV101" s="429"/>
      <c r="GW101" s="429"/>
      <c r="GX101" s="429"/>
      <c r="GY101" s="429"/>
      <c r="GZ101" s="429"/>
      <c r="HA101" s="429"/>
      <c r="HB101" s="429"/>
      <c r="HC101" s="429"/>
      <c r="HD101" s="429"/>
      <c r="HE101" s="429"/>
      <c r="HF101" s="429"/>
      <c r="HG101" s="429"/>
      <c r="HH101" s="429"/>
      <c r="HI101" s="429"/>
      <c r="HJ101" s="429"/>
      <c r="HK101" s="429"/>
      <c r="HL101" s="429"/>
      <c r="HM101" s="429"/>
      <c r="HN101" s="429"/>
      <c r="HO101" s="429"/>
      <c r="HP101" s="429"/>
      <c r="HQ101" s="429"/>
      <c r="HR101" s="429"/>
      <c r="HS101" s="429"/>
      <c r="HT101" s="429"/>
      <c r="HU101" s="429"/>
      <c r="HV101" s="429"/>
      <c r="HW101" s="429"/>
      <c r="HX101" s="429"/>
      <c r="HY101" s="429"/>
      <c r="HZ101" s="429"/>
      <c r="IA101" s="429"/>
      <c r="IB101" s="429"/>
      <c r="IC101" s="429"/>
      <c r="ID101" s="429"/>
      <c r="IE101" s="429"/>
      <c r="IF101" s="429"/>
      <c r="IG101" s="429"/>
      <c r="IH101" s="429"/>
      <c r="II101" s="429"/>
      <c r="IJ101" s="429"/>
      <c r="IK101" s="429"/>
      <c r="IL101" s="429"/>
      <c r="IM101" s="429"/>
      <c r="IN101" s="429"/>
      <c r="IO101" s="429"/>
      <c r="IP101" s="429"/>
      <c r="IQ101" s="429"/>
      <c r="IR101" s="429"/>
      <c r="IS101" s="429"/>
      <c r="IT101" s="429"/>
      <c r="IU101" s="429"/>
      <c r="IV101" s="429"/>
      <c r="IW101" s="429"/>
      <c r="IX101" s="429"/>
      <c r="IY101" s="429"/>
      <c r="IZ101" s="429"/>
      <c r="JA101" s="429"/>
      <c r="JB101" s="429"/>
      <c r="JC101" s="429"/>
      <c r="JD101" s="429"/>
      <c r="JE101" s="429"/>
      <c r="JF101" s="429"/>
      <c r="JG101" s="429"/>
      <c r="JH101" s="429"/>
      <c r="JI101" s="429"/>
      <c r="JJ101" s="429"/>
      <c r="JK101" s="429"/>
      <c r="JL101" s="429"/>
      <c r="JM101" s="429"/>
      <c r="JN101" s="429"/>
      <c r="JO101" s="429"/>
      <c r="JP101" s="429"/>
      <c r="JQ101" s="429"/>
      <c r="JR101" s="429"/>
      <c r="JS101" s="429"/>
      <c r="JT101" s="429"/>
      <c r="JU101" s="429"/>
      <c r="JV101" s="429"/>
      <c r="JW101" s="429"/>
      <c r="JX101" s="429"/>
      <c r="JY101" s="429"/>
      <c r="JZ101" s="429"/>
      <c r="KA101" s="429"/>
      <c r="KB101" s="429"/>
      <c r="KC101" s="429"/>
      <c r="KD101" s="429"/>
      <c r="KE101" s="429"/>
      <c r="KF101" s="429"/>
      <c r="KG101" s="429"/>
      <c r="KH101" s="429"/>
      <c r="KI101" s="429"/>
      <c r="KJ101" s="429"/>
      <c r="KK101" s="429"/>
      <c r="KL101" s="429"/>
      <c r="KM101" s="429"/>
      <c r="KN101" s="429"/>
      <c r="KO101" s="429"/>
      <c r="KP101" s="429"/>
      <c r="KQ101" s="429"/>
      <c r="KR101" s="429"/>
      <c r="KS101" s="429"/>
      <c r="KT101" s="429"/>
      <c r="KU101" s="429"/>
      <c r="KV101" s="429"/>
      <c r="KW101" s="429"/>
      <c r="KX101" s="429"/>
      <c r="KY101" s="429"/>
      <c r="KZ101" s="429"/>
      <c r="LA101" s="429"/>
      <c r="LB101" s="429"/>
      <c r="LC101" s="429"/>
      <c r="LD101" s="429"/>
      <c r="LE101" s="429"/>
      <c r="LF101" s="429"/>
      <c r="LG101" s="429"/>
      <c r="LH101" s="429"/>
      <c r="LI101" s="429"/>
      <c r="LJ101" s="429"/>
      <c r="LK101" s="429"/>
      <c r="LL101" s="429"/>
      <c r="LM101" s="429"/>
      <c r="LN101" s="429"/>
      <c r="LO101" s="429"/>
      <c r="LP101" s="429"/>
      <c r="LQ101" s="429"/>
      <c r="LR101" s="429"/>
      <c r="LS101" s="429"/>
      <c r="LT101" s="429"/>
      <c r="LU101" s="429"/>
      <c r="LV101" s="429"/>
      <c r="LW101" s="429"/>
      <c r="LX101" s="429"/>
      <c r="LY101" s="429"/>
      <c r="LZ101" s="429"/>
    </row>
    <row r="102" spans="1:338" ht="11.25" customHeight="1">
      <c r="A102" s="420"/>
      <c r="B102" s="420"/>
      <c r="C102" s="420"/>
      <c r="D102" s="420"/>
      <c r="E102" s="420"/>
      <c r="F102" s="420"/>
      <c r="G102" s="420"/>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0"/>
      <c r="AY102" s="420"/>
      <c r="AZ102" s="420"/>
      <c r="BA102" s="420"/>
      <c r="BB102" s="420"/>
      <c r="BC102" s="420"/>
      <c r="BD102" s="420"/>
      <c r="BE102" s="420"/>
      <c r="BF102" s="420"/>
      <c r="BG102" s="420"/>
      <c r="BH102" s="420"/>
      <c r="BI102" s="420"/>
      <c r="BJ102" s="420"/>
      <c r="BK102" s="420"/>
      <c r="BL102" s="420"/>
      <c r="BM102" s="461"/>
      <c r="BN102" s="461"/>
      <c r="BO102" s="461"/>
      <c r="BP102" s="461"/>
      <c r="BQ102" s="461"/>
      <c r="BR102" s="461"/>
      <c r="BS102" s="461"/>
      <c r="BT102" s="461"/>
      <c r="BU102" s="461"/>
      <c r="BV102" s="461"/>
      <c r="BW102" s="461"/>
      <c r="BX102" s="461"/>
      <c r="BY102" s="461"/>
      <c r="BZ102" s="461"/>
      <c r="CA102" s="461"/>
      <c r="CB102" s="461"/>
      <c r="CC102" s="461"/>
      <c r="CD102" s="461"/>
      <c r="CE102" s="461"/>
      <c r="CF102" s="461"/>
      <c r="CG102" s="461"/>
      <c r="CH102" s="461"/>
      <c r="CI102" s="461"/>
      <c r="CJ102" s="461"/>
      <c r="CK102" s="461"/>
      <c r="CL102" s="461"/>
      <c r="CM102" s="461"/>
      <c r="CN102" s="461"/>
      <c r="CO102" s="461"/>
      <c r="CP102" s="461"/>
      <c r="CQ102" s="461"/>
      <c r="CR102" s="461"/>
      <c r="CS102" s="461"/>
      <c r="CT102" s="461"/>
      <c r="CU102" s="461"/>
      <c r="CV102" s="461"/>
      <c r="CW102" s="461"/>
      <c r="CX102" s="461"/>
      <c r="CY102" s="461"/>
      <c r="CZ102" s="461"/>
      <c r="DA102" s="461"/>
      <c r="DB102" s="461"/>
      <c r="DC102" s="461"/>
      <c r="DD102" s="461"/>
      <c r="DE102" s="461"/>
      <c r="DF102" s="461"/>
      <c r="DG102" s="461"/>
      <c r="DH102" s="461"/>
      <c r="DI102" s="461"/>
      <c r="DJ102" s="461"/>
      <c r="DK102" s="461"/>
      <c r="DL102" s="461"/>
      <c r="DM102" s="461"/>
      <c r="DN102" s="461"/>
      <c r="DO102" s="461"/>
      <c r="DP102" s="461"/>
      <c r="DQ102" s="461"/>
      <c r="DR102" s="461"/>
      <c r="DS102" s="461"/>
      <c r="DT102" s="461"/>
      <c r="DU102" s="420"/>
      <c r="DV102" s="429"/>
      <c r="DW102" s="429"/>
      <c r="DX102" s="429"/>
      <c r="DY102" s="429"/>
      <c r="DZ102" s="429"/>
      <c r="EA102" s="429"/>
      <c r="EB102" s="429"/>
      <c r="EC102" s="429"/>
      <c r="ED102" s="429"/>
      <c r="EE102" s="429"/>
      <c r="EF102" s="429"/>
      <c r="EG102" s="429"/>
      <c r="EH102" s="429"/>
      <c r="EI102" s="429"/>
      <c r="EJ102" s="429"/>
      <c r="EK102" s="429"/>
      <c r="EL102" s="429"/>
      <c r="EM102" s="429"/>
      <c r="EN102" s="429"/>
      <c r="EO102" s="429"/>
      <c r="EP102" s="429"/>
      <c r="EQ102" s="429"/>
      <c r="ER102" s="429"/>
      <c r="ES102" s="429"/>
      <c r="ET102" s="429"/>
      <c r="EU102" s="429"/>
      <c r="EV102" s="429"/>
      <c r="EW102" s="429"/>
      <c r="EX102" s="429"/>
      <c r="EY102" s="429"/>
      <c r="EZ102" s="429"/>
      <c r="FA102" s="429"/>
      <c r="FB102" s="429"/>
      <c r="FC102" s="429"/>
      <c r="FD102" s="429"/>
      <c r="FE102" s="429"/>
      <c r="FF102" s="429"/>
      <c r="FG102" s="429"/>
      <c r="FH102" s="429"/>
      <c r="FI102" s="429"/>
      <c r="FJ102" s="429"/>
      <c r="FK102" s="429"/>
      <c r="FL102" s="429"/>
      <c r="FM102" s="429"/>
      <c r="FN102" s="429"/>
      <c r="FO102" s="429"/>
      <c r="FP102" s="429"/>
      <c r="FQ102" s="429"/>
      <c r="FR102" s="429"/>
      <c r="FS102" s="429"/>
      <c r="FT102" s="429"/>
      <c r="FU102" s="429"/>
      <c r="FV102" s="429"/>
      <c r="FW102" s="429"/>
      <c r="FX102" s="429"/>
      <c r="FY102" s="429"/>
      <c r="FZ102" s="429"/>
      <c r="GA102" s="429"/>
      <c r="GB102" s="429"/>
      <c r="GC102" s="429"/>
      <c r="GD102" s="429"/>
      <c r="GE102" s="429"/>
      <c r="GF102" s="429"/>
      <c r="GG102" s="429"/>
      <c r="GH102" s="429"/>
      <c r="GI102" s="429"/>
      <c r="GJ102" s="429"/>
      <c r="GK102" s="429"/>
      <c r="GL102" s="429"/>
      <c r="GM102" s="429"/>
      <c r="GN102" s="429"/>
      <c r="GO102" s="429"/>
      <c r="GP102" s="429"/>
      <c r="GQ102" s="429"/>
      <c r="GR102" s="429"/>
      <c r="GS102" s="429"/>
      <c r="GT102" s="429"/>
      <c r="GU102" s="429"/>
      <c r="GV102" s="429"/>
      <c r="GW102" s="429"/>
      <c r="GX102" s="429"/>
      <c r="GY102" s="429"/>
      <c r="GZ102" s="429"/>
      <c r="HA102" s="429"/>
      <c r="HB102" s="429"/>
      <c r="HC102" s="429"/>
      <c r="HD102" s="429"/>
      <c r="HE102" s="429"/>
      <c r="HF102" s="429"/>
      <c r="HG102" s="429"/>
      <c r="HH102" s="429"/>
      <c r="HI102" s="429"/>
      <c r="HJ102" s="429"/>
      <c r="HK102" s="429"/>
      <c r="HL102" s="429"/>
      <c r="HM102" s="429"/>
      <c r="HN102" s="429"/>
      <c r="HO102" s="429"/>
      <c r="HP102" s="429"/>
      <c r="HQ102" s="429"/>
      <c r="HR102" s="429"/>
      <c r="HS102" s="429"/>
      <c r="HT102" s="429"/>
      <c r="HU102" s="429"/>
      <c r="HV102" s="429"/>
      <c r="HW102" s="429"/>
      <c r="HX102" s="429"/>
      <c r="HY102" s="429"/>
      <c r="HZ102" s="429"/>
      <c r="IA102" s="429"/>
      <c r="IB102" s="429"/>
      <c r="IC102" s="429"/>
      <c r="ID102" s="429"/>
      <c r="IE102" s="429"/>
      <c r="IF102" s="429"/>
      <c r="IG102" s="429"/>
      <c r="IH102" s="429"/>
      <c r="II102" s="429"/>
      <c r="IJ102" s="429"/>
      <c r="IK102" s="429"/>
      <c r="IL102" s="429"/>
      <c r="IM102" s="429"/>
      <c r="IN102" s="429"/>
      <c r="IO102" s="429"/>
      <c r="IP102" s="429"/>
      <c r="IQ102" s="429"/>
      <c r="IR102" s="429"/>
      <c r="IS102" s="429"/>
      <c r="IT102" s="429"/>
      <c r="IU102" s="429"/>
      <c r="IV102" s="429"/>
      <c r="IW102" s="429"/>
      <c r="IX102" s="429"/>
      <c r="IY102" s="429"/>
      <c r="IZ102" s="429"/>
      <c r="JA102" s="429"/>
      <c r="JB102" s="429"/>
      <c r="JC102" s="429"/>
      <c r="JD102" s="429"/>
      <c r="JE102" s="429"/>
      <c r="JF102" s="429"/>
      <c r="JG102" s="429"/>
      <c r="JH102" s="429"/>
      <c r="JI102" s="429"/>
      <c r="JJ102" s="429"/>
      <c r="JK102" s="429"/>
      <c r="JL102" s="429"/>
      <c r="JM102" s="429"/>
      <c r="JN102" s="429"/>
      <c r="JO102" s="429"/>
      <c r="JP102" s="429"/>
      <c r="JQ102" s="429"/>
      <c r="JR102" s="429"/>
      <c r="JS102" s="429"/>
      <c r="JT102" s="429"/>
      <c r="JU102" s="429"/>
      <c r="JV102" s="429"/>
      <c r="JW102" s="429"/>
      <c r="JX102" s="429"/>
      <c r="JY102" s="429"/>
      <c r="JZ102" s="429"/>
      <c r="KA102" s="429"/>
      <c r="KB102" s="429"/>
      <c r="KC102" s="429"/>
      <c r="KD102" s="429"/>
      <c r="KE102" s="429"/>
      <c r="KF102" s="429"/>
      <c r="KG102" s="429"/>
      <c r="KH102" s="429"/>
      <c r="KI102" s="429"/>
      <c r="KJ102" s="429"/>
      <c r="KK102" s="429"/>
      <c r="KL102" s="429"/>
      <c r="KM102" s="429"/>
      <c r="KN102" s="429"/>
      <c r="KO102" s="429"/>
      <c r="KP102" s="429"/>
      <c r="KQ102" s="429"/>
      <c r="KR102" s="429"/>
      <c r="KS102" s="429"/>
      <c r="KT102" s="429"/>
      <c r="KU102" s="429"/>
      <c r="KV102" s="429"/>
      <c r="KW102" s="429"/>
      <c r="KX102" s="429"/>
      <c r="KY102" s="429"/>
      <c r="KZ102" s="429"/>
      <c r="LA102" s="429"/>
      <c r="LB102" s="429"/>
      <c r="LC102" s="429"/>
      <c r="LD102" s="429"/>
      <c r="LE102" s="429"/>
      <c r="LF102" s="429"/>
      <c r="LG102" s="429"/>
      <c r="LH102" s="429"/>
      <c r="LI102" s="429"/>
      <c r="LJ102" s="429"/>
      <c r="LK102" s="429"/>
      <c r="LL102" s="429"/>
      <c r="LM102" s="429"/>
      <c r="LN102" s="429"/>
      <c r="LO102" s="429"/>
      <c r="LP102" s="429"/>
      <c r="LQ102" s="429"/>
      <c r="LR102" s="429"/>
      <c r="LS102" s="429"/>
      <c r="LT102" s="429"/>
      <c r="LU102" s="429"/>
      <c r="LV102" s="429"/>
      <c r="LW102" s="429"/>
      <c r="LX102" s="429"/>
      <c r="LY102" s="429"/>
      <c r="LZ102" s="429"/>
    </row>
    <row r="103" spans="1:338" ht="11.25" customHeight="1">
      <c r="A103" s="429"/>
      <c r="B103" s="429"/>
      <c r="C103" s="429"/>
      <c r="D103" s="429"/>
      <c r="E103" s="429"/>
      <c r="F103" s="429"/>
      <c r="G103" s="429"/>
      <c r="H103" s="429"/>
      <c r="I103" s="429"/>
      <c r="J103" s="429"/>
      <c r="K103" s="429"/>
      <c r="L103" s="429"/>
      <c r="M103" s="429"/>
      <c r="N103" s="429"/>
      <c r="O103" s="429"/>
      <c r="P103" s="429"/>
      <c r="Q103" s="429"/>
      <c r="R103" s="429"/>
      <c r="S103" s="429"/>
      <c r="T103" s="429"/>
      <c r="U103" s="429"/>
      <c r="V103" s="429"/>
      <c r="W103" s="429"/>
      <c r="X103" s="429"/>
      <c r="Y103" s="429"/>
      <c r="Z103" s="429"/>
      <c r="AA103" s="429"/>
      <c r="AB103" s="429"/>
      <c r="AC103" s="429"/>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29"/>
      <c r="AY103" s="429"/>
      <c r="AZ103" s="429"/>
      <c r="BA103" s="429"/>
      <c r="BB103" s="429"/>
      <c r="BC103" s="429"/>
      <c r="BD103" s="429"/>
      <c r="BE103" s="429"/>
      <c r="BF103" s="429"/>
      <c r="BG103" s="429"/>
      <c r="BH103" s="429"/>
      <c r="BI103" s="429"/>
      <c r="BJ103" s="429"/>
      <c r="BK103" s="429"/>
      <c r="BL103" s="429"/>
      <c r="BM103" s="429"/>
      <c r="BN103" s="429"/>
      <c r="BO103" s="429"/>
      <c r="BP103" s="429"/>
      <c r="BQ103" s="429"/>
      <c r="BR103" s="429"/>
      <c r="BS103" s="429"/>
      <c r="BT103" s="429"/>
      <c r="BU103" s="429"/>
      <c r="BV103" s="429"/>
      <c r="BW103" s="429"/>
      <c r="BX103" s="429"/>
      <c r="BY103" s="429"/>
      <c r="BZ103" s="429"/>
      <c r="CA103" s="429"/>
      <c r="CB103" s="429"/>
      <c r="CC103" s="429"/>
      <c r="CD103" s="429"/>
      <c r="CE103" s="429"/>
      <c r="CF103" s="429"/>
      <c r="CG103" s="429"/>
      <c r="CH103" s="429"/>
      <c r="CI103" s="429"/>
      <c r="CJ103" s="429"/>
      <c r="CK103" s="429"/>
      <c r="CL103" s="429"/>
      <c r="CM103" s="429"/>
      <c r="CN103" s="429"/>
      <c r="CO103" s="429"/>
      <c r="CP103" s="429"/>
      <c r="CQ103" s="429"/>
      <c r="CR103" s="429"/>
      <c r="CS103" s="429"/>
      <c r="CT103" s="429"/>
      <c r="CU103" s="429"/>
      <c r="CV103" s="429"/>
      <c r="CW103" s="429"/>
      <c r="CX103" s="429"/>
      <c r="CY103" s="429"/>
      <c r="CZ103" s="429"/>
      <c r="DA103" s="429"/>
      <c r="DB103" s="429"/>
      <c r="DC103" s="429"/>
      <c r="DD103" s="429"/>
      <c r="DE103" s="429"/>
      <c r="DF103" s="429"/>
      <c r="DG103" s="429"/>
      <c r="DH103" s="429"/>
      <c r="DI103" s="429"/>
      <c r="DJ103" s="429"/>
      <c r="DK103" s="429"/>
      <c r="DL103" s="429"/>
      <c r="DM103" s="429"/>
      <c r="DN103" s="429"/>
      <c r="DO103" s="429"/>
      <c r="DP103" s="429"/>
      <c r="DQ103" s="429"/>
      <c r="DR103" s="429"/>
      <c r="DS103" s="429"/>
      <c r="DT103" s="429"/>
      <c r="DU103" s="429"/>
      <c r="DV103" s="429"/>
      <c r="DW103" s="429"/>
      <c r="DX103" s="429"/>
      <c r="DY103" s="429"/>
      <c r="DZ103" s="429"/>
      <c r="EA103" s="429"/>
      <c r="EB103" s="429"/>
      <c r="EC103" s="429"/>
      <c r="ED103" s="429"/>
      <c r="EE103" s="429"/>
      <c r="EF103" s="429"/>
      <c r="EG103" s="429"/>
      <c r="EH103" s="429"/>
      <c r="EI103" s="429"/>
      <c r="EJ103" s="429"/>
      <c r="EK103" s="429"/>
      <c r="EL103" s="429"/>
      <c r="EM103" s="429"/>
      <c r="EN103" s="429"/>
      <c r="EO103" s="429"/>
      <c r="EP103" s="429"/>
      <c r="EQ103" s="429"/>
      <c r="ER103" s="429"/>
      <c r="ES103" s="429"/>
      <c r="ET103" s="429"/>
      <c r="EU103" s="429"/>
      <c r="EV103" s="429"/>
      <c r="EW103" s="429"/>
      <c r="EX103" s="429"/>
      <c r="EY103" s="429"/>
      <c r="EZ103" s="429"/>
      <c r="FA103" s="429"/>
      <c r="FB103" s="429"/>
      <c r="FC103" s="429"/>
      <c r="FD103" s="429"/>
      <c r="FE103" s="429"/>
      <c r="FF103" s="429"/>
      <c r="FG103" s="429"/>
      <c r="FH103" s="429"/>
      <c r="FI103" s="429"/>
      <c r="FJ103" s="429"/>
      <c r="FK103" s="429"/>
      <c r="FL103" s="429"/>
      <c r="FM103" s="429"/>
      <c r="FN103" s="429"/>
      <c r="FO103" s="429"/>
      <c r="FP103" s="429"/>
      <c r="FQ103" s="429"/>
      <c r="FR103" s="429"/>
      <c r="FS103" s="429"/>
      <c r="FT103" s="429"/>
      <c r="FU103" s="429"/>
      <c r="FV103" s="429"/>
      <c r="FW103" s="429"/>
      <c r="FX103" s="429"/>
      <c r="FY103" s="429"/>
      <c r="FZ103" s="429"/>
      <c r="GA103" s="429"/>
      <c r="GB103" s="429"/>
      <c r="GC103" s="429"/>
      <c r="GD103" s="429"/>
      <c r="GE103" s="429"/>
      <c r="GF103" s="429"/>
      <c r="GG103" s="429"/>
      <c r="GH103" s="429"/>
      <c r="GI103" s="429"/>
      <c r="GJ103" s="429"/>
      <c r="GK103" s="429"/>
      <c r="GL103" s="429"/>
      <c r="GM103" s="429"/>
      <c r="GN103" s="429"/>
      <c r="GO103" s="429"/>
      <c r="GP103" s="429"/>
      <c r="GQ103" s="429"/>
      <c r="GR103" s="429"/>
      <c r="GS103" s="429"/>
      <c r="GT103" s="429"/>
      <c r="GU103" s="429"/>
      <c r="GV103" s="429"/>
      <c r="GW103" s="429"/>
      <c r="GX103" s="429"/>
      <c r="GY103" s="429"/>
      <c r="GZ103" s="429"/>
      <c r="HA103" s="429"/>
      <c r="HB103" s="429"/>
      <c r="HC103" s="429"/>
      <c r="HD103" s="429"/>
      <c r="HE103" s="429"/>
      <c r="HF103" s="429"/>
      <c r="HG103" s="429"/>
      <c r="HH103" s="429"/>
      <c r="HI103" s="429"/>
      <c r="HJ103" s="429"/>
      <c r="HK103" s="429"/>
      <c r="HL103" s="429"/>
      <c r="HM103" s="429"/>
      <c r="HN103" s="429"/>
      <c r="HO103" s="429"/>
      <c r="HP103" s="429"/>
      <c r="HQ103" s="429"/>
      <c r="HR103" s="429"/>
      <c r="HS103" s="429"/>
      <c r="HT103" s="429"/>
      <c r="HU103" s="429"/>
      <c r="HV103" s="429"/>
      <c r="HW103" s="429"/>
      <c r="HX103" s="429"/>
      <c r="HY103" s="429"/>
      <c r="HZ103" s="429"/>
      <c r="IA103" s="429"/>
      <c r="IB103" s="429"/>
      <c r="IC103" s="429"/>
      <c r="ID103" s="429"/>
      <c r="IE103" s="429"/>
      <c r="IF103" s="429"/>
      <c r="IG103" s="429"/>
      <c r="IH103" s="429"/>
      <c r="II103" s="429"/>
      <c r="IJ103" s="429"/>
      <c r="IK103" s="429"/>
      <c r="IL103" s="429"/>
      <c r="IM103" s="429"/>
      <c r="IN103" s="429"/>
      <c r="IO103" s="429"/>
      <c r="IP103" s="429"/>
      <c r="IQ103" s="429"/>
      <c r="IR103" s="429"/>
      <c r="IS103" s="429"/>
      <c r="IT103" s="429"/>
      <c r="IU103" s="429"/>
      <c r="IV103" s="429"/>
      <c r="IW103" s="429"/>
      <c r="IX103" s="429"/>
      <c r="IY103" s="429"/>
      <c r="IZ103" s="429"/>
      <c r="JA103" s="429"/>
      <c r="JB103" s="429"/>
      <c r="JC103" s="429"/>
      <c r="JD103" s="429"/>
      <c r="JE103" s="429"/>
      <c r="JF103" s="429"/>
      <c r="JG103" s="429"/>
      <c r="JH103" s="429"/>
      <c r="JI103" s="429"/>
      <c r="JJ103" s="429"/>
      <c r="JK103" s="429"/>
      <c r="JL103" s="429"/>
      <c r="JM103" s="429"/>
      <c r="JN103" s="429"/>
      <c r="JO103" s="429"/>
      <c r="JP103" s="429"/>
      <c r="JQ103" s="429"/>
      <c r="JR103" s="429"/>
      <c r="JS103" s="429"/>
      <c r="JT103" s="429"/>
      <c r="JU103" s="429"/>
      <c r="JV103" s="429"/>
      <c r="JW103" s="429"/>
      <c r="JX103" s="429"/>
      <c r="JY103" s="429"/>
      <c r="JZ103" s="429"/>
      <c r="KA103" s="429"/>
      <c r="KB103" s="429"/>
      <c r="KC103" s="429"/>
      <c r="KD103" s="429"/>
      <c r="KE103" s="429"/>
      <c r="KF103" s="429"/>
      <c r="KG103" s="429"/>
      <c r="KH103" s="429"/>
      <c r="KI103" s="429"/>
      <c r="KJ103" s="429"/>
      <c r="KK103" s="429"/>
      <c r="KL103" s="429"/>
      <c r="KM103" s="429"/>
      <c r="KN103" s="429"/>
      <c r="KO103" s="429"/>
      <c r="KP103" s="429"/>
      <c r="KQ103" s="429"/>
      <c r="KR103" s="429"/>
      <c r="KS103" s="429"/>
      <c r="KT103" s="429"/>
      <c r="KU103" s="429"/>
      <c r="KV103" s="429"/>
      <c r="KW103" s="429"/>
      <c r="KX103" s="429"/>
      <c r="KY103" s="429"/>
      <c r="KZ103" s="429"/>
      <c r="LA103" s="429"/>
      <c r="LB103" s="429"/>
      <c r="LC103" s="429"/>
      <c r="LD103" s="429"/>
      <c r="LE103" s="429"/>
      <c r="LF103" s="429"/>
      <c r="LG103" s="429"/>
      <c r="LH103" s="429"/>
      <c r="LI103" s="429"/>
      <c r="LJ103" s="429"/>
      <c r="LK103" s="429"/>
      <c r="LL103" s="429"/>
      <c r="LM103" s="429"/>
      <c r="LN103" s="429"/>
      <c r="LO103" s="429"/>
      <c r="LP103" s="429"/>
      <c r="LQ103" s="429"/>
      <c r="LR103" s="429"/>
      <c r="LS103" s="429"/>
      <c r="LT103" s="429"/>
      <c r="LU103" s="429"/>
      <c r="LV103" s="429"/>
      <c r="LW103" s="429"/>
      <c r="LX103" s="429"/>
      <c r="LY103" s="429"/>
      <c r="LZ103" s="429"/>
    </row>
    <row r="104" spans="1:338" ht="11.25" customHeight="1">
      <c r="A104" s="429"/>
      <c r="B104" s="429"/>
      <c r="C104" s="429"/>
      <c r="D104" s="429"/>
      <c r="E104" s="429"/>
      <c r="F104" s="429"/>
      <c r="G104" s="429"/>
      <c r="H104" s="429"/>
      <c r="I104" s="429"/>
      <c r="J104" s="429"/>
      <c r="K104" s="429"/>
      <c r="L104" s="429"/>
      <c r="M104" s="429"/>
      <c r="N104" s="429"/>
      <c r="O104" s="429"/>
      <c r="P104" s="429"/>
      <c r="Q104" s="429"/>
      <c r="R104" s="429"/>
      <c r="S104" s="429"/>
      <c r="T104" s="429"/>
      <c r="U104" s="429"/>
      <c r="V104" s="429"/>
      <c r="W104" s="429"/>
      <c r="X104" s="429"/>
      <c r="Y104" s="429"/>
      <c r="Z104" s="429"/>
      <c r="AA104" s="429"/>
      <c r="AB104" s="429"/>
      <c r="AC104" s="429"/>
      <c r="AD104" s="429"/>
      <c r="AE104" s="429"/>
      <c r="AF104" s="429"/>
      <c r="AG104" s="429"/>
      <c r="AH104" s="429"/>
      <c r="AI104" s="429"/>
      <c r="AJ104" s="429"/>
      <c r="AK104" s="429"/>
      <c r="AL104" s="429"/>
      <c r="AM104" s="429"/>
      <c r="AN104" s="429"/>
      <c r="AO104" s="429"/>
      <c r="AP104" s="429"/>
      <c r="AQ104" s="429"/>
      <c r="AR104" s="429"/>
      <c r="AS104" s="429"/>
      <c r="AT104" s="429"/>
      <c r="AU104" s="429"/>
      <c r="AV104" s="429"/>
      <c r="AW104" s="429"/>
      <c r="AX104" s="429"/>
      <c r="AY104" s="429"/>
      <c r="AZ104" s="429"/>
      <c r="BA104" s="429"/>
      <c r="BB104" s="429"/>
      <c r="BC104" s="429"/>
      <c r="BD104" s="429"/>
      <c r="BE104" s="429"/>
      <c r="BF104" s="429"/>
      <c r="BG104" s="429"/>
      <c r="BH104" s="429"/>
      <c r="BI104" s="429"/>
      <c r="BJ104" s="429"/>
      <c r="BK104" s="429"/>
      <c r="BL104" s="429"/>
      <c r="BM104" s="429"/>
      <c r="BN104" s="429"/>
      <c r="BO104" s="429"/>
      <c r="BP104" s="429"/>
      <c r="BQ104" s="429"/>
      <c r="BR104" s="429"/>
      <c r="BS104" s="429"/>
      <c r="BT104" s="429"/>
      <c r="BU104" s="429"/>
      <c r="BV104" s="429"/>
      <c r="BW104" s="429"/>
      <c r="BX104" s="429"/>
      <c r="BY104" s="429"/>
      <c r="BZ104" s="429"/>
      <c r="CA104" s="429"/>
      <c r="CB104" s="429"/>
      <c r="CC104" s="429"/>
      <c r="CD104" s="429"/>
      <c r="CE104" s="429"/>
      <c r="CF104" s="429"/>
      <c r="CG104" s="429"/>
      <c r="CH104" s="429"/>
      <c r="CI104" s="429"/>
      <c r="CJ104" s="429"/>
      <c r="CK104" s="429"/>
      <c r="CL104" s="429"/>
      <c r="CM104" s="429"/>
      <c r="CN104" s="429"/>
      <c r="CO104" s="429"/>
      <c r="CP104" s="429"/>
      <c r="CQ104" s="429"/>
      <c r="CR104" s="429"/>
      <c r="CS104" s="429"/>
      <c r="CT104" s="429"/>
      <c r="CU104" s="429"/>
      <c r="CV104" s="429"/>
      <c r="CW104" s="429"/>
      <c r="CX104" s="429"/>
      <c r="CY104" s="429"/>
      <c r="CZ104" s="429"/>
      <c r="DA104" s="429"/>
      <c r="DB104" s="429"/>
      <c r="DC104" s="429"/>
      <c r="DD104" s="429"/>
      <c r="DE104" s="429"/>
      <c r="DF104" s="429"/>
      <c r="DG104" s="429"/>
      <c r="DH104" s="429"/>
      <c r="DI104" s="429"/>
      <c r="DJ104" s="429"/>
      <c r="DK104" s="429"/>
      <c r="DL104" s="429"/>
      <c r="DM104" s="429"/>
      <c r="DN104" s="429"/>
      <c r="DO104" s="429"/>
      <c r="DP104" s="429"/>
      <c r="DQ104" s="429"/>
      <c r="DR104" s="429"/>
      <c r="DS104" s="429"/>
      <c r="DT104" s="429"/>
      <c r="DU104" s="429"/>
      <c r="DV104" s="429"/>
      <c r="DW104" s="429"/>
      <c r="DX104" s="429"/>
      <c r="DY104" s="429"/>
      <c r="DZ104" s="429"/>
      <c r="EA104" s="429"/>
      <c r="EB104" s="429"/>
      <c r="EC104" s="429"/>
      <c r="ED104" s="429"/>
      <c r="EE104" s="429"/>
      <c r="EF104" s="429"/>
      <c r="EG104" s="429"/>
      <c r="EH104" s="429"/>
      <c r="EI104" s="429"/>
      <c r="EJ104" s="429"/>
      <c r="EK104" s="429"/>
      <c r="EL104" s="429"/>
      <c r="EM104" s="429"/>
      <c r="EN104" s="429"/>
      <c r="EO104" s="429"/>
      <c r="EP104" s="429"/>
      <c r="EQ104" s="429"/>
      <c r="ER104" s="429"/>
      <c r="ES104" s="429"/>
      <c r="ET104" s="429"/>
      <c r="EU104" s="429"/>
      <c r="EV104" s="429"/>
      <c r="EW104" s="429"/>
      <c r="EX104" s="429"/>
      <c r="EY104" s="429"/>
      <c r="EZ104" s="429"/>
      <c r="FA104" s="429"/>
      <c r="FB104" s="429"/>
      <c r="FC104" s="429"/>
      <c r="FD104" s="429"/>
      <c r="FE104" s="429"/>
      <c r="FF104" s="429"/>
      <c r="FG104" s="429"/>
      <c r="FH104" s="429"/>
      <c r="FI104" s="429"/>
      <c r="FJ104" s="429"/>
      <c r="FK104" s="429"/>
      <c r="FL104" s="429"/>
      <c r="FM104" s="429"/>
      <c r="FN104" s="429"/>
      <c r="FO104" s="429"/>
      <c r="FP104" s="429"/>
      <c r="FQ104" s="429"/>
      <c r="FR104" s="429"/>
      <c r="FS104" s="429"/>
      <c r="FT104" s="429"/>
      <c r="FU104" s="429"/>
      <c r="FV104" s="429"/>
      <c r="FW104" s="429"/>
      <c r="FX104" s="429"/>
      <c r="FY104" s="429"/>
      <c r="FZ104" s="429"/>
      <c r="GA104" s="429"/>
      <c r="GB104" s="429"/>
      <c r="GC104" s="429"/>
      <c r="GD104" s="429"/>
      <c r="GE104" s="429"/>
      <c r="GF104" s="429"/>
      <c r="GG104" s="429"/>
      <c r="GH104" s="429"/>
      <c r="GI104" s="429"/>
      <c r="GJ104" s="429"/>
      <c r="GK104" s="429"/>
      <c r="GL104" s="429"/>
      <c r="GM104" s="429"/>
      <c r="GN104" s="429"/>
      <c r="GO104" s="429"/>
      <c r="GP104" s="429"/>
      <c r="GQ104" s="429"/>
      <c r="GR104" s="429"/>
      <c r="GS104" s="429"/>
      <c r="GT104" s="429"/>
      <c r="GU104" s="429"/>
      <c r="GV104" s="429"/>
      <c r="GW104" s="429"/>
      <c r="GX104" s="429"/>
      <c r="GY104" s="429"/>
      <c r="GZ104" s="429"/>
      <c r="HA104" s="429"/>
      <c r="HB104" s="429"/>
      <c r="HC104" s="429"/>
      <c r="HD104" s="429"/>
      <c r="HE104" s="429"/>
      <c r="HF104" s="429"/>
      <c r="HG104" s="429"/>
      <c r="HH104" s="429"/>
      <c r="HI104" s="429"/>
      <c r="HJ104" s="429"/>
      <c r="HK104" s="429"/>
      <c r="HL104" s="429"/>
      <c r="HM104" s="429"/>
      <c r="HN104" s="429"/>
      <c r="HO104" s="429"/>
      <c r="HP104" s="429"/>
      <c r="HQ104" s="429"/>
      <c r="HR104" s="429"/>
      <c r="HS104" s="429"/>
      <c r="HT104" s="429"/>
      <c r="HU104" s="429"/>
      <c r="HV104" s="429"/>
      <c r="HW104" s="429"/>
      <c r="HX104" s="429"/>
      <c r="HY104" s="429"/>
      <c r="HZ104" s="429"/>
      <c r="IA104" s="429"/>
      <c r="IB104" s="429"/>
      <c r="IC104" s="429"/>
      <c r="ID104" s="429"/>
      <c r="IE104" s="429"/>
      <c r="IF104" s="429"/>
      <c r="IG104" s="429"/>
      <c r="IH104" s="429"/>
      <c r="II104" s="429"/>
      <c r="IJ104" s="429"/>
      <c r="IK104" s="429"/>
      <c r="IL104" s="429"/>
      <c r="IM104" s="429"/>
      <c r="IN104" s="429"/>
      <c r="IO104" s="429"/>
      <c r="IP104" s="429"/>
      <c r="IQ104" s="429"/>
      <c r="IR104" s="429"/>
      <c r="IS104" s="429"/>
      <c r="IT104" s="429"/>
      <c r="IU104" s="429"/>
      <c r="IV104" s="429"/>
      <c r="IW104" s="429"/>
      <c r="IX104" s="429"/>
      <c r="IY104" s="429"/>
      <c r="IZ104" s="429"/>
      <c r="JA104" s="429"/>
      <c r="JB104" s="429"/>
      <c r="JC104" s="429"/>
      <c r="JD104" s="429"/>
      <c r="JE104" s="429"/>
      <c r="JF104" s="429"/>
      <c r="JG104" s="429"/>
      <c r="JH104" s="429"/>
      <c r="JI104" s="429"/>
      <c r="JJ104" s="429"/>
      <c r="JK104" s="429"/>
      <c r="JL104" s="429"/>
      <c r="JM104" s="429"/>
      <c r="JN104" s="429"/>
      <c r="JO104" s="429"/>
      <c r="JP104" s="429"/>
      <c r="JQ104" s="429"/>
      <c r="JR104" s="429"/>
      <c r="JS104" s="429"/>
      <c r="JT104" s="429"/>
      <c r="JU104" s="429"/>
      <c r="JV104" s="429"/>
      <c r="JW104" s="429"/>
      <c r="JX104" s="429"/>
      <c r="JY104" s="429"/>
      <c r="JZ104" s="429"/>
      <c r="KA104" s="429"/>
      <c r="KB104" s="429"/>
      <c r="KC104" s="429"/>
      <c r="KD104" s="429"/>
      <c r="KE104" s="429"/>
      <c r="KF104" s="429"/>
      <c r="KG104" s="429"/>
      <c r="KH104" s="429"/>
      <c r="KI104" s="429"/>
      <c r="KJ104" s="429"/>
      <c r="KK104" s="429"/>
      <c r="KL104" s="429"/>
      <c r="KM104" s="429"/>
      <c r="KN104" s="429"/>
      <c r="KO104" s="429"/>
      <c r="KP104" s="429"/>
      <c r="KQ104" s="429"/>
      <c r="KR104" s="429"/>
      <c r="KS104" s="429"/>
      <c r="KT104" s="429"/>
      <c r="KU104" s="429"/>
      <c r="KV104" s="429"/>
      <c r="KW104" s="429"/>
      <c r="KX104" s="429"/>
      <c r="KY104" s="429"/>
      <c r="KZ104" s="429"/>
      <c r="LA104" s="429"/>
      <c r="LB104" s="429"/>
      <c r="LC104" s="429"/>
      <c r="LD104" s="429"/>
      <c r="LE104" s="429"/>
      <c r="LF104" s="429"/>
      <c r="LG104" s="429"/>
      <c r="LH104" s="429"/>
      <c r="LI104" s="429"/>
      <c r="LJ104" s="429"/>
      <c r="LK104" s="429"/>
      <c r="LL104" s="429"/>
      <c r="LM104" s="429"/>
      <c r="LN104" s="429"/>
      <c r="LO104" s="429"/>
      <c r="LP104" s="429"/>
      <c r="LQ104" s="429"/>
      <c r="LR104" s="429"/>
      <c r="LS104" s="429"/>
      <c r="LT104" s="429"/>
      <c r="LU104" s="429"/>
      <c r="LV104" s="429"/>
      <c r="LW104" s="429"/>
      <c r="LX104" s="429"/>
      <c r="LY104" s="429"/>
      <c r="LZ104" s="429"/>
    </row>
    <row r="105" spans="1:338" ht="11.25" customHeight="1">
      <c r="A105" s="429"/>
      <c r="B105" s="429"/>
      <c r="C105" s="429"/>
      <c r="D105" s="429"/>
      <c r="E105" s="429"/>
      <c r="F105" s="429"/>
      <c r="G105" s="429"/>
      <c r="H105" s="429"/>
      <c r="I105" s="429"/>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429"/>
      <c r="AG105" s="429"/>
      <c r="AH105" s="429"/>
      <c r="AI105" s="429"/>
      <c r="AJ105" s="429"/>
      <c r="AK105" s="429"/>
      <c r="AL105" s="429"/>
      <c r="AM105" s="429"/>
      <c r="AN105" s="429"/>
      <c r="AO105" s="429"/>
      <c r="AP105" s="429"/>
      <c r="AQ105" s="429"/>
      <c r="AR105" s="429"/>
      <c r="AS105" s="429"/>
      <c r="AT105" s="429"/>
      <c r="AU105" s="429"/>
      <c r="AV105" s="429"/>
      <c r="AW105" s="429"/>
      <c r="AX105" s="429"/>
      <c r="AY105" s="429"/>
      <c r="AZ105" s="429"/>
      <c r="BA105" s="429"/>
      <c r="BB105" s="429"/>
      <c r="BC105" s="429"/>
      <c r="BD105" s="429"/>
      <c r="BE105" s="429"/>
      <c r="BF105" s="429"/>
      <c r="BG105" s="429"/>
      <c r="BH105" s="429"/>
      <c r="BI105" s="429"/>
      <c r="BJ105" s="429"/>
      <c r="BK105" s="429"/>
      <c r="BL105" s="429"/>
      <c r="BM105" s="429"/>
      <c r="BN105" s="429"/>
      <c r="BO105" s="429"/>
      <c r="BP105" s="429"/>
      <c r="BQ105" s="429"/>
      <c r="BR105" s="429"/>
      <c r="BS105" s="429"/>
      <c r="BT105" s="429"/>
      <c r="BU105" s="429"/>
      <c r="BV105" s="429"/>
      <c r="BW105" s="429"/>
      <c r="BX105" s="429"/>
      <c r="BY105" s="429"/>
      <c r="BZ105" s="429"/>
      <c r="CA105" s="429"/>
      <c r="CB105" s="429"/>
      <c r="CC105" s="429"/>
      <c r="CD105" s="429"/>
      <c r="CE105" s="429"/>
      <c r="CF105" s="429"/>
      <c r="CG105" s="429"/>
      <c r="CH105" s="429"/>
      <c r="CI105" s="429"/>
      <c r="CJ105" s="429"/>
      <c r="CK105" s="429"/>
      <c r="CL105" s="429"/>
      <c r="CM105" s="429"/>
      <c r="CN105" s="429"/>
      <c r="CO105" s="429"/>
      <c r="CP105" s="429"/>
      <c r="CQ105" s="429"/>
      <c r="CR105" s="429"/>
      <c r="CS105" s="429"/>
      <c r="CT105" s="429"/>
      <c r="CU105" s="429"/>
      <c r="CV105" s="429"/>
      <c r="CW105" s="429"/>
      <c r="CX105" s="429"/>
      <c r="CY105" s="429"/>
      <c r="CZ105" s="429"/>
      <c r="DA105" s="429"/>
      <c r="DB105" s="429"/>
      <c r="DC105" s="429"/>
      <c r="DD105" s="429"/>
      <c r="DE105" s="429"/>
      <c r="DF105" s="429"/>
      <c r="DG105" s="429"/>
      <c r="DH105" s="429"/>
      <c r="DI105" s="429"/>
      <c r="DJ105" s="429"/>
      <c r="DK105" s="429"/>
      <c r="DL105" s="429"/>
      <c r="DM105" s="429"/>
      <c r="DN105" s="429"/>
      <c r="DO105" s="429"/>
      <c r="DP105" s="429"/>
      <c r="DQ105" s="429"/>
      <c r="DR105" s="429"/>
      <c r="DS105" s="429"/>
      <c r="DT105" s="429"/>
      <c r="DU105" s="429"/>
      <c r="DV105" s="429"/>
      <c r="DW105" s="429"/>
      <c r="DX105" s="429"/>
      <c r="DY105" s="429"/>
      <c r="DZ105" s="429"/>
      <c r="EA105" s="429"/>
      <c r="EB105" s="429"/>
      <c r="EC105" s="429"/>
      <c r="ED105" s="429"/>
      <c r="EE105" s="429"/>
      <c r="EF105" s="429"/>
      <c r="EG105" s="429"/>
      <c r="EH105" s="429"/>
      <c r="EI105" s="429"/>
      <c r="EJ105" s="429"/>
      <c r="EK105" s="429"/>
      <c r="EL105" s="429"/>
      <c r="EM105" s="429"/>
      <c r="EN105" s="429"/>
      <c r="EO105" s="429"/>
      <c r="EP105" s="429"/>
      <c r="EQ105" s="429"/>
      <c r="ER105" s="429"/>
      <c r="ES105" s="429"/>
      <c r="ET105" s="429"/>
      <c r="EU105" s="429"/>
      <c r="EV105" s="429"/>
      <c r="EW105" s="429"/>
      <c r="EX105" s="429"/>
      <c r="EY105" s="429"/>
      <c r="EZ105" s="429"/>
      <c r="FA105" s="429"/>
      <c r="FB105" s="429"/>
      <c r="FC105" s="429"/>
      <c r="FD105" s="429"/>
      <c r="FE105" s="429"/>
      <c r="FF105" s="429"/>
      <c r="FG105" s="429"/>
      <c r="FH105" s="429"/>
      <c r="FI105" s="429"/>
      <c r="FJ105" s="429"/>
      <c r="FK105" s="429"/>
      <c r="FL105" s="429"/>
      <c r="FM105" s="429"/>
      <c r="FN105" s="429"/>
      <c r="FO105" s="429"/>
      <c r="FP105" s="429"/>
      <c r="FQ105" s="429"/>
      <c r="FR105" s="429"/>
      <c r="FS105" s="429"/>
      <c r="FT105" s="429"/>
      <c r="FU105" s="429"/>
      <c r="FV105" s="429"/>
      <c r="FW105" s="429"/>
      <c r="FX105" s="429"/>
      <c r="FY105" s="429"/>
      <c r="FZ105" s="429"/>
      <c r="GA105" s="429"/>
      <c r="GB105" s="429"/>
      <c r="GC105" s="429"/>
      <c r="GD105" s="429"/>
      <c r="GE105" s="429"/>
      <c r="GF105" s="429"/>
      <c r="GG105" s="429"/>
      <c r="GH105" s="429"/>
      <c r="GI105" s="429"/>
      <c r="GJ105" s="429"/>
      <c r="GK105" s="429"/>
      <c r="GL105" s="429"/>
      <c r="GM105" s="429"/>
      <c r="GN105" s="429"/>
      <c r="GO105" s="429"/>
      <c r="GP105" s="429"/>
      <c r="GQ105" s="429"/>
      <c r="GR105" s="429"/>
      <c r="GS105" s="429"/>
      <c r="GT105" s="429"/>
      <c r="GU105" s="429"/>
      <c r="GV105" s="429"/>
      <c r="GW105" s="429"/>
      <c r="GX105" s="429"/>
      <c r="GY105" s="429"/>
      <c r="GZ105" s="429"/>
      <c r="HA105" s="429"/>
      <c r="HB105" s="429"/>
      <c r="HC105" s="429"/>
      <c r="HD105" s="429"/>
      <c r="HE105" s="429"/>
      <c r="HF105" s="429"/>
      <c r="HG105" s="429"/>
      <c r="HH105" s="429"/>
      <c r="HI105" s="429"/>
      <c r="HJ105" s="429"/>
      <c r="HK105" s="429"/>
      <c r="HL105" s="429"/>
      <c r="HM105" s="429"/>
      <c r="HN105" s="429"/>
      <c r="HO105" s="429"/>
      <c r="HP105" s="429"/>
      <c r="HQ105" s="429"/>
      <c r="HR105" s="429"/>
      <c r="HS105" s="429"/>
      <c r="HT105" s="429"/>
      <c r="HU105" s="429"/>
      <c r="HV105" s="429"/>
      <c r="HW105" s="429"/>
      <c r="HX105" s="429"/>
      <c r="HY105" s="429"/>
      <c r="HZ105" s="429"/>
      <c r="IA105" s="429"/>
      <c r="IB105" s="429"/>
      <c r="IC105" s="429"/>
      <c r="ID105" s="429"/>
      <c r="IE105" s="429"/>
      <c r="IF105" s="429"/>
      <c r="IG105" s="429"/>
      <c r="IH105" s="429"/>
      <c r="II105" s="429"/>
      <c r="IJ105" s="429"/>
      <c r="IK105" s="429"/>
      <c r="IL105" s="429"/>
      <c r="IM105" s="429"/>
      <c r="IN105" s="429"/>
      <c r="IO105" s="429"/>
      <c r="IP105" s="429"/>
      <c r="IQ105" s="429"/>
      <c r="IR105" s="429"/>
      <c r="IS105" s="429"/>
      <c r="IT105" s="429"/>
      <c r="IU105" s="429"/>
      <c r="IV105" s="429"/>
      <c r="IW105" s="429"/>
      <c r="IX105" s="429"/>
      <c r="IY105" s="429"/>
      <c r="IZ105" s="429"/>
      <c r="JA105" s="429"/>
      <c r="JB105" s="429"/>
      <c r="JC105" s="429"/>
      <c r="JD105" s="429"/>
      <c r="JE105" s="429"/>
      <c r="JF105" s="429"/>
      <c r="JG105" s="429"/>
      <c r="JH105" s="429"/>
      <c r="JI105" s="429"/>
      <c r="JJ105" s="429"/>
      <c r="JK105" s="429"/>
      <c r="JL105" s="429"/>
      <c r="JM105" s="429"/>
      <c r="JN105" s="429"/>
      <c r="JO105" s="429"/>
      <c r="JP105" s="429"/>
      <c r="JQ105" s="429"/>
      <c r="JR105" s="429"/>
      <c r="JS105" s="429"/>
      <c r="JT105" s="429"/>
      <c r="JU105" s="429"/>
      <c r="JV105" s="429"/>
      <c r="JW105" s="429"/>
      <c r="JX105" s="429"/>
      <c r="JY105" s="429"/>
      <c r="JZ105" s="429"/>
      <c r="KA105" s="429"/>
      <c r="KB105" s="429"/>
      <c r="KC105" s="429"/>
      <c r="KD105" s="429"/>
      <c r="KE105" s="429"/>
      <c r="KF105" s="429"/>
      <c r="KG105" s="429"/>
      <c r="KH105" s="429"/>
      <c r="KI105" s="429"/>
      <c r="KJ105" s="429"/>
      <c r="KK105" s="429"/>
      <c r="KL105" s="429"/>
      <c r="KM105" s="429"/>
      <c r="KN105" s="429"/>
      <c r="KO105" s="429"/>
      <c r="KP105" s="429"/>
      <c r="KQ105" s="429"/>
      <c r="KR105" s="429"/>
      <c r="KS105" s="429"/>
      <c r="KT105" s="429"/>
      <c r="KU105" s="429"/>
      <c r="KV105" s="429"/>
      <c r="KW105" s="429"/>
      <c r="KX105" s="429"/>
      <c r="KY105" s="429"/>
      <c r="KZ105" s="429"/>
      <c r="LA105" s="429"/>
      <c r="LB105" s="429"/>
      <c r="LC105" s="429"/>
      <c r="LD105" s="429"/>
      <c r="LE105" s="429"/>
      <c r="LF105" s="429"/>
      <c r="LG105" s="429"/>
      <c r="LH105" s="429"/>
      <c r="LI105" s="429"/>
      <c r="LJ105" s="429"/>
      <c r="LK105" s="429"/>
      <c r="LL105" s="429"/>
      <c r="LM105" s="429"/>
      <c r="LN105" s="429"/>
      <c r="LO105" s="429"/>
      <c r="LP105" s="429"/>
      <c r="LQ105" s="429"/>
      <c r="LR105" s="429"/>
      <c r="LS105" s="429"/>
      <c r="LT105" s="429"/>
      <c r="LU105" s="429"/>
      <c r="LV105" s="429"/>
      <c r="LW105" s="429"/>
      <c r="LX105" s="429"/>
      <c r="LY105" s="429"/>
      <c r="LZ105" s="429"/>
    </row>
    <row r="106" spans="1:338" ht="11.25" customHeight="1">
      <c r="A106" s="429"/>
      <c r="B106" s="429"/>
      <c r="C106" s="429"/>
      <c r="D106" s="429"/>
      <c r="E106" s="429"/>
      <c r="F106" s="429"/>
      <c r="G106" s="429"/>
      <c r="H106" s="429"/>
      <c r="I106" s="429"/>
      <c r="J106" s="429"/>
      <c r="K106" s="429"/>
      <c r="L106" s="429"/>
      <c r="M106" s="429"/>
      <c r="N106" s="429"/>
      <c r="O106" s="429"/>
      <c r="P106" s="429"/>
      <c r="Q106" s="429"/>
      <c r="R106" s="429"/>
      <c r="S106" s="429"/>
      <c r="T106" s="429"/>
      <c r="U106" s="429"/>
      <c r="V106" s="429"/>
      <c r="W106" s="429"/>
      <c r="X106" s="429"/>
      <c r="Y106" s="429"/>
      <c r="Z106" s="429"/>
      <c r="AA106" s="429"/>
      <c r="AB106" s="429"/>
      <c r="AC106" s="429"/>
      <c r="AD106" s="429"/>
      <c r="AE106" s="429"/>
      <c r="AF106" s="429"/>
      <c r="AG106" s="429"/>
      <c r="AH106" s="429"/>
      <c r="AI106" s="429"/>
      <c r="AJ106" s="429"/>
      <c r="AK106" s="429"/>
      <c r="AL106" s="429"/>
      <c r="AM106" s="429"/>
      <c r="AN106" s="429"/>
      <c r="AO106" s="429"/>
      <c r="AP106" s="429"/>
      <c r="AQ106" s="429"/>
      <c r="AR106" s="429"/>
      <c r="AS106" s="429"/>
      <c r="AT106" s="429"/>
      <c r="AU106" s="429"/>
      <c r="AV106" s="429"/>
      <c r="AW106" s="429"/>
      <c r="AX106" s="429"/>
      <c r="AY106" s="429"/>
      <c r="AZ106" s="429"/>
      <c r="BA106" s="429"/>
      <c r="BB106" s="429"/>
      <c r="BC106" s="429"/>
      <c r="BD106" s="429"/>
      <c r="BE106" s="429"/>
      <c r="BF106" s="429"/>
      <c r="BG106" s="429"/>
      <c r="BH106" s="429"/>
      <c r="BI106" s="429"/>
      <c r="BJ106" s="429"/>
      <c r="BK106" s="429"/>
      <c r="BL106" s="429"/>
      <c r="BM106" s="429"/>
      <c r="BN106" s="429"/>
      <c r="BO106" s="429"/>
      <c r="BP106" s="429"/>
      <c r="BQ106" s="429"/>
      <c r="BR106" s="429"/>
      <c r="BS106" s="429"/>
      <c r="BT106" s="429"/>
      <c r="BU106" s="429"/>
      <c r="BV106" s="429"/>
      <c r="BW106" s="429"/>
      <c r="BX106" s="429"/>
      <c r="BY106" s="429"/>
      <c r="BZ106" s="429"/>
      <c r="CA106" s="429"/>
      <c r="CB106" s="429"/>
      <c r="CC106" s="429"/>
      <c r="CD106" s="429"/>
      <c r="CE106" s="429"/>
      <c r="CF106" s="429"/>
      <c r="CG106" s="429"/>
      <c r="CH106" s="429"/>
      <c r="CI106" s="429"/>
      <c r="CJ106" s="429"/>
      <c r="CK106" s="429"/>
      <c r="CL106" s="429"/>
      <c r="CM106" s="429"/>
      <c r="CN106" s="429"/>
      <c r="CO106" s="429"/>
      <c r="CP106" s="429"/>
      <c r="CQ106" s="429"/>
      <c r="CR106" s="429"/>
      <c r="CS106" s="429"/>
      <c r="CT106" s="429"/>
      <c r="CU106" s="429"/>
      <c r="CV106" s="429"/>
      <c r="CW106" s="429"/>
      <c r="CX106" s="429"/>
      <c r="CY106" s="429"/>
      <c r="CZ106" s="429"/>
      <c r="DA106" s="429"/>
      <c r="DB106" s="429"/>
      <c r="DC106" s="429"/>
      <c r="DD106" s="429"/>
      <c r="DE106" s="429"/>
      <c r="DF106" s="429"/>
      <c r="DG106" s="429"/>
      <c r="DH106" s="429"/>
      <c r="DI106" s="429"/>
      <c r="DJ106" s="429"/>
      <c r="DK106" s="429"/>
      <c r="DL106" s="429"/>
      <c r="DM106" s="429"/>
      <c r="DN106" s="429"/>
      <c r="DO106" s="429"/>
      <c r="DP106" s="429"/>
      <c r="DQ106" s="429"/>
      <c r="DR106" s="429"/>
      <c r="DS106" s="429"/>
      <c r="DT106" s="429"/>
      <c r="DU106" s="429"/>
      <c r="DV106" s="429"/>
      <c r="DW106" s="429"/>
      <c r="DX106" s="429"/>
      <c r="DY106" s="429"/>
      <c r="DZ106" s="429"/>
      <c r="EA106" s="429"/>
      <c r="EB106" s="429"/>
      <c r="EC106" s="429"/>
      <c r="ED106" s="429"/>
      <c r="EE106" s="429"/>
      <c r="EF106" s="429"/>
      <c r="EG106" s="429"/>
      <c r="EH106" s="429"/>
      <c r="EI106" s="429"/>
      <c r="EJ106" s="429"/>
      <c r="EK106" s="429"/>
      <c r="EL106" s="429"/>
      <c r="EM106" s="429"/>
      <c r="EN106" s="429"/>
      <c r="EO106" s="429"/>
      <c r="EP106" s="429"/>
      <c r="EQ106" s="429"/>
      <c r="ER106" s="429"/>
      <c r="ES106" s="429"/>
      <c r="ET106" s="429"/>
      <c r="EU106" s="429"/>
      <c r="EV106" s="429"/>
      <c r="EW106" s="429"/>
      <c r="EX106" s="429"/>
      <c r="EY106" s="429"/>
      <c r="EZ106" s="429"/>
      <c r="FA106" s="429"/>
      <c r="FB106" s="429"/>
      <c r="FC106" s="429"/>
      <c r="FD106" s="429"/>
      <c r="FE106" s="429"/>
      <c r="FF106" s="429"/>
      <c r="FG106" s="429"/>
      <c r="FH106" s="429"/>
      <c r="FI106" s="429"/>
      <c r="FJ106" s="429"/>
      <c r="FK106" s="429"/>
      <c r="FL106" s="429"/>
      <c r="FM106" s="429"/>
      <c r="FN106" s="429"/>
      <c r="FO106" s="429"/>
      <c r="FP106" s="429"/>
      <c r="FQ106" s="429"/>
      <c r="FR106" s="429"/>
      <c r="FS106" s="429"/>
      <c r="FT106" s="429"/>
      <c r="FU106" s="429"/>
      <c r="FV106" s="429"/>
      <c r="FW106" s="429"/>
      <c r="FX106" s="429"/>
      <c r="FY106" s="429"/>
      <c r="FZ106" s="429"/>
      <c r="GA106" s="429"/>
      <c r="GB106" s="429"/>
      <c r="GC106" s="429"/>
      <c r="GD106" s="429"/>
      <c r="GE106" s="429"/>
      <c r="GF106" s="429"/>
      <c r="GG106" s="429"/>
      <c r="GH106" s="429"/>
      <c r="GI106" s="429"/>
      <c r="GJ106" s="429"/>
      <c r="GK106" s="429"/>
      <c r="GL106" s="429"/>
      <c r="GM106" s="429"/>
      <c r="GN106" s="429"/>
      <c r="GO106" s="429"/>
      <c r="GP106" s="429"/>
      <c r="GQ106" s="429"/>
      <c r="GR106" s="429"/>
      <c r="GS106" s="429"/>
      <c r="GT106" s="429"/>
      <c r="GU106" s="429"/>
      <c r="GV106" s="429"/>
      <c r="GW106" s="429"/>
      <c r="GX106" s="429"/>
      <c r="GY106" s="429"/>
      <c r="GZ106" s="429"/>
      <c r="HA106" s="429"/>
      <c r="HB106" s="429"/>
      <c r="HC106" s="429"/>
      <c r="HD106" s="429"/>
      <c r="HE106" s="429"/>
      <c r="HF106" s="429"/>
      <c r="HG106" s="429"/>
      <c r="HH106" s="429"/>
      <c r="HI106" s="429"/>
      <c r="HJ106" s="429"/>
      <c r="HK106" s="429"/>
      <c r="HL106" s="429"/>
      <c r="HM106" s="429"/>
      <c r="HN106" s="429"/>
      <c r="HO106" s="429"/>
      <c r="HP106" s="429"/>
      <c r="HQ106" s="429"/>
      <c r="HR106" s="429"/>
      <c r="HS106" s="429"/>
      <c r="HT106" s="429"/>
      <c r="HU106" s="429"/>
      <c r="HV106" s="429"/>
      <c r="HW106" s="429"/>
      <c r="HX106" s="429"/>
      <c r="HY106" s="429"/>
      <c r="HZ106" s="429"/>
      <c r="IA106" s="429"/>
      <c r="IB106" s="429"/>
      <c r="IC106" s="429"/>
      <c r="ID106" s="429"/>
      <c r="IE106" s="429"/>
      <c r="IF106" s="429"/>
      <c r="IG106" s="429"/>
      <c r="IH106" s="429"/>
      <c r="II106" s="429"/>
      <c r="IJ106" s="429"/>
      <c r="IK106" s="429"/>
      <c r="IL106" s="429"/>
      <c r="IM106" s="429"/>
      <c r="IN106" s="429"/>
      <c r="IO106" s="429"/>
      <c r="IP106" s="429"/>
      <c r="IQ106" s="429"/>
      <c r="IR106" s="429"/>
      <c r="IS106" s="429"/>
      <c r="IT106" s="429"/>
      <c r="IU106" s="429"/>
      <c r="IV106" s="429"/>
      <c r="IW106" s="429"/>
      <c r="IX106" s="429"/>
      <c r="IY106" s="429"/>
      <c r="IZ106" s="429"/>
      <c r="JA106" s="429"/>
      <c r="JB106" s="429"/>
      <c r="JC106" s="429"/>
      <c r="JD106" s="429"/>
      <c r="JE106" s="429"/>
      <c r="JF106" s="429"/>
      <c r="JG106" s="429"/>
      <c r="JH106" s="429"/>
      <c r="JI106" s="429"/>
      <c r="JJ106" s="429"/>
      <c r="JK106" s="429"/>
      <c r="JL106" s="429"/>
      <c r="JM106" s="429"/>
      <c r="JN106" s="429"/>
      <c r="JO106" s="429"/>
      <c r="JP106" s="429"/>
      <c r="JQ106" s="429"/>
      <c r="JR106" s="429"/>
      <c r="JS106" s="429"/>
      <c r="JT106" s="429"/>
      <c r="JU106" s="429"/>
      <c r="JV106" s="429"/>
      <c r="JW106" s="429"/>
      <c r="JX106" s="429"/>
      <c r="JY106" s="429"/>
      <c r="JZ106" s="429"/>
      <c r="KA106" s="429"/>
      <c r="KB106" s="429"/>
      <c r="KC106" s="429"/>
      <c r="KD106" s="429"/>
      <c r="KE106" s="429"/>
      <c r="KF106" s="429"/>
      <c r="KG106" s="429"/>
      <c r="KH106" s="429"/>
      <c r="KI106" s="429"/>
      <c r="KJ106" s="429"/>
      <c r="KK106" s="429"/>
      <c r="KL106" s="429"/>
      <c r="KM106" s="429"/>
      <c r="KN106" s="429"/>
      <c r="KO106" s="429"/>
      <c r="KP106" s="429"/>
      <c r="KQ106" s="429"/>
      <c r="KR106" s="429"/>
      <c r="KS106" s="429"/>
      <c r="KT106" s="429"/>
      <c r="KU106" s="429"/>
      <c r="KV106" s="429"/>
      <c r="KW106" s="429"/>
      <c r="KX106" s="429"/>
      <c r="KY106" s="429"/>
      <c r="KZ106" s="429"/>
      <c r="LA106" s="429"/>
      <c r="LB106" s="429"/>
      <c r="LC106" s="429"/>
      <c r="LD106" s="429"/>
      <c r="LE106" s="429"/>
      <c r="LF106" s="429"/>
      <c r="LG106" s="429"/>
      <c r="LH106" s="429"/>
      <c r="LI106" s="429"/>
      <c r="LJ106" s="429"/>
      <c r="LK106" s="429"/>
      <c r="LL106" s="429"/>
      <c r="LM106" s="429"/>
      <c r="LN106" s="429"/>
      <c r="LO106" s="429"/>
      <c r="LP106" s="429"/>
      <c r="LQ106" s="429"/>
      <c r="LR106" s="429"/>
      <c r="LS106" s="429"/>
      <c r="LT106" s="429"/>
      <c r="LU106" s="429"/>
      <c r="LV106" s="429"/>
      <c r="LW106" s="429"/>
      <c r="LX106" s="429"/>
      <c r="LY106" s="429"/>
      <c r="LZ106" s="429"/>
    </row>
    <row r="107" spans="1:338" ht="11.25" customHeight="1">
      <c r="A107" s="429"/>
      <c r="B107" s="429"/>
      <c r="C107" s="429"/>
      <c r="D107" s="429"/>
      <c r="E107" s="429"/>
      <c r="F107" s="429"/>
      <c r="G107" s="429"/>
      <c r="H107" s="429"/>
      <c r="I107" s="429"/>
      <c r="J107" s="429"/>
      <c r="K107" s="429"/>
      <c r="L107" s="429"/>
      <c r="M107" s="429"/>
      <c r="N107" s="429"/>
      <c r="O107" s="429"/>
      <c r="P107" s="429"/>
      <c r="Q107" s="429"/>
      <c r="R107" s="429"/>
      <c r="S107" s="429"/>
      <c r="T107" s="429"/>
      <c r="U107" s="429"/>
      <c r="V107" s="429"/>
      <c r="W107" s="429"/>
      <c r="X107" s="429"/>
      <c r="Y107" s="429"/>
      <c r="Z107" s="429"/>
      <c r="AA107" s="429"/>
      <c r="AB107" s="429"/>
      <c r="AC107" s="429"/>
      <c r="AD107" s="429"/>
      <c r="AE107" s="429"/>
      <c r="AF107" s="429"/>
      <c r="AG107" s="429"/>
      <c r="AH107" s="429"/>
      <c r="AI107" s="429"/>
      <c r="AJ107" s="429"/>
      <c r="AK107" s="429"/>
      <c r="AL107" s="429"/>
      <c r="AM107" s="429"/>
      <c r="AN107" s="429"/>
      <c r="AO107" s="429"/>
      <c r="AP107" s="429"/>
      <c r="AQ107" s="429"/>
      <c r="AR107" s="429"/>
      <c r="AS107" s="429"/>
      <c r="AT107" s="429"/>
      <c r="AU107" s="429"/>
      <c r="AV107" s="429"/>
      <c r="AW107" s="429"/>
      <c r="AX107" s="429"/>
      <c r="AY107" s="429"/>
      <c r="AZ107" s="429"/>
      <c r="BA107" s="429"/>
      <c r="BB107" s="429"/>
      <c r="BC107" s="429"/>
      <c r="BD107" s="429"/>
      <c r="BE107" s="429"/>
      <c r="BF107" s="429"/>
      <c r="BG107" s="429"/>
      <c r="BH107" s="429"/>
      <c r="BI107" s="429"/>
      <c r="BJ107" s="429"/>
      <c r="BK107" s="429"/>
      <c r="BL107" s="429"/>
      <c r="BM107" s="429"/>
      <c r="BN107" s="429"/>
      <c r="BO107" s="429"/>
      <c r="BP107" s="429"/>
      <c r="BQ107" s="429"/>
      <c r="BR107" s="429"/>
      <c r="BS107" s="429"/>
      <c r="BT107" s="429"/>
      <c r="BU107" s="429"/>
      <c r="BV107" s="429"/>
      <c r="BW107" s="429"/>
      <c r="BX107" s="429"/>
      <c r="BY107" s="429"/>
      <c r="BZ107" s="429"/>
      <c r="CA107" s="429"/>
      <c r="CB107" s="429"/>
      <c r="CC107" s="429"/>
      <c r="CD107" s="429"/>
      <c r="CE107" s="429"/>
      <c r="CF107" s="429"/>
      <c r="CG107" s="429"/>
      <c r="CH107" s="429"/>
      <c r="CI107" s="429"/>
      <c r="CJ107" s="429"/>
      <c r="CK107" s="429"/>
      <c r="CL107" s="429"/>
      <c r="CM107" s="429"/>
      <c r="CN107" s="429"/>
      <c r="CO107" s="429"/>
      <c r="CP107" s="429"/>
      <c r="CQ107" s="429"/>
      <c r="CR107" s="429"/>
      <c r="CS107" s="429"/>
      <c r="CT107" s="429"/>
      <c r="CU107" s="429"/>
      <c r="CV107" s="429"/>
      <c r="CW107" s="429"/>
      <c r="CX107" s="429"/>
      <c r="CY107" s="429"/>
      <c r="CZ107" s="429"/>
      <c r="DA107" s="429"/>
      <c r="DB107" s="429"/>
      <c r="DC107" s="429"/>
      <c r="DD107" s="429"/>
      <c r="DE107" s="429"/>
      <c r="DF107" s="429"/>
      <c r="DG107" s="429"/>
      <c r="DH107" s="429"/>
      <c r="DI107" s="429"/>
      <c r="DJ107" s="429"/>
      <c r="DK107" s="429"/>
      <c r="DL107" s="429"/>
      <c r="DM107" s="429"/>
      <c r="DN107" s="429"/>
      <c r="DO107" s="429"/>
      <c r="DP107" s="429"/>
      <c r="DQ107" s="429"/>
      <c r="DR107" s="429"/>
      <c r="DS107" s="429"/>
      <c r="DT107" s="429"/>
      <c r="DU107" s="429"/>
      <c r="DV107" s="429"/>
      <c r="DW107" s="429"/>
      <c r="DX107" s="429"/>
      <c r="DY107" s="429"/>
      <c r="DZ107" s="429"/>
      <c r="EA107" s="429"/>
      <c r="EB107" s="429"/>
      <c r="EC107" s="429"/>
      <c r="ED107" s="429"/>
      <c r="EE107" s="429"/>
      <c r="EF107" s="429"/>
      <c r="EG107" s="429"/>
      <c r="EH107" s="429"/>
      <c r="EI107" s="429"/>
      <c r="EJ107" s="429"/>
      <c r="EK107" s="429"/>
      <c r="EL107" s="429"/>
      <c r="EM107" s="429"/>
      <c r="EN107" s="429"/>
      <c r="EO107" s="429"/>
      <c r="EP107" s="429"/>
      <c r="EQ107" s="429"/>
      <c r="ER107" s="429"/>
      <c r="ES107" s="429"/>
      <c r="ET107" s="429"/>
      <c r="EU107" s="429"/>
      <c r="EV107" s="429"/>
      <c r="EW107" s="429"/>
      <c r="EX107" s="429"/>
      <c r="EY107" s="429"/>
      <c r="EZ107" s="429"/>
      <c r="FA107" s="429"/>
      <c r="FB107" s="429"/>
      <c r="FC107" s="429"/>
      <c r="FD107" s="429"/>
      <c r="FE107" s="429"/>
      <c r="FF107" s="429"/>
      <c r="FG107" s="429"/>
      <c r="FH107" s="429"/>
      <c r="FI107" s="429"/>
      <c r="FJ107" s="429"/>
      <c r="FK107" s="429"/>
      <c r="FL107" s="429"/>
      <c r="FM107" s="429"/>
      <c r="FN107" s="429"/>
      <c r="FO107" s="429"/>
      <c r="FP107" s="429"/>
      <c r="FQ107" s="429"/>
      <c r="FR107" s="429"/>
      <c r="FS107" s="429"/>
      <c r="FT107" s="429"/>
      <c r="FU107" s="429"/>
      <c r="FV107" s="429"/>
      <c r="FW107" s="429"/>
      <c r="FX107" s="429"/>
      <c r="FY107" s="429"/>
      <c r="FZ107" s="429"/>
      <c r="GA107" s="429"/>
      <c r="GB107" s="429"/>
      <c r="GC107" s="429"/>
      <c r="GD107" s="429"/>
      <c r="GE107" s="429"/>
      <c r="GF107" s="429"/>
      <c r="GG107" s="429"/>
      <c r="GH107" s="429"/>
      <c r="GI107" s="429"/>
      <c r="GJ107" s="429"/>
      <c r="GK107" s="429"/>
      <c r="GL107" s="429"/>
      <c r="GM107" s="429"/>
      <c r="GN107" s="429"/>
      <c r="GO107" s="429"/>
      <c r="GP107" s="429"/>
      <c r="GQ107" s="429"/>
      <c r="GR107" s="429"/>
      <c r="GS107" s="429"/>
      <c r="GT107" s="429"/>
      <c r="GU107" s="429"/>
      <c r="GV107" s="429"/>
      <c r="GW107" s="429"/>
      <c r="GX107" s="429"/>
      <c r="GY107" s="429"/>
      <c r="GZ107" s="429"/>
      <c r="HA107" s="429"/>
      <c r="HB107" s="429"/>
      <c r="HC107" s="429"/>
      <c r="HD107" s="429"/>
      <c r="HE107" s="429"/>
      <c r="HF107" s="429"/>
      <c r="HG107" s="429"/>
      <c r="HH107" s="429"/>
      <c r="HI107" s="429"/>
      <c r="HJ107" s="429"/>
      <c r="HK107" s="429"/>
      <c r="HL107" s="429"/>
      <c r="HM107" s="429"/>
      <c r="HN107" s="429"/>
      <c r="HO107" s="429"/>
      <c r="HP107" s="429"/>
      <c r="HQ107" s="429"/>
      <c r="HR107" s="429"/>
      <c r="HS107" s="429"/>
      <c r="HT107" s="429"/>
      <c r="HU107" s="429"/>
      <c r="HV107" s="429"/>
      <c r="HW107" s="429"/>
      <c r="HX107" s="429"/>
      <c r="HY107" s="429"/>
      <c r="HZ107" s="429"/>
      <c r="IA107" s="429"/>
      <c r="IB107" s="429"/>
      <c r="IC107" s="429"/>
      <c r="ID107" s="429"/>
      <c r="IE107" s="429"/>
      <c r="IF107" s="429"/>
      <c r="IG107" s="429"/>
      <c r="IH107" s="429"/>
      <c r="II107" s="429"/>
      <c r="IJ107" s="429"/>
      <c r="IK107" s="429"/>
      <c r="IL107" s="429"/>
      <c r="IM107" s="429"/>
      <c r="IN107" s="429"/>
      <c r="IO107" s="429"/>
      <c r="IP107" s="429"/>
      <c r="IQ107" s="429"/>
      <c r="IR107" s="429"/>
      <c r="IS107" s="429"/>
      <c r="IT107" s="429"/>
      <c r="IU107" s="429"/>
      <c r="IV107" s="429"/>
      <c r="IW107" s="429"/>
      <c r="IX107" s="429"/>
      <c r="IY107" s="429"/>
      <c r="IZ107" s="429"/>
      <c r="JA107" s="429"/>
      <c r="JB107" s="429"/>
      <c r="JC107" s="429"/>
      <c r="JD107" s="429"/>
      <c r="JE107" s="429"/>
      <c r="JF107" s="429"/>
      <c r="JG107" s="429"/>
      <c r="JH107" s="429"/>
      <c r="JI107" s="429"/>
      <c r="JJ107" s="429"/>
      <c r="JK107" s="429"/>
      <c r="JL107" s="429"/>
      <c r="JM107" s="429"/>
      <c r="JN107" s="429"/>
      <c r="JO107" s="429"/>
      <c r="JP107" s="429"/>
      <c r="JQ107" s="429"/>
      <c r="JR107" s="429"/>
      <c r="JS107" s="429"/>
      <c r="JT107" s="429"/>
      <c r="JU107" s="429"/>
      <c r="JV107" s="429"/>
      <c r="JW107" s="429"/>
      <c r="JX107" s="429"/>
      <c r="JY107" s="429"/>
      <c r="JZ107" s="429"/>
      <c r="KA107" s="429"/>
      <c r="KB107" s="429"/>
      <c r="KC107" s="429"/>
      <c r="KD107" s="429"/>
      <c r="KE107" s="429"/>
      <c r="KF107" s="429"/>
      <c r="KG107" s="429"/>
      <c r="KH107" s="429"/>
      <c r="KI107" s="429"/>
      <c r="KJ107" s="429"/>
      <c r="KK107" s="429"/>
      <c r="KL107" s="429"/>
      <c r="KM107" s="429"/>
      <c r="KN107" s="429"/>
      <c r="KO107" s="429"/>
      <c r="KP107" s="429"/>
      <c r="KQ107" s="429"/>
      <c r="KR107" s="429"/>
      <c r="KS107" s="429"/>
      <c r="KT107" s="429"/>
      <c r="KU107" s="429"/>
      <c r="KV107" s="429"/>
      <c r="KW107" s="429"/>
      <c r="KX107" s="429"/>
      <c r="KY107" s="429"/>
      <c r="KZ107" s="429"/>
      <c r="LA107" s="429"/>
      <c r="LB107" s="429"/>
      <c r="LC107" s="429"/>
      <c r="LD107" s="429"/>
      <c r="LE107" s="429"/>
      <c r="LF107" s="429"/>
      <c r="LG107" s="429"/>
      <c r="LH107" s="429"/>
      <c r="LI107" s="429"/>
      <c r="LJ107" s="429"/>
      <c r="LK107" s="429"/>
      <c r="LL107" s="429"/>
      <c r="LM107" s="429"/>
      <c r="LN107" s="429"/>
      <c r="LO107" s="429"/>
      <c r="LP107" s="429"/>
      <c r="LQ107" s="429"/>
      <c r="LR107" s="429"/>
      <c r="LS107" s="429"/>
      <c r="LT107" s="429"/>
      <c r="LU107" s="429"/>
      <c r="LV107" s="429"/>
      <c r="LW107" s="429"/>
      <c r="LX107" s="429"/>
      <c r="LY107" s="429"/>
      <c r="LZ107" s="429"/>
    </row>
    <row r="108" spans="1:338" ht="11.25" customHeight="1">
      <c r="A108" s="429"/>
      <c r="B108" s="429"/>
      <c r="C108" s="429"/>
      <c r="D108" s="429"/>
      <c r="E108" s="429"/>
      <c r="F108" s="429"/>
      <c r="G108" s="429"/>
      <c r="H108" s="429"/>
      <c r="I108" s="429"/>
      <c r="J108" s="429"/>
      <c r="K108" s="429"/>
      <c r="L108" s="429"/>
      <c r="M108" s="429"/>
      <c r="N108" s="429"/>
      <c r="O108" s="429"/>
      <c r="P108" s="429"/>
      <c r="Q108" s="429"/>
      <c r="R108" s="429"/>
      <c r="S108" s="429"/>
      <c r="T108" s="429"/>
      <c r="U108" s="429"/>
      <c r="V108" s="429"/>
      <c r="W108" s="429"/>
      <c r="X108" s="429"/>
      <c r="Y108" s="429"/>
      <c r="Z108" s="429"/>
      <c r="AA108" s="429"/>
      <c r="AB108" s="429"/>
      <c r="AC108" s="429"/>
      <c r="AD108" s="429"/>
      <c r="AE108" s="429"/>
      <c r="AF108" s="429"/>
      <c r="AG108" s="429"/>
      <c r="AH108" s="429"/>
      <c r="AI108" s="429"/>
      <c r="AJ108" s="429"/>
      <c r="AK108" s="429"/>
      <c r="AL108" s="429"/>
      <c r="AM108" s="429"/>
      <c r="AN108" s="429"/>
      <c r="AO108" s="429"/>
      <c r="AP108" s="429"/>
      <c r="AQ108" s="429"/>
      <c r="AR108" s="429"/>
      <c r="AS108" s="429"/>
      <c r="AT108" s="429"/>
      <c r="AU108" s="429"/>
      <c r="AV108" s="429"/>
      <c r="AW108" s="429"/>
      <c r="AX108" s="429"/>
      <c r="AY108" s="429"/>
      <c r="AZ108" s="429"/>
      <c r="BA108" s="429"/>
      <c r="BB108" s="429"/>
      <c r="BC108" s="429"/>
      <c r="BD108" s="429"/>
      <c r="BE108" s="429"/>
      <c r="BF108" s="429"/>
      <c r="BG108" s="429"/>
      <c r="BH108" s="429"/>
      <c r="BI108" s="429"/>
      <c r="BJ108" s="429"/>
      <c r="BK108" s="429"/>
      <c r="BL108" s="429"/>
      <c r="BM108" s="429"/>
      <c r="BN108" s="429"/>
      <c r="BO108" s="429"/>
      <c r="BP108" s="429"/>
      <c r="BQ108" s="429"/>
      <c r="BR108" s="429"/>
      <c r="BS108" s="429"/>
      <c r="BT108" s="429"/>
      <c r="BU108" s="429"/>
      <c r="BV108" s="429"/>
      <c r="BW108" s="429"/>
      <c r="BX108" s="429"/>
      <c r="BY108" s="429"/>
      <c r="BZ108" s="429"/>
      <c r="CA108" s="429"/>
      <c r="CB108" s="429"/>
      <c r="CC108" s="429"/>
      <c r="CD108" s="429"/>
      <c r="CE108" s="429"/>
      <c r="CF108" s="429"/>
      <c r="CG108" s="429"/>
      <c r="CH108" s="429"/>
      <c r="CI108" s="429"/>
      <c r="CJ108" s="429"/>
      <c r="CK108" s="429"/>
      <c r="CL108" s="429"/>
      <c r="CM108" s="429"/>
      <c r="CN108" s="429"/>
      <c r="CO108" s="429"/>
      <c r="CP108" s="429"/>
      <c r="CQ108" s="429"/>
      <c r="CR108" s="429"/>
      <c r="CS108" s="429"/>
      <c r="CT108" s="429"/>
      <c r="CU108" s="429"/>
      <c r="CV108" s="429"/>
      <c r="CW108" s="429"/>
      <c r="CX108" s="429"/>
      <c r="CY108" s="429"/>
      <c r="CZ108" s="429"/>
      <c r="DA108" s="429"/>
      <c r="DB108" s="429"/>
      <c r="DC108" s="429"/>
      <c r="DD108" s="429"/>
      <c r="DE108" s="429"/>
      <c r="DF108" s="429"/>
      <c r="DG108" s="429"/>
      <c r="DH108" s="429"/>
      <c r="DI108" s="429"/>
      <c r="DJ108" s="429"/>
      <c r="DK108" s="429"/>
      <c r="DL108" s="429"/>
      <c r="DM108" s="429"/>
      <c r="DN108" s="429"/>
      <c r="DO108" s="429"/>
      <c r="DP108" s="429"/>
      <c r="DQ108" s="429"/>
      <c r="DR108" s="429"/>
      <c r="DS108" s="429"/>
      <c r="DT108" s="429"/>
      <c r="DU108" s="429"/>
      <c r="DV108" s="429"/>
      <c r="DW108" s="429"/>
      <c r="DX108" s="429"/>
      <c r="DY108" s="429"/>
      <c r="DZ108" s="429"/>
      <c r="EA108" s="429"/>
      <c r="EB108" s="429"/>
      <c r="EC108" s="429"/>
      <c r="ED108" s="429"/>
      <c r="EE108" s="429"/>
      <c r="EF108" s="429"/>
      <c r="EG108" s="429"/>
      <c r="EH108" s="429"/>
      <c r="EI108" s="429"/>
      <c r="EJ108" s="429"/>
      <c r="EK108" s="429"/>
      <c r="EL108" s="429"/>
      <c r="EM108" s="429"/>
      <c r="EN108" s="429"/>
      <c r="EO108" s="429"/>
      <c r="EP108" s="429"/>
      <c r="EQ108" s="429"/>
      <c r="ER108" s="429"/>
      <c r="ES108" s="429"/>
      <c r="ET108" s="429"/>
      <c r="EU108" s="429"/>
      <c r="EV108" s="429"/>
      <c r="EW108" s="429"/>
      <c r="EX108" s="429"/>
      <c r="EY108" s="429"/>
      <c r="EZ108" s="429"/>
      <c r="FA108" s="429"/>
      <c r="FB108" s="429"/>
      <c r="FC108" s="429"/>
      <c r="FD108" s="429"/>
      <c r="FE108" s="429"/>
      <c r="FF108" s="429"/>
      <c r="FG108" s="429"/>
      <c r="FH108" s="429"/>
      <c r="FI108" s="429"/>
      <c r="FJ108" s="429"/>
      <c r="FK108" s="429"/>
      <c r="FL108" s="429"/>
      <c r="FM108" s="429"/>
      <c r="FN108" s="429"/>
      <c r="FO108" s="429"/>
      <c r="FP108" s="429"/>
      <c r="FQ108" s="429"/>
      <c r="FR108" s="429"/>
      <c r="FS108" s="429"/>
      <c r="FT108" s="429"/>
      <c r="FU108" s="429"/>
      <c r="FV108" s="429"/>
      <c r="FW108" s="429"/>
      <c r="FX108" s="429"/>
      <c r="FY108" s="429"/>
      <c r="FZ108" s="429"/>
      <c r="GA108" s="429"/>
      <c r="GB108" s="429"/>
      <c r="GC108" s="429"/>
      <c r="GD108" s="429"/>
      <c r="GE108" s="429"/>
      <c r="GF108" s="429"/>
      <c r="GG108" s="429"/>
      <c r="GH108" s="429"/>
      <c r="GI108" s="429"/>
      <c r="GJ108" s="429"/>
      <c r="GK108" s="429"/>
      <c r="GL108" s="429"/>
      <c r="GM108" s="429"/>
      <c r="GN108" s="429"/>
      <c r="GO108" s="429"/>
      <c r="GP108" s="429"/>
      <c r="GQ108" s="429"/>
      <c r="GR108" s="429"/>
      <c r="GS108" s="429"/>
      <c r="GT108" s="429"/>
      <c r="GU108" s="429"/>
      <c r="GV108" s="429"/>
      <c r="GW108" s="429"/>
      <c r="GX108" s="429"/>
      <c r="GY108" s="429"/>
      <c r="GZ108" s="429"/>
      <c r="HA108" s="429"/>
      <c r="HB108" s="429"/>
      <c r="HC108" s="429"/>
      <c r="HD108" s="429"/>
      <c r="HE108" s="429"/>
      <c r="HF108" s="429"/>
      <c r="HG108" s="429"/>
      <c r="HH108" s="429"/>
      <c r="HI108" s="429"/>
      <c r="HJ108" s="429"/>
      <c r="HK108" s="429"/>
      <c r="HL108" s="429"/>
      <c r="HM108" s="429"/>
      <c r="HN108" s="429"/>
      <c r="HO108" s="429"/>
      <c r="HP108" s="429"/>
      <c r="HQ108" s="429"/>
      <c r="HR108" s="429"/>
      <c r="HS108" s="429"/>
      <c r="HT108" s="429"/>
      <c r="HU108" s="429"/>
      <c r="HV108" s="429"/>
      <c r="HW108" s="429"/>
      <c r="HX108" s="429"/>
      <c r="HY108" s="429"/>
      <c r="HZ108" s="429"/>
      <c r="IA108" s="429"/>
      <c r="IB108" s="429"/>
      <c r="IC108" s="429"/>
      <c r="ID108" s="429"/>
      <c r="IE108" s="429"/>
      <c r="IF108" s="429"/>
      <c r="IG108" s="429"/>
      <c r="IH108" s="429"/>
      <c r="II108" s="429"/>
      <c r="IJ108" s="429"/>
      <c r="IK108" s="429"/>
      <c r="IL108" s="429"/>
      <c r="IM108" s="429"/>
      <c r="IN108" s="429"/>
      <c r="IO108" s="429"/>
      <c r="IP108" s="429"/>
      <c r="IQ108" s="429"/>
      <c r="IR108" s="429"/>
      <c r="IS108" s="429"/>
      <c r="IT108" s="429"/>
      <c r="IU108" s="429"/>
      <c r="IV108" s="429"/>
      <c r="IW108" s="429"/>
      <c r="IX108" s="429"/>
      <c r="IY108" s="429"/>
      <c r="IZ108" s="429"/>
      <c r="JA108" s="429"/>
      <c r="JB108" s="429"/>
      <c r="JC108" s="429"/>
      <c r="JD108" s="429"/>
      <c r="JE108" s="429"/>
      <c r="JF108" s="429"/>
      <c r="JG108" s="429"/>
      <c r="JH108" s="429"/>
      <c r="JI108" s="429"/>
      <c r="JJ108" s="429"/>
      <c r="JK108" s="429"/>
      <c r="JL108" s="429"/>
      <c r="JM108" s="429"/>
      <c r="JN108" s="429"/>
      <c r="JO108" s="429"/>
      <c r="JP108" s="429"/>
      <c r="JQ108" s="429"/>
      <c r="JR108" s="429"/>
      <c r="JS108" s="429"/>
      <c r="JT108" s="429"/>
      <c r="JU108" s="429"/>
      <c r="JV108" s="429"/>
      <c r="JW108" s="429"/>
      <c r="JX108" s="429"/>
      <c r="JY108" s="429"/>
      <c r="JZ108" s="429"/>
      <c r="KA108" s="429"/>
      <c r="KB108" s="429"/>
      <c r="KC108" s="429"/>
      <c r="KD108" s="429"/>
      <c r="KE108" s="429"/>
      <c r="KF108" s="429"/>
      <c r="KG108" s="429"/>
      <c r="KH108" s="429"/>
      <c r="KI108" s="429"/>
      <c r="KJ108" s="429"/>
      <c r="KK108" s="429"/>
      <c r="KL108" s="429"/>
      <c r="KM108" s="429"/>
      <c r="KN108" s="429"/>
      <c r="KO108" s="429"/>
      <c r="KP108" s="429"/>
      <c r="KQ108" s="429"/>
      <c r="KR108" s="429"/>
      <c r="KS108" s="429"/>
      <c r="KT108" s="429"/>
      <c r="KU108" s="429"/>
      <c r="KV108" s="429"/>
      <c r="KW108" s="429"/>
      <c r="KX108" s="429"/>
      <c r="KY108" s="429"/>
      <c r="KZ108" s="429"/>
      <c r="LA108" s="429"/>
      <c r="LB108" s="429"/>
      <c r="LC108" s="429"/>
      <c r="LD108" s="429"/>
      <c r="LE108" s="429"/>
      <c r="LF108" s="429"/>
      <c r="LG108" s="429"/>
      <c r="LH108" s="429"/>
      <c r="LI108" s="429"/>
      <c r="LJ108" s="429"/>
      <c r="LK108" s="429"/>
      <c r="LL108" s="429"/>
      <c r="LM108" s="429"/>
      <c r="LN108" s="429"/>
      <c r="LO108" s="429"/>
      <c r="LP108" s="429"/>
      <c r="LQ108" s="429"/>
      <c r="LR108" s="429"/>
      <c r="LS108" s="429"/>
      <c r="LT108" s="429"/>
      <c r="LU108" s="429"/>
      <c r="LV108" s="429"/>
      <c r="LW108" s="429"/>
      <c r="LX108" s="429"/>
      <c r="LY108" s="429"/>
      <c r="LZ108" s="429"/>
    </row>
    <row r="109" spans="1:338" ht="11.25" customHeight="1">
      <c r="A109" s="429"/>
      <c r="B109" s="429"/>
      <c r="C109" s="429"/>
      <c r="D109" s="429"/>
      <c r="E109" s="429"/>
      <c r="F109" s="429"/>
      <c r="G109" s="429"/>
      <c r="H109" s="429"/>
      <c r="I109" s="429"/>
      <c r="J109" s="429"/>
      <c r="K109" s="429"/>
      <c r="L109" s="429"/>
      <c r="M109" s="429"/>
      <c r="N109" s="429"/>
      <c r="O109" s="429"/>
      <c r="P109" s="429"/>
      <c r="Q109" s="429"/>
      <c r="R109" s="429"/>
      <c r="S109" s="429"/>
      <c r="T109" s="429"/>
      <c r="U109" s="429"/>
      <c r="V109" s="429"/>
      <c r="W109" s="429"/>
      <c r="X109" s="429"/>
      <c r="Y109" s="429"/>
      <c r="Z109" s="429"/>
      <c r="AA109" s="429"/>
      <c r="AB109" s="429"/>
      <c r="AC109" s="429"/>
      <c r="AD109" s="429"/>
      <c r="AE109" s="429"/>
      <c r="AF109" s="429"/>
      <c r="AG109" s="429"/>
      <c r="AH109" s="429"/>
      <c r="AI109" s="429"/>
      <c r="AJ109" s="429"/>
      <c r="AK109" s="429"/>
      <c r="AL109" s="429"/>
      <c r="AM109" s="429"/>
      <c r="AN109" s="429"/>
      <c r="AO109" s="429"/>
      <c r="AP109" s="429"/>
      <c r="AQ109" s="429"/>
      <c r="AR109" s="429"/>
      <c r="AS109" s="429"/>
      <c r="AT109" s="429"/>
      <c r="AU109" s="429"/>
      <c r="AV109" s="429"/>
      <c r="AW109" s="429"/>
      <c r="AX109" s="429"/>
      <c r="AY109" s="429"/>
      <c r="AZ109" s="429"/>
      <c r="BA109" s="429"/>
      <c r="BB109" s="429"/>
      <c r="BC109" s="429"/>
      <c r="BD109" s="429"/>
      <c r="BE109" s="429"/>
      <c r="BF109" s="429"/>
      <c r="BG109" s="429"/>
      <c r="BH109" s="429"/>
      <c r="BI109" s="429"/>
      <c r="BJ109" s="429"/>
      <c r="BK109" s="429"/>
      <c r="BL109" s="429"/>
      <c r="BM109" s="429"/>
      <c r="BN109" s="429"/>
      <c r="BO109" s="429"/>
      <c r="BP109" s="429"/>
      <c r="BQ109" s="429"/>
      <c r="BR109" s="429"/>
      <c r="BS109" s="429"/>
      <c r="BT109" s="429"/>
      <c r="BU109" s="429"/>
      <c r="BV109" s="429"/>
      <c r="BW109" s="429"/>
      <c r="BX109" s="429"/>
      <c r="BY109" s="429"/>
      <c r="BZ109" s="429"/>
      <c r="CA109" s="429"/>
      <c r="CB109" s="429"/>
      <c r="CC109" s="429"/>
      <c r="CD109" s="429"/>
      <c r="CE109" s="429"/>
      <c r="CF109" s="429"/>
      <c r="CG109" s="429"/>
      <c r="CH109" s="429"/>
      <c r="CI109" s="429"/>
      <c r="CJ109" s="429"/>
      <c r="CK109" s="429"/>
      <c r="CL109" s="429"/>
      <c r="CM109" s="429"/>
      <c r="CN109" s="429"/>
      <c r="CO109" s="429"/>
      <c r="CP109" s="429"/>
      <c r="CQ109" s="429"/>
      <c r="CR109" s="429"/>
      <c r="CS109" s="429"/>
      <c r="CT109" s="429"/>
      <c r="CU109" s="429"/>
      <c r="CV109" s="429"/>
      <c r="CW109" s="429"/>
      <c r="CX109" s="429"/>
      <c r="CY109" s="429"/>
      <c r="CZ109" s="429"/>
      <c r="DA109" s="429"/>
      <c r="DB109" s="429"/>
      <c r="DC109" s="429"/>
      <c r="DD109" s="429"/>
      <c r="DE109" s="429"/>
      <c r="DF109" s="429"/>
      <c r="DG109" s="429"/>
      <c r="DH109" s="429"/>
      <c r="DI109" s="429"/>
      <c r="DJ109" s="429"/>
      <c r="DK109" s="429"/>
      <c r="DL109" s="429"/>
      <c r="DM109" s="429"/>
      <c r="DN109" s="429"/>
      <c r="DO109" s="429"/>
      <c r="DP109" s="429"/>
      <c r="DQ109" s="429"/>
      <c r="DR109" s="429"/>
      <c r="DS109" s="429"/>
      <c r="DT109" s="429"/>
      <c r="DU109" s="429"/>
      <c r="DV109" s="429"/>
      <c r="DW109" s="429"/>
      <c r="DX109" s="429"/>
      <c r="DY109" s="429"/>
      <c r="DZ109" s="429"/>
      <c r="EA109" s="429"/>
      <c r="EB109" s="429"/>
      <c r="EC109" s="429"/>
      <c r="ED109" s="429"/>
      <c r="EE109" s="429"/>
      <c r="EF109" s="429"/>
      <c r="EG109" s="429"/>
      <c r="EH109" s="429"/>
      <c r="EI109" s="429"/>
      <c r="EJ109" s="429"/>
      <c r="EK109" s="429"/>
      <c r="EL109" s="429"/>
      <c r="EM109" s="429"/>
      <c r="EN109" s="429"/>
      <c r="EO109" s="429"/>
      <c r="EP109" s="429"/>
      <c r="EQ109" s="429"/>
      <c r="ER109" s="429"/>
      <c r="ES109" s="429"/>
      <c r="ET109" s="429"/>
      <c r="EU109" s="429"/>
      <c r="EV109" s="429"/>
      <c r="EW109" s="429"/>
      <c r="EX109" s="429"/>
      <c r="EY109" s="429"/>
      <c r="EZ109" s="429"/>
      <c r="FA109" s="429"/>
      <c r="FB109" s="429"/>
      <c r="FC109" s="429"/>
      <c r="FD109" s="429"/>
      <c r="FE109" s="429"/>
      <c r="FF109" s="429"/>
      <c r="FG109" s="429"/>
      <c r="FH109" s="429"/>
      <c r="FI109" s="429"/>
      <c r="FJ109" s="429"/>
      <c r="FK109" s="429"/>
      <c r="FL109" s="429"/>
      <c r="FM109" s="429"/>
      <c r="FN109" s="429"/>
      <c r="FO109" s="429"/>
      <c r="FP109" s="429"/>
      <c r="FQ109" s="429"/>
      <c r="FR109" s="429"/>
      <c r="FS109" s="429"/>
      <c r="FT109" s="429"/>
      <c r="FU109" s="429"/>
      <c r="FV109" s="429"/>
      <c r="FW109" s="429"/>
      <c r="FX109" s="429"/>
      <c r="FY109" s="429"/>
      <c r="FZ109" s="429"/>
      <c r="GA109" s="429"/>
      <c r="GB109" s="429"/>
      <c r="GC109" s="429"/>
      <c r="GD109" s="429"/>
      <c r="GE109" s="429"/>
      <c r="GF109" s="429"/>
      <c r="GG109" s="429"/>
      <c r="GH109" s="429"/>
      <c r="GI109" s="429"/>
      <c r="GJ109" s="429"/>
      <c r="GK109" s="429"/>
      <c r="GL109" s="429"/>
      <c r="GM109" s="429"/>
      <c r="GN109" s="429"/>
      <c r="GO109" s="429"/>
      <c r="GP109" s="429"/>
      <c r="GQ109" s="429"/>
      <c r="GR109" s="429"/>
      <c r="GS109" s="429"/>
      <c r="GT109" s="429"/>
      <c r="GU109" s="429"/>
      <c r="GV109" s="429"/>
      <c r="GW109" s="429"/>
      <c r="GX109" s="429"/>
      <c r="GY109" s="429"/>
      <c r="GZ109" s="429"/>
      <c r="HA109" s="429"/>
      <c r="HB109" s="429"/>
      <c r="HC109" s="429"/>
      <c r="HD109" s="429"/>
      <c r="HE109" s="429"/>
      <c r="HF109" s="429"/>
      <c r="HG109" s="429"/>
      <c r="HH109" s="429"/>
      <c r="HI109" s="429"/>
      <c r="HJ109" s="429"/>
      <c r="HK109" s="429"/>
      <c r="HL109" s="429"/>
      <c r="HM109" s="429"/>
      <c r="HN109" s="429"/>
      <c r="HO109" s="429"/>
      <c r="HP109" s="429"/>
      <c r="HQ109" s="429"/>
      <c r="HR109" s="429"/>
      <c r="HS109" s="429"/>
      <c r="HT109" s="429"/>
      <c r="HU109" s="429"/>
      <c r="HV109" s="429"/>
      <c r="HW109" s="429"/>
      <c r="HX109" s="429"/>
      <c r="HY109" s="429"/>
      <c r="HZ109" s="429"/>
      <c r="IA109" s="429"/>
      <c r="IB109" s="429"/>
      <c r="IC109" s="429"/>
      <c r="ID109" s="429"/>
      <c r="IE109" s="429"/>
      <c r="IF109" s="429"/>
      <c r="IG109" s="429"/>
      <c r="IH109" s="429"/>
      <c r="II109" s="429"/>
      <c r="IJ109" s="429"/>
      <c r="IK109" s="429"/>
      <c r="IL109" s="429"/>
      <c r="IM109" s="429"/>
      <c r="IN109" s="429"/>
      <c r="IO109" s="429"/>
      <c r="IP109" s="429"/>
      <c r="IQ109" s="429"/>
      <c r="IR109" s="429"/>
      <c r="IS109" s="429"/>
      <c r="IT109" s="429"/>
      <c r="IU109" s="429"/>
      <c r="IV109" s="429"/>
      <c r="IW109" s="429"/>
      <c r="IX109" s="429"/>
      <c r="IY109" s="429"/>
      <c r="IZ109" s="429"/>
      <c r="JA109" s="429"/>
      <c r="JB109" s="429"/>
      <c r="JC109" s="429"/>
      <c r="JD109" s="429"/>
      <c r="JE109" s="429"/>
      <c r="JF109" s="429"/>
      <c r="JG109" s="429"/>
      <c r="JH109" s="429"/>
      <c r="JI109" s="429"/>
      <c r="JJ109" s="429"/>
      <c r="JK109" s="429"/>
      <c r="JL109" s="429"/>
      <c r="JM109" s="429"/>
      <c r="JN109" s="429"/>
      <c r="JO109" s="429"/>
      <c r="JP109" s="429"/>
      <c r="JQ109" s="429"/>
      <c r="JR109" s="429"/>
      <c r="JS109" s="429"/>
      <c r="JT109" s="429"/>
      <c r="JU109" s="429"/>
      <c r="JV109" s="429"/>
      <c r="JW109" s="429"/>
      <c r="JX109" s="429"/>
      <c r="JY109" s="429"/>
      <c r="JZ109" s="429"/>
      <c r="KA109" s="429"/>
      <c r="KB109" s="429"/>
      <c r="KC109" s="429"/>
      <c r="KD109" s="429"/>
      <c r="KE109" s="429"/>
      <c r="KF109" s="429"/>
      <c r="KG109" s="429"/>
      <c r="KH109" s="429"/>
      <c r="KI109" s="429"/>
      <c r="KJ109" s="429"/>
      <c r="KK109" s="429"/>
      <c r="KL109" s="429"/>
      <c r="KM109" s="429"/>
      <c r="KN109" s="429"/>
      <c r="KO109" s="429"/>
      <c r="KP109" s="429"/>
      <c r="KQ109" s="429"/>
      <c r="KR109" s="429"/>
      <c r="KS109" s="429"/>
      <c r="KT109" s="429"/>
      <c r="KU109" s="429"/>
      <c r="KV109" s="429"/>
      <c r="KW109" s="429"/>
      <c r="KX109" s="429"/>
      <c r="KY109" s="429"/>
      <c r="KZ109" s="429"/>
      <c r="LA109" s="429"/>
      <c r="LB109" s="429"/>
      <c r="LC109" s="429"/>
      <c r="LD109" s="429"/>
      <c r="LE109" s="429"/>
      <c r="LF109" s="429"/>
      <c r="LG109" s="429"/>
      <c r="LH109" s="429"/>
      <c r="LI109" s="429"/>
      <c r="LJ109" s="429"/>
      <c r="LK109" s="429"/>
      <c r="LL109" s="429"/>
      <c r="LM109" s="429"/>
      <c r="LN109" s="429"/>
      <c r="LO109" s="429"/>
      <c r="LP109" s="429"/>
      <c r="LQ109" s="429"/>
      <c r="LR109" s="429"/>
      <c r="LS109" s="429"/>
      <c r="LT109" s="429"/>
      <c r="LU109" s="429"/>
      <c r="LV109" s="429"/>
      <c r="LW109" s="429"/>
      <c r="LX109" s="429"/>
      <c r="LY109" s="429"/>
      <c r="LZ109" s="429"/>
    </row>
    <row r="110" spans="1:338" ht="11.25" customHeight="1">
      <c r="A110" s="429"/>
      <c r="B110" s="429"/>
      <c r="C110" s="429"/>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29"/>
      <c r="AZ110" s="429"/>
      <c r="BA110" s="429"/>
      <c r="BB110" s="429"/>
      <c r="BC110" s="429"/>
      <c r="BD110" s="429"/>
      <c r="BE110" s="429"/>
      <c r="BF110" s="429"/>
      <c r="BG110" s="429"/>
      <c r="BH110" s="429"/>
      <c r="BI110" s="429"/>
      <c r="BJ110" s="429"/>
      <c r="BK110" s="429"/>
      <c r="BL110" s="429"/>
      <c r="BM110" s="429"/>
      <c r="BN110" s="429"/>
      <c r="BO110" s="429"/>
      <c r="BP110" s="429"/>
      <c r="BQ110" s="429"/>
      <c r="BR110" s="429"/>
      <c r="BS110" s="429"/>
      <c r="BT110" s="429"/>
      <c r="BU110" s="429"/>
      <c r="BV110" s="429"/>
      <c r="BW110" s="429"/>
      <c r="BX110" s="429"/>
      <c r="BY110" s="429"/>
      <c r="BZ110" s="429"/>
      <c r="CA110" s="429"/>
      <c r="CB110" s="429"/>
      <c r="CC110" s="429"/>
      <c r="CD110" s="429"/>
      <c r="CE110" s="429"/>
      <c r="CF110" s="429"/>
      <c r="CG110" s="429"/>
      <c r="CH110" s="429"/>
      <c r="CI110" s="429"/>
      <c r="CJ110" s="429"/>
      <c r="CK110" s="429"/>
      <c r="CL110" s="429"/>
      <c r="CM110" s="429"/>
      <c r="CN110" s="429"/>
      <c r="CO110" s="429"/>
      <c r="CP110" s="429"/>
      <c r="CQ110" s="429"/>
      <c r="CR110" s="429"/>
      <c r="CS110" s="429"/>
      <c r="CT110" s="429"/>
      <c r="CU110" s="429"/>
      <c r="CV110" s="429"/>
      <c r="CW110" s="429"/>
      <c r="CX110" s="429"/>
      <c r="CY110" s="429"/>
      <c r="CZ110" s="429"/>
      <c r="DA110" s="429"/>
      <c r="DB110" s="429"/>
      <c r="DC110" s="429"/>
      <c r="DD110" s="429"/>
      <c r="DE110" s="429"/>
      <c r="DF110" s="429"/>
      <c r="DG110" s="429"/>
      <c r="DH110" s="429"/>
      <c r="DI110" s="429"/>
      <c r="DJ110" s="429"/>
      <c r="DK110" s="429"/>
      <c r="DL110" s="429"/>
      <c r="DM110" s="429"/>
      <c r="DN110" s="429"/>
      <c r="DO110" s="429"/>
      <c r="DP110" s="429"/>
      <c r="DQ110" s="429"/>
      <c r="DR110" s="429"/>
      <c r="DS110" s="429"/>
      <c r="DT110" s="429"/>
      <c r="DU110" s="429"/>
      <c r="DV110" s="429"/>
      <c r="DW110" s="429"/>
      <c r="DX110" s="429"/>
      <c r="DY110" s="429"/>
      <c r="DZ110" s="429"/>
      <c r="EA110" s="429"/>
      <c r="EB110" s="429"/>
      <c r="EC110" s="429"/>
      <c r="ED110" s="429"/>
      <c r="EE110" s="429"/>
      <c r="EF110" s="429"/>
      <c r="EG110" s="429"/>
      <c r="EH110" s="429"/>
      <c r="EI110" s="429"/>
      <c r="EJ110" s="429"/>
      <c r="EK110" s="429"/>
      <c r="EL110" s="429"/>
      <c r="EM110" s="429"/>
      <c r="EN110" s="429"/>
      <c r="EO110" s="429"/>
      <c r="EP110" s="429"/>
      <c r="EQ110" s="429"/>
      <c r="ER110" s="429"/>
      <c r="ES110" s="429"/>
      <c r="ET110" s="429"/>
      <c r="EU110" s="429"/>
      <c r="EV110" s="429"/>
      <c r="EW110" s="429"/>
      <c r="EX110" s="429"/>
      <c r="EY110" s="429"/>
      <c r="EZ110" s="429"/>
      <c r="FA110" s="429"/>
      <c r="FB110" s="429"/>
      <c r="FC110" s="429"/>
      <c r="FD110" s="429"/>
      <c r="FE110" s="429"/>
      <c r="FF110" s="429"/>
      <c r="FG110" s="429"/>
      <c r="FH110" s="429"/>
      <c r="FI110" s="429"/>
      <c r="FJ110" s="429"/>
      <c r="FK110" s="429"/>
      <c r="FL110" s="429"/>
      <c r="FM110" s="429"/>
      <c r="FN110" s="429"/>
      <c r="FO110" s="429"/>
      <c r="FP110" s="429"/>
      <c r="FQ110" s="429"/>
      <c r="FR110" s="429"/>
      <c r="FS110" s="429"/>
      <c r="FT110" s="429"/>
      <c r="FU110" s="429"/>
      <c r="FV110" s="429"/>
      <c r="FW110" s="429"/>
      <c r="FX110" s="429"/>
      <c r="FY110" s="429"/>
      <c r="FZ110" s="429"/>
      <c r="GA110" s="429"/>
      <c r="GB110" s="429"/>
      <c r="GC110" s="429"/>
      <c r="GD110" s="429"/>
      <c r="GE110" s="429"/>
      <c r="GF110" s="429"/>
      <c r="GG110" s="429"/>
      <c r="GH110" s="429"/>
      <c r="GI110" s="429"/>
      <c r="GJ110" s="429"/>
      <c r="GK110" s="429"/>
      <c r="GL110" s="429"/>
      <c r="GM110" s="429"/>
      <c r="GN110" s="429"/>
      <c r="GO110" s="429"/>
      <c r="GP110" s="429"/>
      <c r="GQ110" s="429"/>
      <c r="GR110" s="429"/>
      <c r="GS110" s="429"/>
      <c r="GT110" s="429"/>
      <c r="GU110" s="429"/>
      <c r="GV110" s="429"/>
      <c r="GW110" s="429"/>
      <c r="GX110" s="429"/>
      <c r="GY110" s="429"/>
      <c r="GZ110" s="429"/>
      <c r="HA110" s="429"/>
      <c r="HB110" s="429"/>
      <c r="HC110" s="429"/>
      <c r="HD110" s="429"/>
      <c r="HE110" s="429"/>
      <c r="HF110" s="429"/>
      <c r="HG110" s="429"/>
      <c r="HH110" s="429"/>
      <c r="HI110" s="429"/>
      <c r="HJ110" s="429"/>
      <c r="HK110" s="429"/>
      <c r="HL110" s="429"/>
      <c r="HM110" s="429"/>
      <c r="HN110" s="429"/>
      <c r="HO110" s="429"/>
      <c r="HP110" s="429"/>
      <c r="HQ110" s="429"/>
      <c r="HR110" s="429"/>
      <c r="HS110" s="429"/>
      <c r="HT110" s="429"/>
      <c r="HU110" s="429"/>
      <c r="HV110" s="429"/>
      <c r="HW110" s="429"/>
      <c r="HX110" s="429"/>
      <c r="HY110" s="429"/>
      <c r="HZ110" s="429"/>
      <c r="IA110" s="429"/>
      <c r="IB110" s="429"/>
      <c r="IC110" s="429"/>
      <c r="ID110" s="429"/>
      <c r="IE110" s="429"/>
      <c r="IF110" s="429"/>
      <c r="IG110" s="429"/>
      <c r="IH110" s="429"/>
      <c r="II110" s="429"/>
      <c r="IJ110" s="429"/>
      <c r="IK110" s="429"/>
      <c r="IL110" s="429"/>
      <c r="IM110" s="429"/>
      <c r="IN110" s="429"/>
      <c r="IO110" s="429"/>
      <c r="IP110" s="429"/>
      <c r="IQ110" s="429"/>
      <c r="IR110" s="429"/>
      <c r="IS110" s="429"/>
      <c r="IT110" s="429"/>
      <c r="IU110" s="429"/>
      <c r="IV110" s="429"/>
      <c r="IW110" s="429"/>
      <c r="IX110" s="429"/>
      <c r="IY110" s="429"/>
      <c r="IZ110" s="429"/>
      <c r="JA110" s="429"/>
      <c r="JB110" s="429"/>
      <c r="JC110" s="429"/>
      <c r="JD110" s="429"/>
      <c r="JE110" s="429"/>
      <c r="JF110" s="429"/>
      <c r="JG110" s="429"/>
      <c r="JH110" s="429"/>
      <c r="JI110" s="429"/>
      <c r="JJ110" s="429"/>
      <c r="JK110" s="429"/>
      <c r="JL110" s="429"/>
      <c r="JM110" s="429"/>
      <c r="JN110" s="429"/>
      <c r="JO110" s="429"/>
      <c r="JP110" s="429"/>
      <c r="JQ110" s="429"/>
      <c r="JR110" s="429"/>
      <c r="JS110" s="429"/>
      <c r="JT110" s="429"/>
      <c r="JU110" s="429"/>
      <c r="JV110" s="429"/>
      <c r="JW110" s="429"/>
      <c r="JX110" s="429"/>
      <c r="JY110" s="429"/>
      <c r="JZ110" s="429"/>
      <c r="KA110" s="429"/>
      <c r="KB110" s="429"/>
      <c r="KC110" s="429"/>
      <c r="KD110" s="429"/>
      <c r="KE110" s="429"/>
      <c r="KF110" s="429"/>
      <c r="KG110" s="429"/>
      <c r="KH110" s="429"/>
      <c r="KI110" s="429"/>
      <c r="KJ110" s="429"/>
      <c r="KK110" s="429"/>
      <c r="KL110" s="429"/>
      <c r="KM110" s="429"/>
      <c r="KN110" s="429"/>
      <c r="KO110" s="429"/>
      <c r="KP110" s="429"/>
      <c r="KQ110" s="429"/>
      <c r="KR110" s="429"/>
      <c r="KS110" s="429"/>
      <c r="KT110" s="429"/>
      <c r="KU110" s="429"/>
      <c r="KV110" s="429"/>
      <c r="KW110" s="429"/>
      <c r="KX110" s="429"/>
      <c r="KY110" s="429"/>
      <c r="KZ110" s="429"/>
      <c r="LA110" s="429"/>
      <c r="LB110" s="429"/>
      <c r="LC110" s="429"/>
      <c r="LD110" s="429"/>
      <c r="LE110" s="429"/>
      <c r="LF110" s="429"/>
      <c r="LG110" s="429"/>
      <c r="LH110" s="429"/>
      <c r="LI110" s="429"/>
      <c r="LJ110" s="429"/>
      <c r="LK110" s="429"/>
      <c r="LL110" s="429"/>
      <c r="LM110" s="429"/>
      <c r="LN110" s="429"/>
      <c r="LO110" s="429"/>
      <c r="LP110" s="429"/>
      <c r="LQ110" s="429"/>
      <c r="LR110" s="429"/>
      <c r="LS110" s="429"/>
      <c r="LT110" s="429"/>
      <c r="LU110" s="429"/>
      <c r="LV110" s="429"/>
      <c r="LW110" s="429"/>
      <c r="LX110" s="429"/>
      <c r="LY110" s="429"/>
      <c r="LZ110" s="429"/>
    </row>
    <row r="111" spans="1:338" ht="11.25" customHeight="1">
      <c r="A111" s="429"/>
      <c r="B111" s="429"/>
      <c r="C111" s="429"/>
      <c r="D111" s="429"/>
      <c r="E111" s="429"/>
      <c r="F111" s="429"/>
      <c r="G111" s="429"/>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29"/>
      <c r="AZ111" s="429"/>
      <c r="BA111" s="429"/>
      <c r="BB111" s="429"/>
      <c r="BC111" s="429"/>
      <c r="BD111" s="429"/>
      <c r="BE111" s="429"/>
      <c r="BF111" s="429"/>
      <c r="BG111" s="429"/>
      <c r="BH111" s="429"/>
      <c r="BI111" s="429"/>
      <c r="BJ111" s="429"/>
      <c r="BK111" s="429"/>
      <c r="BL111" s="429"/>
      <c r="BM111" s="429"/>
      <c r="BN111" s="429"/>
      <c r="BO111" s="429"/>
      <c r="BP111" s="429"/>
      <c r="BQ111" s="429"/>
      <c r="BR111" s="429"/>
      <c r="BS111" s="429"/>
      <c r="BT111" s="429"/>
      <c r="BU111" s="429"/>
      <c r="BV111" s="429"/>
      <c r="BW111" s="429"/>
      <c r="BX111" s="429"/>
      <c r="BY111" s="429"/>
      <c r="BZ111" s="429"/>
      <c r="CA111" s="429"/>
      <c r="CB111" s="429"/>
      <c r="CC111" s="429"/>
      <c r="CD111" s="429"/>
      <c r="CE111" s="429"/>
      <c r="CF111" s="429"/>
      <c r="CG111" s="429"/>
      <c r="CH111" s="429"/>
      <c r="CI111" s="429"/>
      <c r="CJ111" s="429"/>
      <c r="CK111" s="429"/>
      <c r="CL111" s="429"/>
      <c r="CM111" s="429"/>
      <c r="CN111" s="429"/>
      <c r="CO111" s="429"/>
      <c r="CP111" s="429"/>
      <c r="CQ111" s="429"/>
      <c r="CR111" s="429"/>
      <c r="CS111" s="429"/>
      <c r="CT111" s="429"/>
      <c r="CU111" s="429"/>
      <c r="CV111" s="429"/>
      <c r="CW111" s="429"/>
      <c r="CX111" s="429"/>
      <c r="CY111" s="429"/>
      <c r="CZ111" s="429"/>
      <c r="DA111" s="429"/>
      <c r="DB111" s="429"/>
      <c r="DC111" s="429"/>
      <c r="DD111" s="429"/>
      <c r="DE111" s="429"/>
      <c r="DF111" s="429"/>
      <c r="DG111" s="429"/>
      <c r="DH111" s="429"/>
      <c r="DI111" s="429"/>
      <c r="DJ111" s="429"/>
      <c r="DK111" s="429"/>
      <c r="DL111" s="429"/>
      <c r="DM111" s="429"/>
      <c r="DN111" s="429"/>
      <c r="DO111" s="429"/>
      <c r="DP111" s="429"/>
      <c r="DQ111" s="429"/>
      <c r="DR111" s="429"/>
      <c r="DS111" s="429"/>
      <c r="DT111" s="429"/>
      <c r="DU111" s="429"/>
      <c r="DV111" s="429"/>
      <c r="DW111" s="429"/>
      <c r="DX111" s="429"/>
      <c r="DY111" s="429"/>
      <c r="DZ111" s="429"/>
      <c r="EA111" s="429"/>
      <c r="EB111" s="429"/>
      <c r="EC111" s="429"/>
      <c r="ED111" s="429"/>
      <c r="EE111" s="429"/>
      <c r="EF111" s="429"/>
      <c r="EG111" s="429"/>
      <c r="EH111" s="429"/>
      <c r="EI111" s="429"/>
      <c r="EJ111" s="429"/>
      <c r="EK111" s="429"/>
      <c r="EL111" s="429"/>
      <c r="EM111" s="429"/>
      <c r="EN111" s="429"/>
      <c r="EO111" s="429"/>
      <c r="EP111" s="429"/>
      <c r="EQ111" s="429"/>
      <c r="ER111" s="429"/>
      <c r="ES111" s="429"/>
      <c r="ET111" s="429"/>
      <c r="EU111" s="429"/>
      <c r="EV111" s="429"/>
      <c r="EW111" s="429"/>
      <c r="EX111" s="429"/>
      <c r="EY111" s="429"/>
      <c r="EZ111" s="429"/>
      <c r="FA111" s="429"/>
      <c r="FB111" s="429"/>
      <c r="FC111" s="429"/>
      <c r="FD111" s="429"/>
      <c r="FE111" s="429"/>
      <c r="FF111" s="429"/>
      <c r="FG111" s="429"/>
      <c r="FH111" s="429"/>
      <c r="FI111" s="429"/>
      <c r="FJ111" s="429"/>
      <c r="FK111" s="429"/>
      <c r="FL111" s="429"/>
      <c r="FM111" s="429"/>
      <c r="FN111" s="429"/>
      <c r="FO111" s="429"/>
      <c r="FP111" s="429"/>
      <c r="FQ111" s="429"/>
      <c r="FR111" s="429"/>
      <c r="FS111" s="429"/>
      <c r="FT111" s="429"/>
      <c r="FU111" s="429"/>
      <c r="FV111" s="429"/>
      <c r="FW111" s="429"/>
      <c r="FX111" s="429"/>
      <c r="FY111" s="429"/>
      <c r="FZ111" s="429"/>
      <c r="GA111" s="429"/>
      <c r="GB111" s="429"/>
      <c r="GC111" s="429"/>
      <c r="GD111" s="429"/>
      <c r="GE111" s="429"/>
      <c r="GF111" s="429"/>
      <c r="GG111" s="429"/>
      <c r="GH111" s="429"/>
      <c r="GI111" s="429"/>
      <c r="GJ111" s="429"/>
      <c r="GK111" s="429"/>
      <c r="GL111" s="429"/>
      <c r="GM111" s="429"/>
      <c r="GN111" s="429"/>
      <c r="GO111" s="429"/>
      <c r="GP111" s="429"/>
      <c r="GQ111" s="429"/>
      <c r="GR111" s="429"/>
      <c r="GS111" s="429"/>
      <c r="GT111" s="429"/>
      <c r="GU111" s="429"/>
      <c r="GV111" s="429"/>
      <c r="GW111" s="429"/>
      <c r="GX111" s="429"/>
      <c r="GY111" s="429"/>
      <c r="GZ111" s="429"/>
      <c r="HA111" s="429"/>
      <c r="HB111" s="429"/>
      <c r="HC111" s="429"/>
      <c r="HD111" s="429"/>
      <c r="HE111" s="429"/>
      <c r="HF111" s="429"/>
      <c r="HG111" s="429"/>
      <c r="HH111" s="429"/>
      <c r="HI111" s="429"/>
      <c r="HJ111" s="429"/>
      <c r="HK111" s="429"/>
      <c r="HL111" s="429"/>
      <c r="HM111" s="429"/>
      <c r="HN111" s="429"/>
      <c r="HO111" s="429"/>
      <c r="HP111" s="429"/>
      <c r="HQ111" s="429"/>
      <c r="HR111" s="429"/>
      <c r="HS111" s="429"/>
      <c r="HT111" s="429"/>
      <c r="HU111" s="429"/>
      <c r="HV111" s="429"/>
      <c r="HW111" s="429"/>
      <c r="HX111" s="429"/>
      <c r="HY111" s="429"/>
      <c r="HZ111" s="429"/>
      <c r="IA111" s="429"/>
      <c r="IB111" s="429"/>
      <c r="IC111" s="429"/>
      <c r="ID111" s="429"/>
      <c r="IE111" s="429"/>
      <c r="IF111" s="429"/>
      <c r="IG111" s="429"/>
      <c r="IH111" s="429"/>
      <c r="II111" s="429"/>
      <c r="IJ111" s="429"/>
      <c r="IK111" s="429"/>
      <c r="IL111" s="429"/>
      <c r="IM111" s="429"/>
      <c r="IN111" s="429"/>
      <c r="IO111" s="429"/>
      <c r="IP111" s="429"/>
      <c r="IQ111" s="429"/>
      <c r="IR111" s="429"/>
      <c r="IS111" s="429"/>
      <c r="IT111" s="429"/>
      <c r="IU111" s="429"/>
      <c r="IV111" s="429"/>
      <c r="IW111" s="429"/>
      <c r="IX111" s="429"/>
      <c r="IY111" s="429"/>
      <c r="IZ111" s="429"/>
      <c r="JA111" s="429"/>
      <c r="JB111" s="429"/>
      <c r="JC111" s="429"/>
      <c r="JD111" s="429"/>
      <c r="JE111" s="429"/>
      <c r="JF111" s="429"/>
      <c r="JG111" s="429"/>
      <c r="JH111" s="429"/>
      <c r="JI111" s="429"/>
      <c r="JJ111" s="429"/>
      <c r="JK111" s="429"/>
      <c r="JL111" s="429"/>
      <c r="JM111" s="429"/>
      <c r="JN111" s="429"/>
      <c r="JO111" s="429"/>
      <c r="JP111" s="429"/>
      <c r="JQ111" s="429"/>
      <c r="JR111" s="429"/>
      <c r="JS111" s="429"/>
      <c r="JT111" s="429"/>
      <c r="JU111" s="429"/>
      <c r="JV111" s="429"/>
      <c r="JW111" s="429"/>
      <c r="JX111" s="429"/>
      <c r="JY111" s="429"/>
      <c r="JZ111" s="429"/>
      <c r="KA111" s="429"/>
      <c r="KB111" s="429"/>
      <c r="KC111" s="429"/>
      <c r="KD111" s="429"/>
      <c r="KE111" s="429"/>
      <c r="KF111" s="429"/>
      <c r="KG111" s="429"/>
      <c r="KH111" s="429"/>
      <c r="KI111" s="429"/>
      <c r="KJ111" s="429"/>
      <c r="KK111" s="429"/>
      <c r="KL111" s="429"/>
      <c r="KM111" s="429"/>
      <c r="KN111" s="429"/>
      <c r="KO111" s="429"/>
      <c r="KP111" s="429"/>
      <c r="KQ111" s="429"/>
      <c r="KR111" s="429"/>
      <c r="KS111" s="429"/>
      <c r="KT111" s="429"/>
      <c r="KU111" s="429"/>
      <c r="KV111" s="429"/>
      <c r="KW111" s="429"/>
      <c r="KX111" s="429"/>
      <c r="KY111" s="429"/>
      <c r="KZ111" s="429"/>
      <c r="LA111" s="429"/>
      <c r="LB111" s="429"/>
      <c r="LC111" s="429"/>
      <c r="LD111" s="429"/>
      <c r="LE111" s="429"/>
      <c r="LF111" s="429"/>
      <c r="LG111" s="429"/>
      <c r="LH111" s="429"/>
      <c r="LI111" s="429"/>
      <c r="LJ111" s="429"/>
      <c r="LK111" s="429"/>
      <c r="LL111" s="429"/>
      <c r="LM111" s="429"/>
      <c r="LN111" s="429"/>
      <c r="LO111" s="429"/>
      <c r="LP111" s="429"/>
      <c r="LQ111" s="429"/>
      <c r="LR111" s="429"/>
      <c r="LS111" s="429"/>
      <c r="LT111" s="429"/>
      <c r="LU111" s="429"/>
      <c r="LV111" s="429"/>
      <c r="LW111" s="429"/>
      <c r="LX111" s="429"/>
      <c r="LY111" s="429"/>
      <c r="LZ111" s="429"/>
    </row>
    <row r="112" spans="1:338" ht="11.25" customHeight="1">
      <c r="A112" s="429"/>
      <c r="B112" s="429"/>
      <c r="C112" s="429"/>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29"/>
      <c r="AZ112" s="429"/>
      <c r="BA112" s="429"/>
      <c r="BB112" s="429"/>
      <c r="BC112" s="429"/>
      <c r="BD112" s="429"/>
      <c r="BE112" s="429"/>
      <c r="BF112" s="429"/>
      <c r="BG112" s="429"/>
      <c r="BH112" s="429"/>
      <c r="BI112" s="429"/>
      <c r="BJ112" s="429"/>
      <c r="BK112" s="429"/>
      <c r="BL112" s="429"/>
      <c r="BM112" s="429"/>
      <c r="BN112" s="429"/>
      <c r="BO112" s="429"/>
      <c r="BP112" s="429"/>
      <c r="BQ112" s="429"/>
      <c r="BR112" s="429"/>
      <c r="BS112" s="429"/>
      <c r="BT112" s="429"/>
      <c r="BU112" s="429"/>
      <c r="BV112" s="429"/>
      <c r="BW112" s="429"/>
      <c r="BX112" s="429"/>
      <c r="BY112" s="429"/>
      <c r="BZ112" s="429"/>
      <c r="CA112" s="429"/>
      <c r="CB112" s="429"/>
      <c r="CC112" s="429"/>
      <c r="CD112" s="429"/>
      <c r="CE112" s="429"/>
      <c r="CF112" s="429"/>
      <c r="CG112" s="429"/>
      <c r="CH112" s="429"/>
      <c r="CI112" s="429"/>
      <c r="CJ112" s="429"/>
      <c r="CK112" s="429"/>
      <c r="CL112" s="429"/>
      <c r="CM112" s="429"/>
      <c r="CN112" s="429"/>
      <c r="CO112" s="429"/>
      <c r="CP112" s="429"/>
      <c r="CQ112" s="429"/>
      <c r="CR112" s="429"/>
      <c r="CS112" s="429"/>
      <c r="CT112" s="429"/>
      <c r="CU112" s="429"/>
      <c r="CV112" s="429"/>
      <c r="CW112" s="429"/>
      <c r="CX112" s="429"/>
      <c r="CY112" s="429"/>
      <c r="CZ112" s="429"/>
      <c r="DA112" s="429"/>
      <c r="DB112" s="429"/>
      <c r="DC112" s="429"/>
      <c r="DD112" s="429"/>
      <c r="DE112" s="429"/>
      <c r="DF112" s="429"/>
      <c r="DG112" s="429"/>
      <c r="DH112" s="429"/>
      <c r="DI112" s="429"/>
      <c r="DJ112" s="429"/>
      <c r="DK112" s="429"/>
      <c r="DL112" s="429"/>
      <c r="DM112" s="429"/>
      <c r="DN112" s="429"/>
      <c r="DO112" s="429"/>
      <c r="DP112" s="429"/>
      <c r="DQ112" s="429"/>
      <c r="DR112" s="429"/>
      <c r="DS112" s="429"/>
      <c r="DT112" s="429"/>
      <c r="DU112" s="429"/>
      <c r="DV112" s="429"/>
      <c r="DW112" s="429"/>
      <c r="DX112" s="429"/>
      <c r="DY112" s="429"/>
      <c r="DZ112" s="429"/>
      <c r="EA112" s="429"/>
      <c r="EB112" s="429"/>
      <c r="EC112" s="429"/>
      <c r="ED112" s="429"/>
      <c r="EE112" s="429"/>
      <c r="EF112" s="429"/>
      <c r="EG112" s="429"/>
      <c r="EH112" s="429"/>
      <c r="EI112" s="429"/>
      <c r="EJ112" s="429"/>
      <c r="EK112" s="429"/>
      <c r="EL112" s="429"/>
      <c r="EM112" s="429"/>
      <c r="EN112" s="429"/>
      <c r="EO112" s="429"/>
      <c r="EP112" s="429"/>
      <c r="EQ112" s="429"/>
      <c r="ER112" s="429"/>
      <c r="ES112" s="429"/>
      <c r="ET112" s="429"/>
      <c r="EU112" s="429"/>
      <c r="EV112" s="429"/>
      <c r="EW112" s="429"/>
      <c r="EX112" s="429"/>
      <c r="EY112" s="429"/>
      <c r="EZ112" s="429"/>
      <c r="FA112" s="429"/>
      <c r="FB112" s="429"/>
      <c r="FC112" s="429"/>
      <c r="FD112" s="429"/>
      <c r="FE112" s="429"/>
      <c r="FF112" s="429"/>
      <c r="FG112" s="429"/>
      <c r="FH112" s="429"/>
      <c r="FI112" s="429"/>
      <c r="FJ112" s="429"/>
      <c r="FK112" s="429"/>
      <c r="FL112" s="429"/>
      <c r="FM112" s="429"/>
      <c r="FN112" s="429"/>
      <c r="FO112" s="429"/>
      <c r="FP112" s="429"/>
      <c r="FQ112" s="429"/>
      <c r="FR112" s="429"/>
      <c r="FS112" s="429"/>
      <c r="FT112" s="429"/>
      <c r="FU112" s="429"/>
      <c r="FV112" s="429"/>
      <c r="FW112" s="429"/>
      <c r="FX112" s="429"/>
      <c r="FY112" s="429"/>
      <c r="FZ112" s="429"/>
      <c r="GA112" s="429"/>
      <c r="GB112" s="429"/>
      <c r="GC112" s="429"/>
      <c r="GD112" s="429"/>
      <c r="GE112" s="429"/>
      <c r="GF112" s="429"/>
      <c r="GG112" s="429"/>
      <c r="GH112" s="429"/>
      <c r="GI112" s="429"/>
      <c r="GJ112" s="429"/>
      <c r="GK112" s="429"/>
      <c r="GL112" s="429"/>
      <c r="GM112" s="429"/>
      <c r="GN112" s="429"/>
      <c r="GO112" s="429"/>
      <c r="GP112" s="429"/>
      <c r="GQ112" s="429"/>
      <c r="GR112" s="429"/>
      <c r="GS112" s="429"/>
      <c r="GT112" s="429"/>
      <c r="GU112" s="429"/>
      <c r="GV112" s="429"/>
      <c r="GW112" s="429"/>
      <c r="GX112" s="429"/>
      <c r="GY112" s="429"/>
      <c r="GZ112" s="429"/>
      <c r="HA112" s="429"/>
      <c r="HB112" s="429"/>
      <c r="HC112" s="429"/>
      <c r="HD112" s="429"/>
      <c r="HE112" s="429"/>
      <c r="HF112" s="429"/>
      <c r="HG112" s="429"/>
      <c r="HH112" s="429"/>
      <c r="HI112" s="429"/>
      <c r="HJ112" s="429"/>
      <c r="HK112" s="429"/>
      <c r="HL112" s="429"/>
      <c r="HM112" s="429"/>
      <c r="HN112" s="429"/>
      <c r="HO112" s="429"/>
      <c r="HP112" s="429"/>
      <c r="HQ112" s="429"/>
      <c r="HR112" s="429"/>
      <c r="HS112" s="429"/>
      <c r="HT112" s="429"/>
      <c r="HU112" s="429"/>
      <c r="HV112" s="429"/>
      <c r="HW112" s="429"/>
      <c r="HX112" s="429"/>
      <c r="HY112" s="429"/>
      <c r="HZ112" s="429"/>
      <c r="IA112" s="429"/>
      <c r="IB112" s="429"/>
      <c r="IC112" s="429"/>
      <c r="ID112" s="429"/>
      <c r="IE112" s="429"/>
      <c r="IF112" s="429"/>
      <c r="IG112" s="429"/>
      <c r="IH112" s="429"/>
      <c r="II112" s="429"/>
      <c r="IJ112" s="429"/>
      <c r="IK112" s="429"/>
      <c r="IL112" s="429"/>
      <c r="IM112" s="429"/>
      <c r="IN112" s="429"/>
      <c r="IO112" s="429"/>
      <c r="IP112" s="429"/>
      <c r="IQ112" s="429"/>
      <c r="IR112" s="429"/>
      <c r="IS112" s="429"/>
      <c r="IT112" s="429"/>
      <c r="IU112" s="429"/>
      <c r="IV112" s="429"/>
      <c r="IW112" s="429"/>
      <c r="IX112" s="429"/>
      <c r="IY112" s="429"/>
      <c r="IZ112" s="429"/>
      <c r="JA112" s="429"/>
      <c r="JB112" s="429"/>
      <c r="JC112" s="429"/>
      <c r="JD112" s="429"/>
      <c r="JE112" s="429"/>
      <c r="JF112" s="429"/>
      <c r="JG112" s="429"/>
      <c r="JH112" s="429"/>
      <c r="JI112" s="429"/>
      <c r="JJ112" s="429"/>
      <c r="JK112" s="429"/>
      <c r="JL112" s="429"/>
      <c r="JM112" s="429"/>
      <c r="JN112" s="429"/>
      <c r="JO112" s="429"/>
      <c r="JP112" s="429"/>
      <c r="JQ112" s="429"/>
      <c r="JR112" s="429"/>
      <c r="JS112" s="429"/>
      <c r="JT112" s="429"/>
      <c r="JU112" s="429"/>
      <c r="JV112" s="429"/>
      <c r="JW112" s="429"/>
      <c r="JX112" s="429"/>
      <c r="JY112" s="429"/>
      <c r="JZ112" s="429"/>
      <c r="KA112" s="429"/>
      <c r="KB112" s="429"/>
      <c r="KC112" s="429"/>
      <c r="KD112" s="429"/>
      <c r="KE112" s="429"/>
      <c r="KF112" s="429"/>
      <c r="KG112" s="429"/>
      <c r="KH112" s="429"/>
      <c r="KI112" s="429"/>
      <c r="KJ112" s="429"/>
      <c r="KK112" s="429"/>
      <c r="KL112" s="429"/>
      <c r="KM112" s="429"/>
      <c r="KN112" s="429"/>
      <c r="KO112" s="429"/>
      <c r="KP112" s="429"/>
      <c r="KQ112" s="429"/>
      <c r="KR112" s="429"/>
      <c r="KS112" s="429"/>
      <c r="KT112" s="429"/>
      <c r="KU112" s="429"/>
      <c r="KV112" s="429"/>
      <c r="KW112" s="429"/>
      <c r="KX112" s="429"/>
      <c r="KY112" s="429"/>
      <c r="KZ112" s="429"/>
      <c r="LA112" s="429"/>
      <c r="LB112" s="429"/>
      <c r="LC112" s="429"/>
      <c r="LD112" s="429"/>
      <c r="LE112" s="429"/>
      <c r="LF112" s="429"/>
      <c r="LG112" s="429"/>
      <c r="LH112" s="429"/>
      <c r="LI112" s="429"/>
      <c r="LJ112" s="429"/>
      <c r="LK112" s="429"/>
      <c r="LL112" s="429"/>
      <c r="LM112" s="429"/>
      <c r="LN112" s="429"/>
      <c r="LO112" s="429"/>
      <c r="LP112" s="429"/>
      <c r="LQ112" s="429"/>
      <c r="LR112" s="429"/>
      <c r="LS112" s="429"/>
      <c r="LT112" s="429"/>
      <c r="LU112" s="429"/>
      <c r="LV112" s="429"/>
      <c r="LW112" s="429"/>
      <c r="LX112" s="429"/>
      <c r="LY112" s="429"/>
      <c r="LZ112" s="429"/>
    </row>
    <row r="113" spans="1:338" ht="11.25" customHeight="1">
      <c r="A113" s="429"/>
      <c r="B113" s="429"/>
      <c r="C113" s="429"/>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29"/>
      <c r="AE113" s="429"/>
      <c r="AF113" s="429"/>
      <c r="AG113" s="429"/>
      <c r="AH113" s="429"/>
      <c r="AI113" s="429"/>
      <c r="AJ113" s="429"/>
      <c r="AK113" s="429"/>
      <c r="AL113" s="429"/>
      <c r="AM113" s="429"/>
      <c r="AN113" s="429"/>
      <c r="AO113" s="429"/>
      <c r="AP113" s="429"/>
      <c r="AQ113" s="429"/>
      <c r="AR113" s="429"/>
      <c r="AS113" s="429"/>
      <c r="AT113" s="429"/>
      <c r="AU113" s="429"/>
      <c r="AV113" s="429"/>
      <c r="AW113" s="429"/>
      <c r="AX113" s="429"/>
      <c r="AY113" s="429"/>
      <c r="AZ113" s="429"/>
      <c r="BA113" s="429"/>
      <c r="BB113" s="429"/>
      <c r="BC113" s="429"/>
      <c r="BD113" s="429"/>
      <c r="BE113" s="429"/>
      <c r="BF113" s="429"/>
      <c r="BG113" s="429"/>
      <c r="BH113" s="429"/>
      <c r="BI113" s="429"/>
      <c r="BJ113" s="429"/>
      <c r="BK113" s="429"/>
      <c r="BL113" s="429"/>
      <c r="BM113" s="429"/>
      <c r="BN113" s="429"/>
      <c r="BO113" s="429"/>
      <c r="BP113" s="429"/>
      <c r="BQ113" s="429"/>
      <c r="BR113" s="429"/>
      <c r="BS113" s="429"/>
      <c r="BT113" s="429"/>
      <c r="BU113" s="429"/>
      <c r="BV113" s="429"/>
      <c r="BW113" s="429"/>
      <c r="BX113" s="429"/>
      <c r="BY113" s="429"/>
      <c r="BZ113" s="429"/>
      <c r="CA113" s="429"/>
      <c r="CB113" s="429"/>
      <c r="CC113" s="429"/>
      <c r="CD113" s="429"/>
      <c r="CE113" s="429"/>
      <c r="CF113" s="429"/>
      <c r="CG113" s="429"/>
      <c r="CH113" s="429"/>
      <c r="CI113" s="429"/>
      <c r="CJ113" s="429"/>
      <c r="CK113" s="429"/>
      <c r="CL113" s="429"/>
      <c r="CM113" s="429"/>
      <c r="CN113" s="429"/>
      <c r="CO113" s="429"/>
      <c r="CP113" s="429"/>
      <c r="CQ113" s="429"/>
      <c r="CR113" s="429"/>
      <c r="CS113" s="429"/>
      <c r="CT113" s="429"/>
      <c r="CU113" s="429"/>
      <c r="CV113" s="429"/>
      <c r="CW113" s="429"/>
      <c r="CX113" s="429"/>
      <c r="CY113" s="429"/>
      <c r="CZ113" s="429"/>
      <c r="DA113" s="429"/>
      <c r="DB113" s="429"/>
      <c r="DC113" s="429"/>
      <c r="DD113" s="429"/>
      <c r="DE113" s="429"/>
      <c r="DF113" s="429"/>
      <c r="DG113" s="429"/>
      <c r="DH113" s="429"/>
      <c r="DI113" s="429"/>
      <c r="DJ113" s="429"/>
      <c r="DK113" s="429"/>
      <c r="DL113" s="429"/>
      <c r="DM113" s="429"/>
      <c r="DN113" s="429"/>
      <c r="DO113" s="429"/>
      <c r="DP113" s="429"/>
      <c r="DQ113" s="429"/>
      <c r="DR113" s="429"/>
      <c r="DS113" s="429"/>
      <c r="DT113" s="429"/>
      <c r="DU113" s="429"/>
      <c r="DV113" s="429"/>
      <c r="DW113" s="429"/>
      <c r="DX113" s="429"/>
      <c r="DY113" s="429"/>
      <c r="DZ113" s="429"/>
      <c r="EA113" s="429"/>
      <c r="EB113" s="429"/>
      <c r="EC113" s="429"/>
      <c r="ED113" s="429"/>
      <c r="EE113" s="429"/>
      <c r="EF113" s="429"/>
      <c r="EG113" s="429"/>
      <c r="EH113" s="429"/>
      <c r="EI113" s="429"/>
      <c r="EJ113" s="429"/>
      <c r="EK113" s="429"/>
      <c r="EL113" s="429"/>
      <c r="EM113" s="429"/>
      <c r="EN113" s="429"/>
      <c r="EO113" s="429"/>
      <c r="EP113" s="429"/>
      <c r="EQ113" s="429"/>
      <c r="ER113" s="429"/>
      <c r="ES113" s="429"/>
      <c r="ET113" s="429"/>
      <c r="EU113" s="429"/>
      <c r="EV113" s="429"/>
      <c r="EW113" s="429"/>
      <c r="EX113" s="429"/>
      <c r="EY113" s="429"/>
      <c r="EZ113" s="429"/>
      <c r="FA113" s="429"/>
      <c r="FB113" s="429"/>
      <c r="FC113" s="429"/>
      <c r="FD113" s="429"/>
      <c r="FE113" s="429"/>
      <c r="FF113" s="429"/>
      <c r="FG113" s="429"/>
      <c r="FH113" s="429"/>
      <c r="FI113" s="429"/>
      <c r="FJ113" s="429"/>
      <c r="FK113" s="429"/>
      <c r="FL113" s="429"/>
      <c r="FM113" s="429"/>
      <c r="FN113" s="429"/>
      <c r="FO113" s="429"/>
      <c r="FP113" s="429"/>
      <c r="FQ113" s="429"/>
      <c r="FR113" s="429"/>
      <c r="FS113" s="429"/>
      <c r="FT113" s="429"/>
      <c r="FU113" s="429"/>
      <c r="FV113" s="429"/>
      <c r="FW113" s="429"/>
      <c r="FX113" s="429"/>
      <c r="FY113" s="429"/>
      <c r="FZ113" s="429"/>
      <c r="GA113" s="429"/>
      <c r="GB113" s="429"/>
      <c r="GC113" s="429"/>
      <c r="GD113" s="429"/>
      <c r="GE113" s="429"/>
      <c r="GF113" s="429"/>
      <c r="GG113" s="429"/>
      <c r="GH113" s="429"/>
      <c r="GI113" s="429"/>
      <c r="GJ113" s="429"/>
      <c r="GK113" s="429"/>
      <c r="GL113" s="429"/>
      <c r="GM113" s="429"/>
      <c r="GN113" s="429"/>
      <c r="GO113" s="429"/>
      <c r="GP113" s="429"/>
      <c r="GQ113" s="429"/>
      <c r="GR113" s="429"/>
      <c r="GS113" s="429"/>
      <c r="GT113" s="429"/>
      <c r="GU113" s="429"/>
      <c r="GV113" s="429"/>
      <c r="GW113" s="429"/>
      <c r="GX113" s="429"/>
      <c r="GY113" s="429"/>
      <c r="GZ113" s="429"/>
      <c r="HA113" s="429"/>
      <c r="HB113" s="429"/>
      <c r="HC113" s="429"/>
      <c r="HD113" s="429"/>
      <c r="HE113" s="429"/>
      <c r="HF113" s="429"/>
      <c r="HG113" s="429"/>
      <c r="HH113" s="429"/>
      <c r="HI113" s="429"/>
      <c r="HJ113" s="429"/>
      <c r="HK113" s="429"/>
      <c r="HL113" s="429"/>
      <c r="HM113" s="429"/>
      <c r="HN113" s="429"/>
      <c r="HO113" s="429"/>
      <c r="HP113" s="429"/>
      <c r="HQ113" s="429"/>
      <c r="HR113" s="429"/>
      <c r="HS113" s="429"/>
      <c r="HT113" s="429"/>
      <c r="HU113" s="429"/>
      <c r="HV113" s="429"/>
      <c r="HW113" s="429"/>
      <c r="HX113" s="429"/>
      <c r="HY113" s="429"/>
      <c r="HZ113" s="429"/>
      <c r="IA113" s="429"/>
      <c r="IB113" s="429"/>
      <c r="IC113" s="429"/>
      <c r="ID113" s="429"/>
      <c r="IE113" s="429"/>
      <c r="IF113" s="429"/>
      <c r="IG113" s="429"/>
      <c r="IH113" s="429"/>
      <c r="II113" s="429"/>
      <c r="IJ113" s="429"/>
      <c r="IK113" s="429"/>
      <c r="IL113" s="429"/>
      <c r="IM113" s="429"/>
      <c r="IN113" s="429"/>
      <c r="IO113" s="429"/>
      <c r="IP113" s="429"/>
      <c r="IQ113" s="429"/>
      <c r="IR113" s="429"/>
      <c r="IS113" s="429"/>
      <c r="IT113" s="429"/>
      <c r="IU113" s="429"/>
      <c r="IV113" s="429"/>
      <c r="IW113" s="429"/>
      <c r="IX113" s="429"/>
      <c r="IY113" s="429"/>
      <c r="IZ113" s="429"/>
      <c r="JA113" s="429"/>
      <c r="JB113" s="429"/>
      <c r="JC113" s="429"/>
      <c r="JD113" s="429"/>
      <c r="JE113" s="429"/>
      <c r="JF113" s="429"/>
      <c r="JG113" s="429"/>
      <c r="JH113" s="429"/>
      <c r="JI113" s="429"/>
      <c r="JJ113" s="429"/>
      <c r="JK113" s="429"/>
      <c r="JL113" s="429"/>
      <c r="JM113" s="429"/>
      <c r="JN113" s="429"/>
      <c r="JO113" s="429"/>
      <c r="JP113" s="429"/>
      <c r="JQ113" s="429"/>
      <c r="JR113" s="429"/>
      <c r="JS113" s="429"/>
      <c r="JT113" s="429"/>
      <c r="JU113" s="429"/>
      <c r="JV113" s="429"/>
      <c r="JW113" s="429"/>
      <c r="JX113" s="429"/>
      <c r="JY113" s="429"/>
      <c r="JZ113" s="429"/>
      <c r="KA113" s="429"/>
      <c r="KB113" s="429"/>
      <c r="KC113" s="429"/>
      <c r="KD113" s="429"/>
      <c r="KE113" s="429"/>
      <c r="KF113" s="429"/>
      <c r="KG113" s="429"/>
      <c r="KH113" s="429"/>
      <c r="KI113" s="429"/>
      <c r="KJ113" s="429"/>
      <c r="KK113" s="429"/>
      <c r="KL113" s="429"/>
      <c r="KM113" s="429"/>
      <c r="KN113" s="429"/>
      <c r="KO113" s="429"/>
      <c r="KP113" s="429"/>
      <c r="KQ113" s="429"/>
      <c r="KR113" s="429"/>
      <c r="KS113" s="429"/>
      <c r="KT113" s="429"/>
      <c r="KU113" s="429"/>
      <c r="KV113" s="429"/>
      <c r="KW113" s="429"/>
      <c r="KX113" s="429"/>
      <c r="KY113" s="429"/>
      <c r="KZ113" s="429"/>
      <c r="LA113" s="429"/>
      <c r="LB113" s="429"/>
      <c r="LC113" s="429"/>
      <c r="LD113" s="429"/>
      <c r="LE113" s="429"/>
      <c r="LF113" s="429"/>
      <c r="LG113" s="429"/>
      <c r="LH113" s="429"/>
      <c r="LI113" s="429"/>
      <c r="LJ113" s="429"/>
      <c r="LK113" s="429"/>
      <c r="LL113" s="429"/>
      <c r="LM113" s="429"/>
      <c r="LN113" s="429"/>
      <c r="LO113" s="429"/>
      <c r="LP113" s="429"/>
      <c r="LQ113" s="429"/>
      <c r="LR113" s="429"/>
      <c r="LS113" s="429"/>
      <c r="LT113" s="429"/>
      <c r="LU113" s="429"/>
      <c r="LV113" s="429"/>
      <c r="LW113" s="429"/>
      <c r="LX113" s="429"/>
      <c r="LY113" s="429"/>
      <c r="LZ113" s="429"/>
    </row>
    <row r="114" spans="1:338" ht="11.25" customHeight="1">
      <c r="A114" s="429"/>
      <c r="B114" s="429"/>
      <c r="C114" s="429"/>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29"/>
      <c r="AZ114" s="429"/>
      <c r="BA114" s="429"/>
      <c r="BB114" s="429"/>
      <c r="BC114" s="429"/>
      <c r="BD114" s="429"/>
      <c r="BE114" s="429"/>
      <c r="BF114" s="429"/>
      <c r="BG114" s="429"/>
      <c r="BH114" s="429"/>
      <c r="BI114" s="429"/>
      <c r="BJ114" s="429"/>
      <c r="BK114" s="429"/>
      <c r="BL114" s="429"/>
      <c r="BM114" s="429"/>
      <c r="BN114" s="429"/>
      <c r="BO114" s="429"/>
      <c r="BP114" s="429"/>
      <c r="BQ114" s="429"/>
      <c r="BR114" s="429"/>
      <c r="BS114" s="429"/>
      <c r="BT114" s="429"/>
      <c r="BU114" s="429"/>
      <c r="BV114" s="429"/>
      <c r="BW114" s="429"/>
      <c r="BX114" s="429"/>
      <c r="BY114" s="429"/>
      <c r="BZ114" s="429"/>
      <c r="CA114" s="429"/>
      <c r="CB114" s="429"/>
      <c r="CC114" s="429"/>
      <c r="CD114" s="429"/>
      <c r="CE114" s="429"/>
      <c r="CF114" s="429"/>
      <c r="CG114" s="429"/>
      <c r="CH114" s="429"/>
      <c r="CI114" s="429"/>
      <c r="CJ114" s="429"/>
      <c r="CK114" s="429"/>
      <c r="CL114" s="429"/>
      <c r="CM114" s="429"/>
      <c r="CN114" s="429"/>
      <c r="CO114" s="429"/>
      <c r="CP114" s="429"/>
      <c r="CQ114" s="429"/>
      <c r="CR114" s="429"/>
      <c r="CS114" s="429"/>
      <c r="CT114" s="429"/>
      <c r="CU114" s="429"/>
      <c r="CV114" s="429"/>
      <c r="CW114" s="429"/>
      <c r="CX114" s="429"/>
      <c r="CY114" s="429"/>
      <c r="CZ114" s="429"/>
      <c r="DA114" s="429"/>
      <c r="DB114" s="429"/>
      <c r="DC114" s="429"/>
      <c r="DD114" s="429"/>
      <c r="DE114" s="429"/>
      <c r="DF114" s="429"/>
      <c r="DG114" s="429"/>
      <c r="DH114" s="429"/>
      <c r="DI114" s="429"/>
      <c r="DJ114" s="429"/>
      <c r="DK114" s="429"/>
      <c r="DL114" s="429"/>
      <c r="DM114" s="429"/>
      <c r="DN114" s="429"/>
      <c r="DO114" s="429"/>
      <c r="DP114" s="429"/>
      <c r="DQ114" s="429"/>
      <c r="DR114" s="429"/>
      <c r="DS114" s="429"/>
      <c r="DT114" s="429"/>
      <c r="DU114" s="429"/>
      <c r="DV114" s="429"/>
      <c r="DW114" s="429"/>
      <c r="DX114" s="429"/>
      <c r="DY114" s="429"/>
      <c r="DZ114" s="429"/>
      <c r="EA114" s="429"/>
      <c r="EB114" s="429"/>
      <c r="EC114" s="429"/>
      <c r="ED114" s="429"/>
      <c r="EE114" s="429"/>
      <c r="EF114" s="429"/>
      <c r="EG114" s="429"/>
      <c r="EH114" s="429"/>
      <c r="EI114" s="429"/>
      <c r="EJ114" s="429"/>
      <c r="EK114" s="429"/>
      <c r="EL114" s="429"/>
      <c r="EM114" s="429"/>
      <c r="EN114" s="429"/>
      <c r="EO114" s="429"/>
      <c r="EP114" s="429"/>
      <c r="EQ114" s="429"/>
      <c r="ER114" s="429"/>
      <c r="ES114" s="429"/>
      <c r="ET114" s="429"/>
      <c r="EU114" s="429"/>
      <c r="EV114" s="429"/>
      <c r="EW114" s="429"/>
      <c r="EX114" s="429"/>
      <c r="EY114" s="429"/>
      <c r="EZ114" s="429"/>
      <c r="FA114" s="429"/>
      <c r="FB114" s="429"/>
      <c r="FC114" s="429"/>
      <c r="FD114" s="429"/>
      <c r="FE114" s="429"/>
      <c r="FF114" s="429"/>
      <c r="FG114" s="429"/>
      <c r="FH114" s="429"/>
      <c r="FI114" s="429"/>
      <c r="FJ114" s="429"/>
      <c r="FK114" s="429"/>
      <c r="FL114" s="429"/>
      <c r="FM114" s="429"/>
      <c r="FN114" s="429"/>
      <c r="FO114" s="429"/>
      <c r="FP114" s="429"/>
      <c r="FQ114" s="429"/>
      <c r="FR114" s="429"/>
      <c r="FS114" s="429"/>
      <c r="FT114" s="429"/>
      <c r="FU114" s="429"/>
      <c r="FV114" s="429"/>
      <c r="FW114" s="429"/>
      <c r="FX114" s="429"/>
      <c r="FY114" s="429"/>
      <c r="FZ114" s="429"/>
      <c r="GA114" s="429"/>
      <c r="GB114" s="429"/>
      <c r="GC114" s="429"/>
      <c r="GD114" s="429"/>
      <c r="GE114" s="429"/>
      <c r="GF114" s="429"/>
      <c r="GG114" s="429"/>
      <c r="GH114" s="429"/>
      <c r="GI114" s="429"/>
      <c r="GJ114" s="429"/>
      <c r="GK114" s="429"/>
      <c r="GL114" s="429"/>
      <c r="GM114" s="429"/>
      <c r="GN114" s="429"/>
      <c r="GO114" s="429"/>
      <c r="GP114" s="429"/>
      <c r="GQ114" s="429"/>
      <c r="GR114" s="429"/>
      <c r="GS114" s="429"/>
      <c r="GT114" s="429"/>
      <c r="GU114" s="429"/>
      <c r="GV114" s="429"/>
      <c r="GW114" s="429"/>
      <c r="GX114" s="429"/>
      <c r="GY114" s="429"/>
      <c r="GZ114" s="429"/>
      <c r="HA114" s="429"/>
      <c r="HB114" s="429"/>
      <c r="HC114" s="429"/>
      <c r="HD114" s="429"/>
      <c r="HE114" s="429"/>
      <c r="HF114" s="429"/>
      <c r="HG114" s="429"/>
      <c r="HH114" s="429"/>
      <c r="HI114" s="429"/>
      <c r="HJ114" s="429"/>
      <c r="HK114" s="429"/>
      <c r="HL114" s="429"/>
      <c r="HM114" s="429"/>
      <c r="HN114" s="429"/>
      <c r="HO114" s="429"/>
      <c r="HP114" s="429"/>
      <c r="HQ114" s="429"/>
      <c r="HR114" s="429"/>
      <c r="HS114" s="429"/>
      <c r="HT114" s="429"/>
      <c r="HU114" s="429"/>
      <c r="HV114" s="429"/>
      <c r="HW114" s="429"/>
      <c r="HX114" s="429"/>
      <c r="HY114" s="429"/>
      <c r="HZ114" s="429"/>
      <c r="IA114" s="429"/>
      <c r="IB114" s="429"/>
      <c r="IC114" s="429"/>
      <c r="ID114" s="429"/>
      <c r="IE114" s="429"/>
      <c r="IF114" s="429"/>
      <c r="IG114" s="429"/>
      <c r="IH114" s="429"/>
      <c r="II114" s="429"/>
      <c r="IJ114" s="429"/>
      <c r="IK114" s="429"/>
      <c r="IL114" s="429"/>
      <c r="IM114" s="429"/>
      <c r="IN114" s="429"/>
      <c r="IO114" s="429"/>
      <c r="IP114" s="429"/>
      <c r="IQ114" s="429"/>
      <c r="IR114" s="429"/>
      <c r="IS114" s="429"/>
      <c r="IT114" s="429"/>
      <c r="IU114" s="429"/>
      <c r="IV114" s="429"/>
      <c r="IW114" s="429"/>
      <c r="IX114" s="429"/>
      <c r="IY114" s="429"/>
      <c r="IZ114" s="429"/>
      <c r="JA114" s="429"/>
      <c r="JB114" s="429"/>
      <c r="JC114" s="429"/>
      <c r="JD114" s="429"/>
      <c r="JE114" s="429"/>
      <c r="JF114" s="429"/>
      <c r="JG114" s="429"/>
      <c r="JH114" s="429"/>
      <c r="JI114" s="429"/>
      <c r="JJ114" s="429"/>
      <c r="JK114" s="429"/>
      <c r="JL114" s="429"/>
      <c r="JM114" s="429"/>
      <c r="JN114" s="429"/>
      <c r="JO114" s="429"/>
      <c r="JP114" s="429"/>
      <c r="JQ114" s="429"/>
      <c r="JR114" s="429"/>
      <c r="JS114" s="429"/>
      <c r="JT114" s="429"/>
      <c r="JU114" s="429"/>
      <c r="JV114" s="429"/>
      <c r="JW114" s="429"/>
      <c r="JX114" s="429"/>
      <c r="JY114" s="429"/>
      <c r="JZ114" s="429"/>
      <c r="KA114" s="429"/>
      <c r="KB114" s="429"/>
      <c r="KC114" s="429"/>
      <c r="KD114" s="429"/>
      <c r="KE114" s="429"/>
      <c r="KF114" s="429"/>
      <c r="KG114" s="429"/>
      <c r="KH114" s="429"/>
      <c r="KI114" s="429"/>
      <c r="KJ114" s="429"/>
      <c r="KK114" s="429"/>
      <c r="KL114" s="429"/>
      <c r="KM114" s="429"/>
      <c r="KN114" s="429"/>
      <c r="KO114" s="429"/>
      <c r="KP114" s="429"/>
      <c r="KQ114" s="429"/>
      <c r="KR114" s="429"/>
      <c r="KS114" s="429"/>
      <c r="KT114" s="429"/>
      <c r="KU114" s="429"/>
      <c r="KV114" s="429"/>
      <c r="KW114" s="429"/>
      <c r="KX114" s="429"/>
      <c r="KY114" s="429"/>
      <c r="KZ114" s="429"/>
      <c r="LA114" s="429"/>
      <c r="LB114" s="429"/>
      <c r="LC114" s="429"/>
      <c r="LD114" s="429"/>
      <c r="LE114" s="429"/>
      <c r="LF114" s="429"/>
      <c r="LG114" s="429"/>
      <c r="LH114" s="429"/>
      <c r="LI114" s="429"/>
      <c r="LJ114" s="429"/>
      <c r="LK114" s="429"/>
      <c r="LL114" s="429"/>
      <c r="LM114" s="429"/>
      <c r="LN114" s="429"/>
      <c r="LO114" s="429"/>
      <c r="LP114" s="429"/>
      <c r="LQ114" s="429"/>
      <c r="LR114" s="429"/>
      <c r="LS114" s="429"/>
      <c r="LT114" s="429"/>
      <c r="LU114" s="429"/>
      <c r="LV114" s="429"/>
      <c r="LW114" s="429"/>
      <c r="LX114" s="429"/>
      <c r="LY114" s="429"/>
      <c r="LZ114" s="429"/>
    </row>
    <row r="115" spans="1:338" ht="11.25" customHeight="1">
      <c r="A115" s="429"/>
      <c r="B115" s="429"/>
      <c r="C115" s="429"/>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29"/>
      <c r="AZ115" s="429"/>
      <c r="BA115" s="429"/>
      <c r="BB115" s="429"/>
      <c r="BC115" s="429"/>
      <c r="BD115" s="429"/>
      <c r="BE115" s="429"/>
      <c r="BF115" s="429"/>
      <c r="BG115" s="429"/>
      <c r="BH115" s="429"/>
      <c r="BI115" s="429"/>
      <c r="BJ115" s="429"/>
      <c r="BK115" s="429"/>
      <c r="BL115" s="429"/>
      <c r="BM115" s="429"/>
      <c r="BN115" s="429"/>
      <c r="BO115" s="429"/>
      <c r="BP115" s="429"/>
      <c r="BQ115" s="429"/>
      <c r="BR115" s="429"/>
      <c r="BS115" s="429"/>
      <c r="BT115" s="429"/>
      <c r="BU115" s="429"/>
      <c r="BV115" s="429"/>
      <c r="BW115" s="429"/>
      <c r="BX115" s="429"/>
      <c r="BY115" s="429"/>
      <c r="BZ115" s="429"/>
      <c r="CA115" s="429"/>
      <c r="CB115" s="429"/>
      <c r="CC115" s="429"/>
      <c r="CD115" s="429"/>
      <c r="CE115" s="429"/>
      <c r="CF115" s="429"/>
      <c r="CG115" s="429"/>
      <c r="CH115" s="429"/>
      <c r="CI115" s="429"/>
      <c r="CJ115" s="429"/>
      <c r="CK115" s="429"/>
      <c r="CL115" s="429"/>
      <c r="CM115" s="429"/>
      <c r="CN115" s="429"/>
      <c r="CO115" s="429"/>
      <c r="CP115" s="429"/>
      <c r="CQ115" s="429"/>
      <c r="CR115" s="429"/>
      <c r="CS115" s="429"/>
      <c r="CT115" s="429"/>
      <c r="CU115" s="429"/>
      <c r="CV115" s="429"/>
      <c r="CW115" s="429"/>
      <c r="CX115" s="429"/>
      <c r="CY115" s="429"/>
      <c r="CZ115" s="429"/>
      <c r="DA115" s="429"/>
      <c r="DB115" s="429"/>
      <c r="DC115" s="429"/>
      <c r="DD115" s="429"/>
      <c r="DE115" s="429"/>
      <c r="DF115" s="429"/>
      <c r="DG115" s="429"/>
      <c r="DH115" s="429"/>
      <c r="DI115" s="429"/>
      <c r="DJ115" s="429"/>
      <c r="DK115" s="429"/>
      <c r="DL115" s="429"/>
      <c r="DM115" s="429"/>
      <c r="DN115" s="429"/>
      <c r="DO115" s="429"/>
      <c r="DP115" s="429"/>
      <c r="DQ115" s="429"/>
      <c r="DR115" s="429"/>
      <c r="DS115" s="429"/>
      <c r="DT115" s="429"/>
      <c r="DU115" s="429"/>
      <c r="DV115" s="429"/>
      <c r="DW115" s="429"/>
      <c r="DX115" s="429"/>
      <c r="DY115" s="429"/>
      <c r="DZ115" s="429"/>
      <c r="EA115" s="429"/>
      <c r="EB115" s="429"/>
      <c r="EC115" s="429"/>
      <c r="ED115" s="429"/>
      <c r="EE115" s="429"/>
      <c r="EF115" s="429"/>
      <c r="EG115" s="429"/>
      <c r="EH115" s="429"/>
      <c r="EI115" s="429"/>
      <c r="EJ115" s="429"/>
      <c r="EK115" s="429"/>
      <c r="EL115" s="429"/>
      <c r="EM115" s="429"/>
      <c r="EN115" s="429"/>
      <c r="EO115" s="429"/>
      <c r="EP115" s="429"/>
      <c r="EQ115" s="429"/>
      <c r="ER115" s="429"/>
      <c r="ES115" s="429"/>
      <c r="ET115" s="429"/>
      <c r="EU115" s="429"/>
      <c r="EV115" s="429"/>
      <c r="EW115" s="429"/>
      <c r="EX115" s="429"/>
      <c r="EY115" s="429"/>
      <c r="EZ115" s="429"/>
      <c r="FA115" s="429"/>
      <c r="FB115" s="429"/>
      <c r="FC115" s="429"/>
      <c r="FD115" s="429"/>
      <c r="FE115" s="429"/>
      <c r="FF115" s="429"/>
      <c r="FG115" s="429"/>
      <c r="FH115" s="429"/>
      <c r="FI115" s="429"/>
      <c r="FJ115" s="429"/>
      <c r="FK115" s="429"/>
      <c r="FL115" s="429"/>
      <c r="FM115" s="429"/>
      <c r="FN115" s="429"/>
      <c r="FO115" s="429"/>
      <c r="FP115" s="429"/>
      <c r="FQ115" s="429"/>
      <c r="FR115" s="429"/>
      <c r="FS115" s="429"/>
      <c r="FT115" s="429"/>
      <c r="FU115" s="429"/>
      <c r="FV115" s="429"/>
      <c r="FW115" s="429"/>
      <c r="FX115" s="429"/>
      <c r="FY115" s="429"/>
      <c r="FZ115" s="429"/>
      <c r="GA115" s="429"/>
      <c r="GB115" s="429"/>
      <c r="GC115" s="429"/>
      <c r="GD115" s="429"/>
      <c r="GE115" s="429"/>
      <c r="GF115" s="429"/>
      <c r="GG115" s="429"/>
      <c r="GH115" s="429"/>
      <c r="GI115" s="429"/>
      <c r="GJ115" s="429"/>
      <c r="GK115" s="429"/>
      <c r="GL115" s="429"/>
      <c r="GM115" s="429"/>
      <c r="GN115" s="429"/>
      <c r="GO115" s="429"/>
      <c r="GP115" s="429"/>
      <c r="GQ115" s="429"/>
      <c r="GR115" s="429"/>
      <c r="GS115" s="429"/>
      <c r="GT115" s="429"/>
      <c r="GU115" s="429"/>
      <c r="GV115" s="429"/>
      <c r="GW115" s="429"/>
      <c r="GX115" s="429"/>
      <c r="GY115" s="429"/>
      <c r="GZ115" s="429"/>
      <c r="HA115" s="429"/>
      <c r="HB115" s="429"/>
      <c r="HC115" s="429"/>
      <c r="HD115" s="429"/>
      <c r="HE115" s="429"/>
      <c r="HF115" s="429"/>
      <c r="HG115" s="429"/>
      <c r="HH115" s="429"/>
      <c r="HI115" s="429"/>
      <c r="HJ115" s="429"/>
      <c r="HK115" s="429"/>
      <c r="HL115" s="429"/>
      <c r="HM115" s="429"/>
      <c r="HN115" s="429"/>
      <c r="HO115" s="429"/>
      <c r="HP115" s="429"/>
      <c r="HQ115" s="429"/>
      <c r="HR115" s="429"/>
      <c r="HS115" s="429"/>
      <c r="HT115" s="429"/>
      <c r="HU115" s="429"/>
      <c r="HV115" s="429"/>
      <c r="HW115" s="429"/>
      <c r="HX115" s="429"/>
      <c r="HY115" s="429"/>
      <c r="HZ115" s="429"/>
      <c r="IA115" s="429"/>
      <c r="IB115" s="429"/>
      <c r="IC115" s="429"/>
      <c r="ID115" s="429"/>
      <c r="IE115" s="429"/>
      <c r="IF115" s="429"/>
      <c r="IG115" s="429"/>
      <c r="IH115" s="429"/>
      <c r="II115" s="429"/>
      <c r="IJ115" s="429"/>
      <c r="IK115" s="429"/>
      <c r="IL115" s="429"/>
      <c r="IM115" s="429"/>
      <c r="IN115" s="429"/>
      <c r="IO115" s="429"/>
      <c r="IP115" s="429"/>
      <c r="IQ115" s="429"/>
      <c r="IR115" s="429"/>
      <c r="IS115" s="429"/>
      <c r="IT115" s="429"/>
      <c r="IU115" s="429"/>
      <c r="IV115" s="429"/>
      <c r="IW115" s="429"/>
      <c r="IX115" s="429"/>
      <c r="IY115" s="429"/>
      <c r="IZ115" s="429"/>
      <c r="JA115" s="429"/>
      <c r="JB115" s="429"/>
      <c r="JC115" s="429"/>
      <c r="JD115" s="429"/>
      <c r="JE115" s="429"/>
      <c r="JF115" s="429"/>
      <c r="JG115" s="429"/>
      <c r="JH115" s="429"/>
      <c r="JI115" s="429"/>
      <c r="JJ115" s="429"/>
      <c r="JK115" s="429"/>
      <c r="JL115" s="429"/>
      <c r="JM115" s="429"/>
      <c r="JN115" s="429"/>
      <c r="JO115" s="429"/>
      <c r="JP115" s="429"/>
      <c r="JQ115" s="429"/>
      <c r="JR115" s="429"/>
      <c r="JS115" s="429"/>
      <c r="JT115" s="429"/>
      <c r="JU115" s="429"/>
      <c r="JV115" s="429"/>
      <c r="JW115" s="429"/>
      <c r="JX115" s="429"/>
      <c r="JY115" s="429"/>
      <c r="JZ115" s="429"/>
      <c r="KA115" s="429"/>
      <c r="KB115" s="429"/>
      <c r="KC115" s="429"/>
      <c r="KD115" s="429"/>
      <c r="KE115" s="429"/>
      <c r="KF115" s="429"/>
      <c r="KG115" s="429"/>
      <c r="KH115" s="429"/>
      <c r="KI115" s="429"/>
      <c r="KJ115" s="429"/>
      <c r="KK115" s="429"/>
      <c r="KL115" s="429"/>
      <c r="KM115" s="429"/>
      <c r="KN115" s="429"/>
      <c r="KO115" s="429"/>
      <c r="KP115" s="429"/>
      <c r="KQ115" s="429"/>
      <c r="KR115" s="429"/>
      <c r="KS115" s="429"/>
      <c r="KT115" s="429"/>
      <c r="KU115" s="429"/>
      <c r="KV115" s="429"/>
      <c r="KW115" s="429"/>
      <c r="KX115" s="429"/>
      <c r="KY115" s="429"/>
      <c r="KZ115" s="429"/>
      <c r="LA115" s="429"/>
      <c r="LB115" s="429"/>
      <c r="LC115" s="429"/>
      <c r="LD115" s="429"/>
      <c r="LE115" s="429"/>
      <c r="LF115" s="429"/>
      <c r="LG115" s="429"/>
      <c r="LH115" s="429"/>
      <c r="LI115" s="429"/>
      <c r="LJ115" s="429"/>
      <c r="LK115" s="429"/>
      <c r="LL115" s="429"/>
      <c r="LM115" s="429"/>
      <c r="LN115" s="429"/>
      <c r="LO115" s="429"/>
      <c r="LP115" s="429"/>
      <c r="LQ115" s="429"/>
      <c r="LR115" s="429"/>
      <c r="LS115" s="429"/>
      <c r="LT115" s="429"/>
      <c r="LU115" s="429"/>
      <c r="LV115" s="429"/>
      <c r="LW115" s="429"/>
      <c r="LX115" s="429"/>
      <c r="LY115" s="429"/>
      <c r="LZ115" s="429"/>
    </row>
    <row r="116" spans="1:338" ht="11.25" customHeight="1">
      <c r="A116" s="429"/>
      <c r="B116" s="429"/>
      <c r="C116" s="429"/>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29"/>
      <c r="AZ116" s="429"/>
      <c r="BA116" s="429"/>
      <c r="BB116" s="429"/>
      <c r="BC116" s="429"/>
      <c r="BD116" s="429"/>
      <c r="BE116" s="429"/>
      <c r="BF116" s="429"/>
      <c r="BG116" s="429"/>
      <c r="BH116" s="429"/>
      <c r="BI116" s="429"/>
      <c r="BJ116" s="429"/>
      <c r="BK116" s="429"/>
      <c r="BL116" s="429"/>
      <c r="BM116" s="429"/>
      <c r="BN116" s="429"/>
      <c r="BO116" s="429"/>
      <c r="BP116" s="429"/>
      <c r="BQ116" s="429"/>
      <c r="BR116" s="429"/>
      <c r="BS116" s="429"/>
      <c r="BT116" s="429"/>
      <c r="BU116" s="429"/>
      <c r="BV116" s="429"/>
      <c r="BW116" s="429"/>
      <c r="BX116" s="429"/>
      <c r="BY116" s="429"/>
      <c r="BZ116" s="429"/>
      <c r="CA116" s="429"/>
      <c r="CB116" s="429"/>
      <c r="CC116" s="429"/>
      <c r="CD116" s="429"/>
      <c r="CE116" s="429"/>
      <c r="CF116" s="429"/>
      <c r="CG116" s="429"/>
      <c r="CH116" s="429"/>
      <c r="CI116" s="429"/>
      <c r="CJ116" s="429"/>
      <c r="CK116" s="429"/>
      <c r="CL116" s="429"/>
      <c r="CM116" s="429"/>
      <c r="CN116" s="429"/>
      <c r="CO116" s="429"/>
      <c r="CP116" s="429"/>
      <c r="CQ116" s="429"/>
      <c r="CR116" s="429"/>
      <c r="CS116" s="429"/>
      <c r="CT116" s="429"/>
      <c r="CU116" s="429"/>
      <c r="CV116" s="429"/>
      <c r="CW116" s="429"/>
      <c r="CX116" s="429"/>
      <c r="CY116" s="429"/>
      <c r="CZ116" s="429"/>
      <c r="DA116" s="429"/>
      <c r="DB116" s="429"/>
      <c r="DC116" s="429"/>
      <c r="DD116" s="429"/>
      <c r="DE116" s="429"/>
      <c r="DF116" s="429"/>
      <c r="DG116" s="429"/>
      <c r="DH116" s="429"/>
      <c r="DI116" s="429"/>
      <c r="DJ116" s="429"/>
      <c r="DK116" s="429"/>
      <c r="DL116" s="429"/>
      <c r="DM116" s="429"/>
      <c r="DN116" s="429"/>
      <c r="DO116" s="429"/>
      <c r="DP116" s="429"/>
      <c r="DQ116" s="429"/>
      <c r="DR116" s="429"/>
      <c r="DS116" s="429"/>
      <c r="DT116" s="429"/>
      <c r="DU116" s="429"/>
      <c r="DV116" s="429"/>
      <c r="DW116" s="429"/>
      <c r="DX116" s="429"/>
      <c r="DY116" s="429"/>
      <c r="DZ116" s="429"/>
      <c r="EA116" s="429"/>
      <c r="EB116" s="429"/>
      <c r="EC116" s="429"/>
      <c r="ED116" s="429"/>
      <c r="EE116" s="429"/>
      <c r="EF116" s="429"/>
      <c r="EG116" s="429"/>
      <c r="EH116" s="429"/>
      <c r="EI116" s="429"/>
      <c r="EJ116" s="429"/>
      <c r="EK116" s="429"/>
      <c r="EL116" s="429"/>
      <c r="EM116" s="429"/>
      <c r="EN116" s="429"/>
      <c r="EO116" s="429"/>
      <c r="EP116" s="429"/>
      <c r="EQ116" s="429"/>
      <c r="ER116" s="429"/>
      <c r="ES116" s="429"/>
      <c r="ET116" s="429"/>
      <c r="EU116" s="429"/>
      <c r="EV116" s="429"/>
      <c r="EW116" s="429"/>
      <c r="EX116" s="429"/>
      <c r="EY116" s="429"/>
      <c r="EZ116" s="429"/>
      <c r="FA116" s="429"/>
      <c r="FB116" s="429"/>
      <c r="FC116" s="429"/>
      <c r="FD116" s="429"/>
      <c r="FE116" s="429"/>
      <c r="FF116" s="429"/>
      <c r="FG116" s="429"/>
      <c r="FH116" s="429"/>
      <c r="FI116" s="429"/>
      <c r="FJ116" s="429"/>
      <c r="FK116" s="429"/>
      <c r="FL116" s="429"/>
      <c r="FM116" s="429"/>
      <c r="FN116" s="429"/>
      <c r="FO116" s="429"/>
      <c r="FP116" s="429"/>
      <c r="FQ116" s="429"/>
      <c r="FR116" s="429"/>
      <c r="FS116" s="429"/>
      <c r="FT116" s="429"/>
      <c r="FU116" s="429"/>
      <c r="FV116" s="429"/>
      <c r="FW116" s="429"/>
      <c r="FX116" s="429"/>
      <c r="FY116" s="429"/>
      <c r="FZ116" s="429"/>
      <c r="GA116" s="429"/>
      <c r="GB116" s="429"/>
      <c r="GC116" s="429"/>
      <c r="GD116" s="429"/>
      <c r="GE116" s="429"/>
      <c r="GF116" s="429"/>
      <c r="GG116" s="429"/>
      <c r="GH116" s="429"/>
      <c r="GI116" s="429"/>
      <c r="GJ116" s="429"/>
      <c r="GK116" s="429"/>
      <c r="GL116" s="429"/>
      <c r="GM116" s="429"/>
      <c r="GN116" s="429"/>
      <c r="GO116" s="429"/>
      <c r="GP116" s="429"/>
      <c r="GQ116" s="429"/>
      <c r="GR116" s="429"/>
      <c r="GS116" s="429"/>
      <c r="GT116" s="429"/>
      <c r="GU116" s="429"/>
      <c r="GV116" s="429"/>
      <c r="GW116" s="429"/>
      <c r="GX116" s="429"/>
      <c r="GY116" s="429"/>
      <c r="GZ116" s="429"/>
      <c r="HA116" s="429"/>
      <c r="HB116" s="429"/>
      <c r="HC116" s="429"/>
      <c r="HD116" s="429"/>
      <c r="HE116" s="429"/>
      <c r="HF116" s="429"/>
      <c r="HG116" s="429"/>
      <c r="HH116" s="429"/>
      <c r="HI116" s="429"/>
      <c r="HJ116" s="429"/>
      <c r="HK116" s="429"/>
      <c r="HL116" s="429"/>
      <c r="HM116" s="429"/>
      <c r="HN116" s="429"/>
      <c r="HO116" s="429"/>
      <c r="HP116" s="429"/>
      <c r="HQ116" s="429"/>
      <c r="HR116" s="429"/>
      <c r="HS116" s="429"/>
      <c r="HT116" s="429"/>
      <c r="HU116" s="429"/>
      <c r="HV116" s="429"/>
      <c r="HW116" s="429"/>
      <c r="HX116" s="429"/>
      <c r="HY116" s="429"/>
      <c r="HZ116" s="429"/>
      <c r="IA116" s="429"/>
      <c r="IB116" s="429"/>
      <c r="IC116" s="429"/>
      <c r="ID116" s="429"/>
      <c r="IE116" s="429"/>
      <c r="IF116" s="429"/>
      <c r="IG116" s="429"/>
      <c r="IH116" s="429"/>
      <c r="II116" s="429"/>
      <c r="IJ116" s="429"/>
      <c r="IK116" s="429"/>
      <c r="IL116" s="429"/>
      <c r="IM116" s="429"/>
      <c r="IN116" s="429"/>
      <c r="IO116" s="429"/>
      <c r="IP116" s="429"/>
      <c r="IQ116" s="429"/>
      <c r="IR116" s="429"/>
      <c r="IS116" s="429"/>
      <c r="IT116" s="429"/>
      <c r="IU116" s="429"/>
      <c r="IV116" s="429"/>
      <c r="IW116" s="429"/>
      <c r="IX116" s="429"/>
      <c r="IY116" s="429"/>
      <c r="IZ116" s="429"/>
      <c r="JA116" s="429"/>
      <c r="JB116" s="429"/>
      <c r="JC116" s="429"/>
      <c r="JD116" s="429"/>
      <c r="JE116" s="429"/>
      <c r="JF116" s="429"/>
      <c r="JG116" s="429"/>
      <c r="JH116" s="429"/>
      <c r="JI116" s="429"/>
      <c r="JJ116" s="429"/>
      <c r="JK116" s="429"/>
      <c r="JL116" s="429"/>
      <c r="JM116" s="429"/>
      <c r="JN116" s="429"/>
      <c r="JO116" s="429"/>
      <c r="JP116" s="429"/>
      <c r="JQ116" s="429"/>
      <c r="JR116" s="429"/>
      <c r="JS116" s="429"/>
      <c r="JT116" s="429"/>
      <c r="JU116" s="429"/>
      <c r="JV116" s="429"/>
      <c r="JW116" s="429"/>
      <c r="JX116" s="429"/>
      <c r="JY116" s="429"/>
      <c r="JZ116" s="429"/>
      <c r="KA116" s="429"/>
      <c r="KB116" s="429"/>
      <c r="KC116" s="429"/>
      <c r="KD116" s="429"/>
      <c r="KE116" s="429"/>
      <c r="KF116" s="429"/>
      <c r="KG116" s="429"/>
      <c r="KH116" s="429"/>
      <c r="KI116" s="429"/>
      <c r="KJ116" s="429"/>
      <c r="KK116" s="429"/>
      <c r="KL116" s="429"/>
      <c r="KM116" s="429"/>
      <c r="KN116" s="429"/>
      <c r="KO116" s="429"/>
      <c r="KP116" s="429"/>
      <c r="KQ116" s="429"/>
      <c r="KR116" s="429"/>
      <c r="KS116" s="429"/>
      <c r="KT116" s="429"/>
      <c r="KU116" s="429"/>
      <c r="KV116" s="429"/>
      <c r="KW116" s="429"/>
      <c r="KX116" s="429"/>
      <c r="KY116" s="429"/>
      <c r="KZ116" s="429"/>
      <c r="LA116" s="429"/>
      <c r="LB116" s="429"/>
      <c r="LC116" s="429"/>
      <c r="LD116" s="429"/>
      <c r="LE116" s="429"/>
      <c r="LF116" s="429"/>
      <c r="LG116" s="429"/>
      <c r="LH116" s="429"/>
      <c r="LI116" s="429"/>
      <c r="LJ116" s="429"/>
      <c r="LK116" s="429"/>
      <c r="LL116" s="429"/>
      <c r="LM116" s="429"/>
      <c r="LN116" s="429"/>
      <c r="LO116" s="429"/>
      <c r="LP116" s="429"/>
      <c r="LQ116" s="429"/>
      <c r="LR116" s="429"/>
      <c r="LS116" s="429"/>
      <c r="LT116" s="429"/>
      <c r="LU116" s="429"/>
      <c r="LV116" s="429"/>
      <c r="LW116" s="429"/>
      <c r="LX116" s="429"/>
      <c r="LY116" s="429"/>
      <c r="LZ116" s="429"/>
    </row>
    <row r="117" spans="1:338" ht="11.25" customHeight="1">
      <c r="A117" s="429"/>
      <c r="B117" s="429"/>
      <c r="C117" s="429"/>
      <c r="D117" s="429"/>
      <c r="E117" s="429"/>
      <c r="F117" s="429"/>
      <c r="G117" s="429"/>
      <c r="H117" s="429"/>
      <c r="I117" s="429"/>
      <c r="J117" s="429"/>
      <c r="K117" s="429"/>
      <c r="L117" s="429"/>
      <c r="M117" s="429"/>
      <c r="N117" s="429"/>
      <c r="O117" s="429"/>
      <c r="P117" s="429"/>
      <c r="Q117" s="429"/>
      <c r="R117" s="429"/>
      <c r="S117" s="429"/>
      <c r="T117" s="429"/>
      <c r="U117" s="429"/>
      <c r="V117" s="429"/>
      <c r="W117" s="429"/>
      <c r="X117" s="429"/>
      <c r="Y117" s="429"/>
      <c r="Z117" s="429"/>
      <c r="AA117" s="429"/>
      <c r="AB117" s="429"/>
      <c r="AC117" s="429"/>
      <c r="AD117" s="429"/>
      <c r="AE117" s="429"/>
      <c r="AF117" s="429"/>
      <c r="AG117" s="429"/>
      <c r="AH117" s="429"/>
      <c r="AI117" s="429"/>
      <c r="AJ117" s="429"/>
      <c r="AK117" s="429"/>
      <c r="AL117" s="429"/>
      <c r="AM117" s="429"/>
      <c r="AN117" s="429"/>
      <c r="AO117" s="429"/>
      <c r="AP117" s="429"/>
      <c r="AQ117" s="429"/>
      <c r="AR117" s="429"/>
      <c r="AS117" s="429"/>
      <c r="AT117" s="429"/>
      <c r="AU117" s="429"/>
      <c r="AV117" s="429"/>
      <c r="AW117" s="429"/>
      <c r="AX117" s="429"/>
      <c r="AY117" s="429"/>
      <c r="AZ117" s="429"/>
      <c r="BA117" s="429"/>
      <c r="BB117" s="429"/>
      <c r="BC117" s="429"/>
      <c r="BD117" s="429"/>
      <c r="BE117" s="429"/>
      <c r="BF117" s="429"/>
      <c r="BG117" s="429"/>
      <c r="BH117" s="429"/>
      <c r="BI117" s="429"/>
      <c r="BJ117" s="429"/>
      <c r="BK117" s="429"/>
      <c r="BL117" s="429"/>
      <c r="BM117" s="429"/>
      <c r="BN117" s="429"/>
      <c r="BO117" s="429"/>
      <c r="BP117" s="429"/>
      <c r="BQ117" s="429"/>
      <c r="BR117" s="429"/>
      <c r="BS117" s="429"/>
      <c r="BT117" s="429"/>
      <c r="BU117" s="429"/>
      <c r="BV117" s="429"/>
      <c r="BW117" s="429"/>
      <c r="BX117" s="429"/>
      <c r="BY117" s="429"/>
      <c r="BZ117" s="429"/>
      <c r="CA117" s="429"/>
      <c r="CB117" s="429"/>
      <c r="CC117" s="429"/>
      <c r="CD117" s="429"/>
      <c r="CE117" s="429"/>
      <c r="CF117" s="429"/>
      <c r="CG117" s="429"/>
      <c r="CH117" s="429"/>
      <c r="CI117" s="429"/>
      <c r="CJ117" s="429"/>
      <c r="CK117" s="429"/>
      <c r="CL117" s="429"/>
      <c r="CM117" s="429"/>
      <c r="CN117" s="429"/>
      <c r="CO117" s="429"/>
      <c r="CP117" s="429"/>
      <c r="CQ117" s="429"/>
      <c r="CR117" s="429"/>
      <c r="CS117" s="429"/>
      <c r="CT117" s="429"/>
      <c r="CU117" s="429"/>
      <c r="CV117" s="429"/>
      <c r="CW117" s="429"/>
      <c r="CX117" s="429"/>
      <c r="CY117" s="429"/>
      <c r="CZ117" s="429"/>
      <c r="DA117" s="429"/>
      <c r="DB117" s="429"/>
      <c r="DC117" s="429"/>
      <c r="DD117" s="429"/>
      <c r="DE117" s="429"/>
      <c r="DF117" s="429"/>
      <c r="DG117" s="429"/>
      <c r="DH117" s="429"/>
      <c r="DI117" s="429"/>
      <c r="DJ117" s="429"/>
      <c r="DK117" s="429"/>
      <c r="DL117" s="429"/>
      <c r="DM117" s="429"/>
      <c r="DN117" s="429"/>
      <c r="DO117" s="429"/>
      <c r="DP117" s="429"/>
      <c r="DQ117" s="429"/>
      <c r="DR117" s="429"/>
      <c r="DS117" s="429"/>
      <c r="DT117" s="429"/>
      <c r="DU117" s="429"/>
      <c r="DV117" s="429"/>
      <c r="DW117" s="429"/>
      <c r="DX117" s="429"/>
      <c r="DY117" s="429"/>
      <c r="DZ117" s="429"/>
      <c r="EA117" s="429"/>
      <c r="EB117" s="429"/>
      <c r="EC117" s="429"/>
      <c r="ED117" s="429"/>
      <c r="EE117" s="429"/>
      <c r="EF117" s="429"/>
      <c r="EG117" s="429"/>
      <c r="EH117" s="429"/>
      <c r="EI117" s="429"/>
      <c r="EJ117" s="429"/>
      <c r="EK117" s="429"/>
      <c r="EL117" s="429"/>
      <c r="EM117" s="429"/>
      <c r="EN117" s="429"/>
      <c r="EO117" s="429"/>
      <c r="EP117" s="429"/>
      <c r="EQ117" s="429"/>
      <c r="ER117" s="429"/>
      <c r="ES117" s="429"/>
      <c r="ET117" s="429"/>
      <c r="EU117" s="429"/>
      <c r="EV117" s="429"/>
      <c r="EW117" s="429"/>
      <c r="EX117" s="429"/>
      <c r="EY117" s="429"/>
      <c r="EZ117" s="429"/>
      <c r="FA117" s="429"/>
      <c r="FB117" s="429"/>
      <c r="FC117" s="429"/>
      <c r="FD117" s="429"/>
      <c r="FE117" s="429"/>
      <c r="FF117" s="429"/>
      <c r="FG117" s="429"/>
      <c r="FH117" s="429"/>
      <c r="FI117" s="429"/>
      <c r="FJ117" s="429"/>
      <c r="FK117" s="429"/>
      <c r="FL117" s="429"/>
      <c r="FM117" s="429"/>
      <c r="FN117" s="429"/>
      <c r="FO117" s="429"/>
      <c r="FP117" s="429"/>
      <c r="FQ117" s="429"/>
      <c r="FR117" s="429"/>
      <c r="FS117" s="429"/>
      <c r="FT117" s="429"/>
      <c r="FU117" s="429"/>
      <c r="FV117" s="429"/>
      <c r="FW117" s="429"/>
      <c r="FX117" s="429"/>
      <c r="FY117" s="429"/>
      <c r="FZ117" s="429"/>
      <c r="GA117" s="429"/>
      <c r="GB117" s="429"/>
      <c r="GC117" s="429"/>
      <c r="GD117" s="429"/>
      <c r="GE117" s="429"/>
      <c r="GF117" s="429"/>
      <c r="GG117" s="429"/>
      <c r="GH117" s="429"/>
      <c r="GI117" s="429"/>
      <c r="GJ117" s="429"/>
      <c r="GK117" s="429"/>
      <c r="GL117" s="429"/>
      <c r="GM117" s="429"/>
      <c r="GN117" s="429"/>
      <c r="GO117" s="429"/>
      <c r="GP117" s="429"/>
      <c r="GQ117" s="429"/>
      <c r="GR117" s="429"/>
      <c r="GS117" s="429"/>
      <c r="GT117" s="429"/>
      <c r="GU117" s="429"/>
      <c r="GV117" s="429"/>
      <c r="GW117" s="429"/>
      <c r="GX117" s="429"/>
      <c r="GY117" s="429"/>
      <c r="GZ117" s="429"/>
      <c r="HA117" s="429"/>
      <c r="HB117" s="429"/>
      <c r="HC117" s="429"/>
      <c r="HD117" s="429"/>
      <c r="HE117" s="429"/>
      <c r="HF117" s="429"/>
      <c r="HG117" s="429"/>
      <c r="HH117" s="429"/>
      <c r="HI117" s="429"/>
      <c r="HJ117" s="429"/>
      <c r="HK117" s="429"/>
      <c r="HL117" s="429"/>
      <c r="HM117" s="429"/>
      <c r="HN117" s="429"/>
      <c r="HO117" s="429"/>
      <c r="HP117" s="429"/>
      <c r="HQ117" s="429"/>
      <c r="HR117" s="429"/>
      <c r="HS117" s="429"/>
      <c r="HT117" s="429"/>
      <c r="HU117" s="429"/>
      <c r="HV117" s="429"/>
      <c r="HW117" s="429"/>
      <c r="HX117" s="429"/>
      <c r="HY117" s="429"/>
      <c r="HZ117" s="429"/>
      <c r="IA117" s="429"/>
      <c r="IB117" s="429"/>
      <c r="IC117" s="429"/>
      <c r="ID117" s="429"/>
      <c r="IE117" s="429"/>
      <c r="IF117" s="429"/>
      <c r="IG117" s="429"/>
      <c r="IH117" s="429"/>
      <c r="II117" s="429"/>
      <c r="IJ117" s="429"/>
      <c r="IK117" s="429"/>
      <c r="IL117" s="429"/>
      <c r="IM117" s="429"/>
      <c r="IN117" s="429"/>
      <c r="IO117" s="429"/>
      <c r="IP117" s="429"/>
      <c r="IQ117" s="429"/>
      <c r="IR117" s="429"/>
      <c r="IS117" s="429"/>
      <c r="IT117" s="429"/>
      <c r="IU117" s="429"/>
      <c r="IV117" s="429"/>
      <c r="IW117" s="429"/>
      <c r="IX117" s="429"/>
      <c r="IY117" s="429"/>
      <c r="IZ117" s="429"/>
      <c r="JA117" s="429"/>
      <c r="JB117" s="429"/>
      <c r="JC117" s="429"/>
      <c r="JD117" s="429"/>
      <c r="JE117" s="429"/>
      <c r="JF117" s="429"/>
      <c r="JG117" s="429"/>
      <c r="JH117" s="429"/>
      <c r="JI117" s="429"/>
      <c r="JJ117" s="429"/>
      <c r="JK117" s="429"/>
      <c r="JL117" s="429"/>
      <c r="JM117" s="429"/>
      <c r="JN117" s="429"/>
      <c r="JO117" s="429"/>
      <c r="JP117" s="429"/>
      <c r="JQ117" s="429"/>
      <c r="JR117" s="429"/>
      <c r="JS117" s="429"/>
      <c r="JT117" s="429"/>
      <c r="JU117" s="429"/>
      <c r="JV117" s="429"/>
      <c r="JW117" s="429"/>
      <c r="JX117" s="429"/>
      <c r="JY117" s="429"/>
      <c r="JZ117" s="429"/>
      <c r="KA117" s="429"/>
      <c r="KB117" s="429"/>
      <c r="KC117" s="429"/>
      <c r="KD117" s="429"/>
      <c r="KE117" s="429"/>
      <c r="KF117" s="429"/>
      <c r="KG117" s="429"/>
      <c r="KH117" s="429"/>
      <c r="KI117" s="429"/>
      <c r="KJ117" s="429"/>
      <c r="KK117" s="429"/>
      <c r="KL117" s="429"/>
      <c r="KM117" s="429"/>
      <c r="KN117" s="429"/>
      <c r="KO117" s="429"/>
      <c r="KP117" s="429"/>
      <c r="KQ117" s="429"/>
      <c r="KR117" s="429"/>
      <c r="KS117" s="429"/>
      <c r="KT117" s="429"/>
      <c r="KU117" s="429"/>
      <c r="KV117" s="429"/>
      <c r="KW117" s="429"/>
      <c r="KX117" s="429"/>
      <c r="KY117" s="429"/>
      <c r="KZ117" s="429"/>
      <c r="LA117" s="429"/>
      <c r="LB117" s="429"/>
      <c r="LC117" s="429"/>
      <c r="LD117" s="429"/>
      <c r="LE117" s="429"/>
      <c r="LF117" s="429"/>
      <c r="LG117" s="429"/>
      <c r="LH117" s="429"/>
      <c r="LI117" s="429"/>
      <c r="LJ117" s="429"/>
      <c r="LK117" s="429"/>
      <c r="LL117" s="429"/>
      <c r="LM117" s="429"/>
      <c r="LN117" s="429"/>
      <c r="LO117" s="429"/>
      <c r="LP117" s="429"/>
      <c r="LQ117" s="429"/>
      <c r="LR117" s="429"/>
      <c r="LS117" s="429"/>
      <c r="LT117" s="429"/>
      <c r="LU117" s="429"/>
      <c r="LV117" s="429"/>
      <c r="LW117" s="429"/>
      <c r="LX117" s="429"/>
      <c r="LY117" s="429"/>
      <c r="LZ117" s="429"/>
    </row>
    <row r="118" spans="1:338" ht="11.25" customHeight="1">
      <c r="A118" s="429"/>
      <c r="B118" s="429"/>
      <c r="C118" s="429"/>
      <c r="D118" s="429"/>
      <c r="E118" s="429"/>
      <c r="F118" s="429"/>
      <c r="G118" s="429"/>
      <c r="H118" s="429"/>
      <c r="I118" s="429"/>
      <c r="J118" s="429"/>
      <c r="K118" s="429"/>
      <c r="L118" s="429"/>
      <c r="M118" s="429"/>
      <c r="N118" s="429"/>
      <c r="O118" s="429"/>
      <c r="P118" s="429"/>
      <c r="Q118" s="429"/>
      <c r="R118" s="429"/>
      <c r="S118" s="429"/>
      <c r="T118" s="429"/>
      <c r="U118" s="429"/>
      <c r="V118" s="429"/>
      <c r="W118" s="429"/>
      <c r="X118" s="429"/>
      <c r="Y118" s="429"/>
      <c r="Z118" s="429"/>
      <c r="AA118" s="429"/>
      <c r="AB118" s="429"/>
      <c r="AC118" s="429"/>
      <c r="AD118" s="429"/>
      <c r="AE118" s="429"/>
      <c r="AF118" s="429"/>
      <c r="AG118" s="429"/>
      <c r="AH118" s="429"/>
      <c r="AI118" s="429"/>
      <c r="AJ118" s="429"/>
      <c r="AK118" s="429"/>
      <c r="AL118" s="429"/>
      <c r="AM118" s="429"/>
      <c r="AN118" s="429"/>
      <c r="AO118" s="429"/>
      <c r="AP118" s="429"/>
      <c r="AQ118" s="429"/>
      <c r="AR118" s="429"/>
      <c r="AS118" s="429"/>
      <c r="AT118" s="429"/>
      <c r="AU118" s="429"/>
      <c r="AV118" s="429"/>
      <c r="AW118" s="429"/>
      <c r="AX118" s="429"/>
      <c r="AY118" s="429"/>
      <c r="AZ118" s="429"/>
      <c r="BA118" s="429"/>
      <c r="BB118" s="429"/>
      <c r="BC118" s="429"/>
      <c r="BD118" s="429"/>
      <c r="BE118" s="429"/>
      <c r="BF118" s="429"/>
      <c r="BG118" s="429"/>
      <c r="BH118" s="429"/>
      <c r="BI118" s="429"/>
      <c r="BJ118" s="429"/>
      <c r="BK118" s="429"/>
      <c r="BL118" s="429"/>
      <c r="BM118" s="429"/>
      <c r="BN118" s="429"/>
      <c r="BO118" s="429"/>
      <c r="BP118" s="429"/>
      <c r="BQ118" s="429"/>
      <c r="BR118" s="429"/>
      <c r="BS118" s="429"/>
      <c r="BT118" s="429"/>
      <c r="BU118" s="429"/>
      <c r="BV118" s="429"/>
      <c r="BW118" s="429"/>
      <c r="BX118" s="429"/>
      <c r="BY118" s="429"/>
      <c r="BZ118" s="429"/>
      <c r="CA118" s="429"/>
      <c r="CB118" s="429"/>
      <c r="CC118" s="429"/>
      <c r="CD118" s="429"/>
      <c r="CE118" s="429"/>
      <c r="CF118" s="429"/>
      <c r="CG118" s="429"/>
      <c r="CH118" s="429"/>
      <c r="CI118" s="429"/>
      <c r="CJ118" s="429"/>
      <c r="CK118" s="429"/>
      <c r="CL118" s="429"/>
      <c r="CM118" s="429"/>
      <c r="CN118" s="429"/>
      <c r="CO118" s="429"/>
      <c r="CP118" s="429"/>
      <c r="CQ118" s="429"/>
      <c r="CR118" s="429"/>
      <c r="CS118" s="429"/>
      <c r="CT118" s="429"/>
      <c r="CU118" s="429"/>
      <c r="CV118" s="429"/>
      <c r="CW118" s="429"/>
      <c r="CX118" s="429"/>
      <c r="CY118" s="429"/>
      <c r="CZ118" s="429"/>
      <c r="DA118" s="429"/>
      <c r="DB118" s="429"/>
      <c r="DC118" s="429"/>
      <c r="DD118" s="429"/>
      <c r="DE118" s="429"/>
      <c r="DF118" s="429"/>
      <c r="DG118" s="429"/>
      <c r="DH118" s="429"/>
      <c r="DI118" s="429"/>
      <c r="DJ118" s="429"/>
      <c r="DK118" s="429"/>
      <c r="DL118" s="429"/>
      <c r="DM118" s="429"/>
      <c r="DN118" s="429"/>
      <c r="DO118" s="429"/>
      <c r="DP118" s="429"/>
      <c r="DQ118" s="429"/>
      <c r="DR118" s="429"/>
      <c r="DS118" s="429"/>
      <c r="DT118" s="429"/>
      <c r="DU118" s="429"/>
      <c r="DV118" s="429"/>
      <c r="DW118" s="429"/>
      <c r="DX118" s="429"/>
      <c r="DY118" s="429"/>
      <c r="DZ118" s="429"/>
      <c r="EA118" s="429"/>
      <c r="EB118" s="429"/>
      <c r="EC118" s="429"/>
      <c r="ED118" s="429"/>
      <c r="EE118" s="429"/>
      <c r="EF118" s="429"/>
      <c r="EG118" s="429"/>
      <c r="EH118" s="429"/>
      <c r="EI118" s="429"/>
      <c r="EJ118" s="429"/>
      <c r="EK118" s="429"/>
      <c r="EL118" s="429"/>
      <c r="EM118" s="429"/>
      <c r="EN118" s="429"/>
      <c r="EO118" s="429"/>
      <c r="EP118" s="429"/>
      <c r="EQ118" s="429"/>
      <c r="ER118" s="429"/>
      <c r="ES118" s="429"/>
      <c r="ET118" s="429"/>
      <c r="EU118" s="429"/>
      <c r="EV118" s="429"/>
      <c r="EW118" s="429"/>
      <c r="EX118" s="429"/>
      <c r="EY118" s="429"/>
      <c r="EZ118" s="429"/>
      <c r="FA118" s="429"/>
      <c r="FB118" s="429"/>
      <c r="FC118" s="429"/>
      <c r="FD118" s="429"/>
      <c r="FE118" s="429"/>
      <c r="FF118" s="429"/>
      <c r="FG118" s="429"/>
      <c r="FH118" s="429"/>
      <c r="FI118" s="429"/>
      <c r="FJ118" s="429"/>
      <c r="FK118" s="429"/>
      <c r="FL118" s="429"/>
      <c r="FM118" s="429"/>
      <c r="FN118" s="429"/>
      <c r="FO118" s="429"/>
      <c r="FP118" s="429"/>
      <c r="FQ118" s="429"/>
      <c r="FR118" s="429"/>
      <c r="FS118" s="429"/>
      <c r="FT118" s="429"/>
      <c r="FU118" s="429"/>
      <c r="FV118" s="429"/>
      <c r="FW118" s="429"/>
      <c r="FX118" s="429"/>
      <c r="FY118" s="429"/>
      <c r="FZ118" s="429"/>
      <c r="GA118" s="429"/>
      <c r="GB118" s="429"/>
      <c r="GC118" s="429"/>
      <c r="GD118" s="429"/>
      <c r="GE118" s="429"/>
      <c r="GF118" s="429"/>
      <c r="GG118" s="429"/>
      <c r="GH118" s="429"/>
      <c r="GI118" s="429"/>
      <c r="GJ118" s="429"/>
      <c r="GK118" s="429"/>
      <c r="GL118" s="429"/>
      <c r="GM118" s="429"/>
      <c r="GN118" s="429"/>
      <c r="GO118" s="429"/>
      <c r="GP118" s="429"/>
      <c r="GQ118" s="429"/>
      <c r="GR118" s="429"/>
      <c r="GS118" s="429"/>
      <c r="GT118" s="429"/>
      <c r="GU118" s="429"/>
      <c r="GV118" s="429"/>
      <c r="GW118" s="429"/>
      <c r="GX118" s="429"/>
      <c r="GY118" s="429"/>
      <c r="GZ118" s="429"/>
      <c r="HA118" s="429"/>
      <c r="HB118" s="429"/>
      <c r="HC118" s="429"/>
      <c r="HD118" s="429"/>
      <c r="HE118" s="429"/>
      <c r="HF118" s="429"/>
      <c r="HG118" s="429"/>
      <c r="HH118" s="429"/>
      <c r="HI118" s="429"/>
      <c r="HJ118" s="429"/>
      <c r="HK118" s="429"/>
      <c r="HL118" s="429"/>
      <c r="HM118" s="429"/>
      <c r="HN118" s="429"/>
      <c r="HO118" s="429"/>
      <c r="HP118" s="429"/>
      <c r="HQ118" s="429"/>
      <c r="HR118" s="429"/>
      <c r="HS118" s="429"/>
      <c r="HT118" s="429"/>
      <c r="HU118" s="429"/>
      <c r="HV118" s="429"/>
      <c r="HW118" s="429"/>
      <c r="HX118" s="429"/>
      <c r="HY118" s="429"/>
      <c r="HZ118" s="429"/>
      <c r="IA118" s="429"/>
      <c r="IB118" s="429"/>
      <c r="IC118" s="429"/>
      <c r="ID118" s="429"/>
      <c r="IE118" s="429"/>
      <c r="IF118" s="429"/>
      <c r="IG118" s="429"/>
      <c r="IH118" s="429"/>
      <c r="II118" s="429"/>
      <c r="IJ118" s="429"/>
      <c r="IK118" s="429"/>
      <c r="IL118" s="429"/>
      <c r="IM118" s="429"/>
      <c r="IN118" s="429"/>
      <c r="IO118" s="429"/>
      <c r="IP118" s="429"/>
      <c r="IQ118" s="429"/>
      <c r="IR118" s="429"/>
      <c r="IS118" s="429"/>
      <c r="IT118" s="429"/>
      <c r="IU118" s="429"/>
      <c r="IV118" s="429"/>
      <c r="IW118" s="429"/>
      <c r="IX118" s="429"/>
      <c r="IY118" s="429"/>
      <c r="IZ118" s="429"/>
      <c r="JA118" s="429"/>
      <c r="JB118" s="429"/>
      <c r="JC118" s="429"/>
      <c r="JD118" s="429"/>
      <c r="JE118" s="429"/>
      <c r="JF118" s="429"/>
      <c r="JG118" s="429"/>
      <c r="JH118" s="429"/>
      <c r="JI118" s="429"/>
      <c r="JJ118" s="429"/>
      <c r="JK118" s="429"/>
      <c r="JL118" s="429"/>
      <c r="JM118" s="429"/>
      <c r="JN118" s="429"/>
      <c r="JO118" s="429"/>
      <c r="JP118" s="429"/>
      <c r="JQ118" s="429"/>
      <c r="JR118" s="429"/>
      <c r="JS118" s="429"/>
      <c r="JT118" s="429"/>
      <c r="JU118" s="429"/>
      <c r="JV118" s="429"/>
      <c r="JW118" s="429"/>
      <c r="JX118" s="429"/>
      <c r="JY118" s="429"/>
      <c r="JZ118" s="429"/>
      <c r="KA118" s="429"/>
      <c r="KB118" s="429"/>
      <c r="KC118" s="429"/>
      <c r="KD118" s="429"/>
      <c r="KE118" s="429"/>
      <c r="KF118" s="429"/>
      <c r="KG118" s="429"/>
      <c r="KH118" s="429"/>
      <c r="KI118" s="429"/>
      <c r="KJ118" s="429"/>
      <c r="KK118" s="429"/>
      <c r="KL118" s="429"/>
      <c r="KM118" s="429"/>
      <c r="KN118" s="429"/>
      <c r="KO118" s="429"/>
      <c r="KP118" s="429"/>
      <c r="KQ118" s="429"/>
      <c r="KR118" s="429"/>
      <c r="KS118" s="429"/>
      <c r="KT118" s="429"/>
      <c r="KU118" s="429"/>
      <c r="KV118" s="429"/>
      <c r="KW118" s="429"/>
      <c r="KX118" s="429"/>
      <c r="KY118" s="429"/>
      <c r="KZ118" s="429"/>
      <c r="LA118" s="429"/>
      <c r="LB118" s="429"/>
      <c r="LC118" s="429"/>
      <c r="LD118" s="429"/>
      <c r="LE118" s="429"/>
      <c r="LF118" s="429"/>
      <c r="LG118" s="429"/>
      <c r="LH118" s="429"/>
      <c r="LI118" s="429"/>
      <c r="LJ118" s="429"/>
      <c r="LK118" s="429"/>
      <c r="LL118" s="429"/>
      <c r="LM118" s="429"/>
      <c r="LN118" s="429"/>
      <c r="LO118" s="429"/>
      <c r="LP118" s="429"/>
      <c r="LQ118" s="429"/>
      <c r="LR118" s="429"/>
      <c r="LS118" s="429"/>
      <c r="LT118" s="429"/>
      <c r="LU118" s="429"/>
      <c r="LV118" s="429"/>
      <c r="LW118" s="429"/>
      <c r="LX118" s="429"/>
      <c r="LY118" s="429"/>
      <c r="LZ118" s="429"/>
    </row>
    <row r="119" spans="1:338" ht="11.25" customHeight="1">
      <c r="A119" s="429"/>
      <c r="B119" s="429"/>
      <c r="C119" s="429"/>
      <c r="D119" s="429"/>
      <c r="E119" s="429"/>
      <c r="F119" s="429"/>
      <c r="G119" s="429"/>
      <c r="H119" s="429"/>
      <c r="I119" s="429"/>
      <c r="J119" s="429"/>
      <c r="K119" s="429"/>
      <c r="L119" s="429"/>
      <c r="M119" s="429"/>
      <c r="N119" s="429"/>
      <c r="O119" s="429"/>
      <c r="P119" s="429"/>
      <c r="Q119" s="429"/>
      <c r="R119" s="429"/>
      <c r="S119" s="429"/>
      <c r="T119" s="429"/>
      <c r="U119" s="429"/>
      <c r="V119" s="429"/>
      <c r="W119" s="429"/>
      <c r="X119" s="429"/>
      <c r="Y119" s="429"/>
      <c r="Z119" s="429"/>
      <c r="AA119" s="429"/>
      <c r="AB119" s="429"/>
      <c r="AC119" s="429"/>
      <c r="AD119" s="429"/>
      <c r="AE119" s="429"/>
      <c r="AF119" s="429"/>
      <c r="AG119" s="429"/>
      <c r="AH119" s="429"/>
      <c r="AI119" s="429"/>
      <c r="AJ119" s="429"/>
      <c r="AK119" s="429"/>
      <c r="AL119" s="429"/>
      <c r="AM119" s="429"/>
      <c r="AN119" s="429"/>
      <c r="AO119" s="429"/>
      <c r="AP119" s="429"/>
      <c r="AQ119" s="429"/>
      <c r="AR119" s="429"/>
      <c r="AS119" s="429"/>
      <c r="AT119" s="429"/>
      <c r="AU119" s="429"/>
      <c r="AV119" s="429"/>
      <c r="AW119" s="429"/>
      <c r="AX119" s="429"/>
      <c r="AY119" s="429"/>
      <c r="AZ119" s="429"/>
      <c r="BA119" s="429"/>
      <c r="BB119" s="429"/>
      <c r="BC119" s="429"/>
      <c r="BD119" s="429"/>
      <c r="BE119" s="429"/>
      <c r="BF119" s="429"/>
      <c r="BG119" s="429"/>
      <c r="BH119" s="429"/>
      <c r="BI119" s="429"/>
      <c r="BJ119" s="429"/>
      <c r="BK119" s="429"/>
      <c r="BL119" s="429"/>
      <c r="BM119" s="429"/>
      <c r="BN119" s="429"/>
      <c r="BO119" s="429"/>
      <c r="BP119" s="429"/>
      <c r="BQ119" s="429"/>
      <c r="BR119" s="429"/>
      <c r="BS119" s="429"/>
      <c r="BT119" s="429"/>
      <c r="BU119" s="429"/>
      <c r="BV119" s="429"/>
      <c r="BW119" s="429"/>
      <c r="BX119" s="429"/>
      <c r="BY119" s="429"/>
      <c r="BZ119" s="429"/>
      <c r="CA119" s="429"/>
      <c r="CB119" s="429"/>
      <c r="CC119" s="429"/>
      <c r="CD119" s="429"/>
      <c r="CE119" s="429"/>
      <c r="CF119" s="429"/>
      <c r="CG119" s="429"/>
      <c r="CH119" s="429"/>
      <c r="CI119" s="429"/>
      <c r="CJ119" s="429"/>
      <c r="CK119" s="429"/>
      <c r="CL119" s="429"/>
      <c r="CM119" s="429"/>
      <c r="CN119" s="429"/>
      <c r="CO119" s="429"/>
      <c r="CP119" s="429"/>
      <c r="CQ119" s="429"/>
      <c r="CR119" s="429"/>
      <c r="CS119" s="429"/>
      <c r="CT119" s="429"/>
      <c r="CU119" s="429"/>
      <c r="CV119" s="429"/>
      <c r="CW119" s="429"/>
      <c r="CX119" s="429"/>
      <c r="CY119" s="429"/>
      <c r="CZ119" s="429"/>
      <c r="DA119" s="429"/>
      <c r="DB119" s="429"/>
      <c r="DC119" s="429"/>
      <c r="DD119" s="429"/>
      <c r="DE119" s="429"/>
      <c r="DF119" s="429"/>
      <c r="DG119" s="429"/>
      <c r="DH119" s="429"/>
      <c r="DI119" s="429"/>
      <c r="DJ119" s="429"/>
      <c r="DK119" s="429"/>
      <c r="DL119" s="429"/>
      <c r="DM119" s="429"/>
      <c r="DN119" s="429"/>
      <c r="DO119" s="429"/>
      <c r="DP119" s="429"/>
      <c r="DQ119" s="429"/>
      <c r="DR119" s="429"/>
      <c r="DS119" s="429"/>
      <c r="DT119" s="429"/>
      <c r="DU119" s="429"/>
      <c r="DV119" s="429"/>
      <c r="DW119" s="429"/>
      <c r="DX119" s="429"/>
      <c r="DY119" s="429"/>
      <c r="DZ119" s="429"/>
      <c r="EA119" s="429"/>
      <c r="EB119" s="429"/>
      <c r="EC119" s="429"/>
      <c r="ED119" s="429"/>
      <c r="EE119" s="429"/>
      <c r="EF119" s="429"/>
      <c r="EG119" s="429"/>
      <c r="EH119" s="429"/>
      <c r="EI119" s="429"/>
      <c r="EJ119" s="429"/>
      <c r="EK119" s="429"/>
      <c r="EL119" s="429"/>
      <c r="EM119" s="429"/>
      <c r="EN119" s="429"/>
      <c r="EO119" s="429"/>
      <c r="EP119" s="429"/>
      <c r="EQ119" s="429"/>
      <c r="ER119" s="429"/>
      <c r="ES119" s="429"/>
      <c r="ET119" s="429"/>
      <c r="EU119" s="429"/>
      <c r="EV119" s="429"/>
      <c r="EW119" s="429"/>
      <c r="EX119" s="429"/>
      <c r="EY119" s="429"/>
      <c r="EZ119" s="429"/>
      <c r="FA119" s="429"/>
      <c r="FB119" s="429"/>
      <c r="FC119" s="429"/>
      <c r="FD119" s="429"/>
      <c r="FE119" s="429"/>
      <c r="FF119" s="429"/>
      <c r="FG119" s="429"/>
      <c r="FH119" s="429"/>
      <c r="FI119" s="429"/>
      <c r="FJ119" s="429"/>
      <c r="FK119" s="429"/>
      <c r="FL119" s="429"/>
      <c r="FM119" s="429"/>
      <c r="FN119" s="429"/>
      <c r="FO119" s="429"/>
      <c r="FP119" s="429"/>
      <c r="FQ119" s="429"/>
      <c r="FR119" s="429"/>
      <c r="FS119" s="429"/>
      <c r="FT119" s="429"/>
      <c r="FU119" s="429"/>
      <c r="FV119" s="429"/>
      <c r="FW119" s="429"/>
      <c r="FX119" s="429"/>
      <c r="FY119" s="429"/>
      <c r="FZ119" s="429"/>
      <c r="GA119" s="429"/>
      <c r="GB119" s="429"/>
      <c r="GC119" s="429"/>
      <c r="GD119" s="429"/>
      <c r="GE119" s="429"/>
      <c r="GF119" s="429"/>
      <c r="GG119" s="429"/>
      <c r="GH119" s="429"/>
      <c r="GI119" s="429"/>
      <c r="GJ119" s="429"/>
      <c r="GK119" s="429"/>
      <c r="GL119" s="429"/>
      <c r="GM119" s="429"/>
      <c r="GN119" s="429"/>
      <c r="GO119" s="429"/>
      <c r="GP119" s="429"/>
      <c r="GQ119" s="429"/>
      <c r="GR119" s="429"/>
      <c r="GS119" s="429"/>
      <c r="GT119" s="429"/>
      <c r="GU119" s="429"/>
      <c r="GV119" s="429"/>
      <c r="GW119" s="429"/>
      <c r="GX119" s="429"/>
      <c r="GY119" s="429"/>
      <c r="GZ119" s="429"/>
      <c r="HA119" s="429"/>
      <c r="HB119" s="429"/>
      <c r="HC119" s="429"/>
      <c r="HD119" s="429"/>
      <c r="HE119" s="429"/>
      <c r="HF119" s="429"/>
      <c r="HG119" s="429"/>
      <c r="HH119" s="429"/>
      <c r="HI119" s="429"/>
      <c r="HJ119" s="429"/>
      <c r="HK119" s="429"/>
      <c r="HL119" s="429"/>
      <c r="HM119" s="429"/>
      <c r="HN119" s="429"/>
      <c r="HO119" s="429"/>
      <c r="HP119" s="429"/>
      <c r="HQ119" s="429"/>
      <c r="HR119" s="429"/>
      <c r="HS119" s="429"/>
      <c r="HT119" s="429"/>
      <c r="HU119" s="429"/>
      <c r="HV119" s="429"/>
      <c r="HW119" s="429"/>
      <c r="HX119" s="429"/>
      <c r="HY119" s="429"/>
      <c r="HZ119" s="429"/>
      <c r="IA119" s="429"/>
      <c r="IB119" s="429"/>
      <c r="IC119" s="429"/>
      <c r="ID119" s="429"/>
      <c r="IE119" s="429"/>
      <c r="IF119" s="429"/>
      <c r="IG119" s="429"/>
      <c r="IH119" s="429"/>
      <c r="II119" s="429"/>
      <c r="IJ119" s="429"/>
      <c r="IK119" s="429"/>
      <c r="IL119" s="429"/>
      <c r="IM119" s="429"/>
      <c r="IN119" s="429"/>
      <c r="IO119" s="429"/>
      <c r="IP119" s="429"/>
      <c r="IQ119" s="429"/>
      <c r="IR119" s="429"/>
      <c r="IS119" s="429"/>
      <c r="IT119" s="429"/>
      <c r="IU119" s="429"/>
      <c r="IV119" s="429"/>
      <c r="IW119" s="429"/>
      <c r="IX119" s="429"/>
      <c r="IY119" s="429"/>
      <c r="IZ119" s="429"/>
      <c r="JA119" s="429"/>
      <c r="JB119" s="429"/>
      <c r="JC119" s="429"/>
      <c r="JD119" s="429"/>
      <c r="JE119" s="429"/>
      <c r="JF119" s="429"/>
      <c r="JG119" s="429"/>
      <c r="JH119" s="429"/>
      <c r="JI119" s="429"/>
      <c r="JJ119" s="429"/>
      <c r="JK119" s="429"/>
      <c r="JL119" s="429"/>
      <c r="JM119" s="429"/>
      <c r="JN119" s="429"/>
      <c r="JO119" s="429"/>
      <c r="JP119" s="429"/>
      <c r="JQ119" s="429"/>
      <c r="JR119" s="429"/>
      <c r="JS119" s="429"/>
      <c r="JT119" s="429"/>
      <c r="JU119" s="429"/>
      <c r="JV119" s="429"/>
      <c r="JW119" s="429"/>
      <c r="JX119" s="429"/>
      <c r="JY119" s="429"/>
      <c r="JZ119" s="429"/>
      <c r="KA119" s="429"/>
      <c r="KB119" s="429"/>
      <c r="KC119" s="429"/>
      <c r="KD119" s="429"/>
      <c r="KE119" s="429"/>
      <c r="KF119" s="429"/>
      <c r="KG119" s="429"/>
      <c r="KH119" s="429"/>
      <c r="KI119" s="429"/>
      <c r="KJ119" s="429"/>
      <c r="KK119" s="429"/>
      <c r="KL119" s="429"/>
      <c r="KM119" s="429"/>
      <c r="KN119" s="429"/>
      <c r="KO119" s="429"/>
      <c r="KP119" s="429"/>
      <c r="KQ119" s="429"/>
      <c r="KR119" s="429"/>
      <c r="KS119" s="429"/>
      <c r="KT119" s="429"/>
      <c r="KU119" s="429"/>
      <c r="KV119" s="429"/>
      <c r="KW119" s="429"/>
      <c r="KX119" s="429"/>
      <c r="KY119" s="429"/>
      <c r="KZ119" s="429"/>
      <c r="LA119" s="429"/>
      <c r="LB119" s="429"/>
      <c r="LC119" s="429"/>
      <c r="LD119" s="429"/>
      <c r="LE119" s="429"/>
      <c r="LF119" s="429"/>
      <c r="LG119" s="429"/>
      <c r="LH119" s="429"/>
      <c r="LI119" s="429"/>
      <c r="LJ119" s="429"/>
      <c r="LK119" s="429"/>
      <c r="LL119" s="429"/>
      <c r="LM119" s="429"/>
      <c r="LN119" s="429"/>
      <c r="LO119" s="429"/>
      <c r="LP119" s="429"/>
      <c r="LQ119" s="429"/>
      <c r="LR119" s="429"/>
      <c r="LS119" s="429"/>
      <c r="LT119" s="429"/>
      <c r="LU119" s="429"/>
      <c r="LV119" s="429"/>
      <c r="LW119" s="429"/>
      <c r="LX119" s="429"/>
      <c r="LY119" s="429"/>
      <c r="LZ119" s="429"/>
    </row>
    <row r="120" spans="1:338" ht="11.25" customHeight="1">
      <c r="A120" s="429"/>
      <c r="B120" s="429"/>
      <c r="C120" s="429"/>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29"/>
      <c r="AE120" s="429"/>
      <c r="AF120" s="429"/>
      <c r="AG120" s="429"/>
      <c r="AH120" s="429"/>
      <c r="AI120" s="429"/>
      <c r="AJ120" s="429"/>
      <c r="AK120" s="429"/>
      <c r="AL120" s="429"/>
      <c r="AM120" s="429"/>
      <c r="AN120" s="429"/>
      <c r="AO120" s="429"/>
      <c r="AP120" s="429"/>
      <c r="AQ120" s="429"/>
      <c r="AR120" s="429"/>
      <c r="AS120" s="429"/>
      <c r="AT120" s="429"/>
      <c r="AU120" s="429"/>
      <c r="AV120" s="429"/>
      <c r="AW120" s="429"/>
      <c r="AX120" s="429"/>
      <c r="AY120" s="429"/>
      <c r="AZ120" s="429"/>
      <c r="BA120" s="429"/>
      <c r="BB120" s="429"/>
      <c r="BC120" s="429"/>
      <c r="BD120" s="429"/>
      <c r="BE120" s="429"/>
      <c r="BF120" s="429"/>
      <c r="BG120" s="429"/>
      <c r="BH120" s="429"/>
      <c r="BI120" s="429"/>
      <c r="BJ120" s="429"/>
      <c r="BK120" s="429"/>
      <c r="BL120" s="429"/>
      <c r="BM120" s="429"/>
      <c r="BN120" s="429"/>
      <c r="BO120" s="429"/>
      <c r="BP120" s="429"/>
      <c r="BQ120" s="429"/>
      <c r="BR120" s="429"/>
      <c r="BS120" s="429"/>
      <c r="BT120" s="429"/>
      <c r="BU120" s="429"/>
      <c r="BV120" s="429"/>
      <c r="BW120" s="429"/>
      <c r="BX120" s="429"/>
      <c r="BY120" s="429"/>
      <c r="BZ120" s="429"/>
      <c r="CA120" s="429"/>
      <c r="CB120" s="429"/>
      <c r="CC120" s="429"/>
      <c r="CD120" s="429"/>
      <c r="CE120" s="429"/>
      <c r="CF120" s="429"/>
      <c r="CG120" s="429"/>
      <c r="CH120" s="429"/>
      <c r="CI120" s="429"/>
      <c r="CJ120" s="429"/>
      <c r="CK120" s="429"/>
      <c r="CL120" s="429"/>
      <c r="CM120" s="429"/>
      <c r="CN120" s="429"/>
      <c r="CO120" s="429"/>
      <c r="CP120" s="429"/>
      <c r="CQ120" s="429"/>
      <c r="CR120" s="429"/>
      <c r="CS120" s="429"/>
      <c r="CT120" s="429"/>
      <c r="CU120" s="429"/>
      <c r="CV120" s="429"/>
      <c r="CW120" s="429"/>
      <c r="CX120" s="429"/>
      <c r="CY120" s="429"/>
      <c r="CZ120" s="429"/>
      <c r="DA120" s="429"/>
      <c r="DB120" s="429"/>
      <c r="DC120" s="429"/>
      <c r="DD120" s="429"/>
      <c r="DE120" s="429"/>
      <c r="DF120" s="429"/>
      <c r="DG120" s="429"/>
      <c r="DH120" s="429"/>
      <c r="DI120" s="429"/>
      <c r="DJ120" s="429"/>
      <c r="DK120" s="429"/>
      <c r="DL120" s="429"/>
      <c r="DM120" s="429"/>
      <c r="DN120" s="429"/>
      <c r="DO120" s="429"/>
      <c r="DP120" s="429"/>
      <c r="DQ120" s="429"/>
      <c r="DR120" s="429"/>
      <c r="DS120" s="429"/>
      <c r="DT120" s="429"/>
      <c r="DU120" s="429"/>
      <c r="DV120" s="429"/>
      <c r="DW120" s="429"/>
      <c r="DX120" s="429"/>
      <c r="DY120" s="429"/>
      <c r="DZ120" s="429"/>
      <c r="EA120" s="429"/>
      <c r="EB120" s="429"/>
      <c r="EC120" s="429"/>
      <c r="ED120" s="429"/>
      <c r="EE120" s="429"/>
      <c r="EF120" s="429"/>
      <c r="EG120" s="429"/>
      <c r="EH120" s="429"/>
      <c r="EI120" s="429"/>
      <c r="EJ120" s="429"/>
      <c r="EK120" s="429"/>
      <c r="EL120" s="429"/>
      <c r="EM120" s="429"/>
      <c r="EN120" s="429"/>
      <c r="EO120" s="429"/>
      <c r="EP120" s="429"/>
      <c r="EQ120" s="429"/>
      <c r="ER120" s="429"/>
      <c r="ES120" s="429"/>
      <c r="ET120" s="429"/>
      <c r="EU120" s="429"/>
      <c r="EV120" s="429"/>
      <c r="EW120" s="429"/>
      <c r="EX120" s="429"/>
      <c r="EY120" s="429"/>
      <c r="EZ120" s="429"/>
      <c r="FA120" s="429"/>
      <c r="FB120" s="429"/>
      <c r="FC120" s="429"/>
      <c r="FD120" s="429"/>
      <c r="FE120" s="429"/>
      <c r="FF120" s="429"/>
      <c r="FG120" s="429"/>
      <c r="FH120" s="429"/>
      <c r="FI120" s="429"/>
      <c r="FJ120" s="429"/>
      <c r="FK120" s="429"/>
      <c r="FL120" s="429"/>
      <c r="FM120" s="429"/>
      <c r="FN120" s="429"/>
      <c r="FO120" s="429"/>
      <c r="FP120" s="429"/>
      <c r="FQ120" s="429"/>
      <c r="FR120" s="429"/>
      <c r="FS120" s="429"/>
      <c r="FT120" s="429"/>
      <c r="FU120" s="429"/>
      <c r="FV120" s="429"/>
      <c r="FW120" s="429"/>
      <c r="FX120" s="429"/>
      <c r="FY120" s="429"/>
      <c r="FZ120" s="429"/>
      <c r="GA120" s="429"/>
      <c r="GB120" s="429"/>
      <c r="GC120" s="429"/>
      <c r="GD120" s="429"/>
      <c r="GE120" s="429"/>
      <c r="GF120" s="429"/>
      <c r="GG120" s="429"/>
      <c r="GH120" s="429"/>
      <c r="GI120" s="429"/>
      <c r="GJ120" s="429"/>
      <c r="GK120" s="429"/>
      <c r="GL120" s="429"/>
      <c r="GM120" s="429"/>
      <c r="GN120" s="429"/>
      <c r="GO120" s="429"/>
      <c r="GP120" s="429"/>
      <c r="GQ120" s="429"/>
      <c r="GR120" s="429"/>
      <c r="GS120" s="429"/>
      <c r="GT120" s="429"/>
      <c r="GU120" s="429"/>
      <c r="GV120" s="429"/>
      <c r="GW120" s="429"/>
      <c r="GX120" s="429"/>
      <c r="GY120" s="429"/>
      <c r="GZ120" s="429"/>
      <c r="HA120" s="429"/>
      <c r="HB120" s="429"/>
      <c r="HC120" s="429"/>
      <c r="HD120" s="429"/>
      <c r="HE120" s="429"/>
      <c r="HF120" s="429"/>
      <c r="HG120" s="429"/>
      <c r="HH120" s="429"/>
      <c r="HI120" s="429"/>
      <c r="HJ120" s="429"/>
      <c r="HK120" s="429"/>
      <c r="HL120" s="429"/>
      <c r="HM120" s="429"/>
      <c r="HN120" s="429"/>
      <c r="HO120" s="429"/>
      <c r="HP120" s="429"/>
      <c r="HQ120" s="429"/>
      <c r="HR120" s="429"/>
      <c r="HS120" s="429"/>
      <c r="HT120" s="429"/>
      <c r="HU120" s="429"/>
      <c r="HV120" s="429"/>
      <c r="HW120" s="429"/>
      <c r="HX120" s="429"/>
      <c r="HY120" s="429"/>
      <c r="HZ120" s="429"/>
      <c r="IA120" s="429"/>
      <c r="IB120" s="429"/>
      <c r="IC120" s="429"/>
      <c r="ID120" s="429"/>
      <c r="IE120" s="429"/>
      <c r="IF120" s="429"/>
      <c r="IG120" s="429"/>
      <c r="IH120" s="429"/>
      <c r="II120" s="429"/>
      <c r="IJ120" s="429"/>
      <c r="IK120" s="429"/>
      <c r="IL120" s="429"/>
      <c r="IM120" s="429"/>
      <c r="IN120" s="429"/>
      <c r="IO120" s="429"/>
      <c r="IP120" s="429"/>
      <c r="IQ120" s="429"/>
      <c r="IR120" s="429"/>
      <c r="IS120" s="429"/>
      <c r="IT120" s="429"/>
      <c r="IU120" s="429"/>
      <c r="IV120" s="429"/>
      <c r="IW120" s="429"/>
      <c r="IX120" s="429"/>
      <c r="IY120" s="429"/>
      <c r="IZ120" s="429"/>
      <c r="JA120" s="429"/>
      <c r="JB120" s="429"/>
      <c r="JC120" s="429"/>
      <c r="JD120" s="429"/>
      <c r="JE120" s="429"/>
      <c r="JF120" s="429"/>
      <c r="JG120" s="429"/>
      <c r="JH120" s="429"/>
      <c r="JI120" s="429"/>
      <c r="JJ120" s="429"/>
      <c r="JK120" s="429"/>
      <c r="JL120" s="429"/>
      <c r="JM120" s="429"/>
      <c r="JN120" s="429"/>
      <c r="JO120" s="429"/>
      <c r="JP120" s="429"/>
      <c r="JQ120" s="429"/>
      <c r="JR120" s="429"/>
      <c r="JS120" s="429"/>
      <c r="JT120" s="429"/>
      <c r="JU120" s="429"/>
      <c r="JV120" s="429"/>
      <c r="JW120" s="429"/>
      <c r="JX120" s="429"/>
      <c r="JY120" s="429"/>
      <c r="JZ120" s="429"/>
      <c r="KA120" s="429"/>
      <c r="KB120" s="429"/>
      <c r="KC120" s="429"/>
      <c r="KD120" s="429"/>
      <c r="KE120" s="429"/>
      <c r="KF120" s="429"/>
      <c r="KG120" s="429"/>
      <c r="KH120" s="429"/>
      <c r="KI120" s="429"/>
      <c r="KJ120" s="429"/>
      <c r="KK120" s="429"/>
      <c r="KL120" s="429"/>
      <c r="KM120" s="429"/>
      <c r="KN120" s="429"/>
      <c r="KO120" s="429"/>
      <c r="KP120" s="429"/>
      <c r="KQ120" s="429"/>
      <c r="KR120" s="429"/>
      <c r="KS120" s="429"/>
      <c r="KT120" s="429"/>
      <c r="KU120" s="429"/>
      <c r="KV120" s="429"/>
      <c r="KW120" s="429"/>
      <c r="KX120" s="429"/>
      <c r="KY120" s="429"/>
      <c r="KZ120" s="429"/>
      <c r="LA120" s="429"/>
      <c r="LB120" s="429"/>
      <c r="LC120" s="429"/>
      <c r="LD120" s="429"/>
      <c r="LE120" s="429"/>
      <c r="LF120" s="429"/>
      <c r="LG120" s="429"/>
      <c r="LH120" s="429"/>
      <c r="LI120" s="429"/>
      <c r="LJ120" s="429"/>
      <c r="LK120" s="429"/>
      <c r="LL120" s="429"/>
      <c r="LM120" s="429"/>
      <c r="LN120" s="429"/>
      <c r="LO120" s="429"/>
      <c r="LP120" s="429"/>
      <c r="LQ120" s="429"/>
      <c r="LR120" s="429"/>
      <c r="LS120" s="429"/>
      <c r="LT120" s="429"/>
      <c r="LU120" s="429"/>
      <c r="LV120" s="429"/>
      <c r="LW120" s="429"/>
      <c r="LX120" s="429"/>
      <c r="LY120" s="429"/>
      <c r="LZ120" s="429"/>
    </row>
    <row r="121" spans="1:338" ht="11.25" customHeight="1">
      <c r="A121" s="429"/>
      <c r="B121" s="429"/>
      <c r="C121" s="429"/>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29"/>
      <c r="AA121" s="429"/>
      <c r="AB121" s="429"/>
      <c r="AC121" s="429"/>
      <c r="AD121" s="429"/>
      <c r="AE121" s="429"/>
      <c r="AF121" s="429"/>
      <c r="AG121" s="429"/>
      <c r="AH121" s="429"/>
      <c r="AI121" s="429"/>
      <c r="AJ121" s="429"/>
      <c r="AK121" s="429"/>
      <c r="AL121" s="429"/>
      <c r="AM121" s="429"/>
      <c r="AN121" s="429"/>
      <c r="AO121" s="429"/>
      <c r="AP121" s="429"/>
      <c r="AQ121" s="429"/>
      <c r="AR121" s="429"/>
      <c r="AS121" s="429"/>
      <c r="AT121" s="429"/>
      <c r="AU121" s="429"/>
      <c r="AV121" s="429"/>
      <c r="AW121" s="429"/>
      <c r="AX121" s="429"/>
      <c r="AY121" s="429"/>
      <c r="AZ121" s="429"/>
      <c r="BA121" s="429"/>
      <c r="BB121" s="429"/>
      <c r="BC121" s="429"/>
      <c r="BD121" s="429"/>
      <c r="BE121" s="429"/>
      <c r="BF121" s="429"/>
      <c r="BG121" s="429"/>
      <c r="BH121" s="429"/>
      <c r="BI121" s="429"/>
      <c r="BJ121" s="429"/>
      <c r="BK121" s="429"/>
      <c r="BL121" s="429"/>
      <c r="BM121" s="429"/>
      <c r="BN121" s="429"/>
      <c r="BO121" s="429"/>
      <c r="BP121" s="429"/>
      <c r="BQ121" s="429"/>
      <c r="BR121" s="429"/>
      <c r="BS121" s="429"/>
      <c r="BT121" s="429"/>
      <c r="BU121" s="429"/>
      <c r="BV121" s="429"/>
      <c r="BW121" s="429"/>
      <c r="BX121" s="429"/>
      <c r="BY121" s="429"/>
      <c r="BZ121" s="429"/>
      <c r="CA121" s="429"/>
      <c r="CB121" s="429"/>
      <c r="CC121" s="429"/>
      <c r="CD121" s="429"/>
      <c r="CE121" s="429"/>
      <c r="CF121" s="429"/>
      <c r="CG121" s="429"/>
      <c r="CH121" s="429"/>
      <c r="CI121" s="429"/>
      <c r="CJ121" s="429"/>
      <c r="CK121" s="429"/>
      <c r="CL121" s="429"/>
      <c r="CM121" s="429"/>
      <c r="CN121" s="429"/>
      <c r="CO121" s="429"/>
      <c r="CP121" s="429"/>
      <c r="CQ121" s="429"/>
      <c r="CR121" s="429"/>
      <c r="CS121" s="429"/>
      <c r="CT121" s="429"/>
      <c r="CU121" s="429"/>
      <c r="CV121" s="429"/>
      <c r="CW121" s="429"/>
      <c r="CX121" s="429"/>
      <c r="CY121" s="429"/>
      <c r="CZ121" s="429"/>
      <c r="DA121" s="429"/>
      <c r="DB121" s="429"/>
      <c r="DC121" s="429"/>
      <c r="DD121" s="429"/>
      <c r="DE121" s="429"/>
      <c r="DF121" s="429"/>
      <c r="DG121" s="429"/>
      <c r="DH121" s="429"/>
      <c r="DI121" s="429"/>
      <c r="DJ121" s="429"/>
      <c r="DK121" s="429"/>
      <c r="DL121" s="429"/>
      <c r="DM121" s="429"/>
      <c r="DN121" s="429"/>
      <c r="DO121" s="429"/>
      <c r="DP121" s="429"/>
      <c r="DQ121" s="429"/>
      <c r="DR121" s="429"/>
      <c r="DS121" s="429"/>
      <c r="DT121" s="429"/>
      <c r="DU121" s="429"/>
      <c r="DV121" s="429"/>
      <c r="DW121" s="429"/>
      <c r="DX121" s="429"/>
      <c r="DY121" s="429"/>
      <c r="DZ121" s="429"/>
      <c r="EA121" s="429"/>
      <c r="EB121" s="429"/>
      <c r="EC121" s="429"/>
      <c r="ED121" s="429"/>
      <c r="EE121" s="429"/>
      <c r="EF121" s="429"/>
      <c r="EG121" s="429"/>
      <c r="EH121" s="429"/>
      <c r="EI121" s="429"/>
      <c r="EJ121" s="429"/>
      <c r="EK121" s="429"/>
      <c r="EL121" s="429"/>
      <c r="EM121" s="429"/>
      <c r="EN121" s="429"/>
      <c r="EO121" s="429"/>
      <c r="EP121" s="429"/>
      <c r="EQ121" s="429"/>
      <c r="ER121" s="429"/>
      <c r="ES121" s="429"/>
      <c r="ET121" s="429"/>
      <c r="EU121" s="429"/>
      <c r="EV121" s="429"/>
      <c r="EW121" s="429"/>
      <c r="EX121" s="429"/>
      <c r="EY121" s="429"/>
      <c r="EZ121" s="429"/>
      <c r="FA121" s="429"/>
      <c r="FB121" s="429"/>
      <c r="FC121" s="429"/>
      <c r="FD121" s="429"/>
      <c r="FE121" s="429"/>
      <c r="FF121" s="429"/>
      <c r="FG121" s="429"/>
      <c r="FH121" s="429"/>
      <c r="FI121" s="429"/>
      <c r="FJ121" s="429"/>
      <c r="FK121" s="429"/>
      <c r="FL121" s="429"/>
      <c r="FM121" s="429"/>
      <c r="FN121" s="429"/>
      <c r="FO121" s="429"/>
      <c r="FP121" s="429"/>
      <c r="FQ121" s="429"/>
      <c r="FR121" s="429"/>
      <c r="FS121" s="429"/>
      <c r="FT121" s="429"/>
      <c r="FU121" s="429"/>
      <c r="FV121" s="429"/>
      <c r="FW121" s="429"/>
      <c r="FX121" s="429"/>
      <c r="FY121" s="429"/>
      <c r="FZ121" s="429"/>
      <c r="GA121" s="429"/>
      <c r="GB121" s="429"/>
      <c r="GC121" s="429"/>
      <c r="GD121" s="429"/>
      <c r="GE121" s="429"/>
      <c r="GF121" s="429"/>
      <c r="GG121" s="429"/>
      <c r="GH121" s="429"/>
      <c r="GI121" s="429"/>
      <c r="GJ121" s="429"/>
      <c r="GK121" s="429"/>
      <c r="GL121" s="429"/>
      <c r="GM121" s="429"/>
      <c r="GN121" s="429"/>
      <c r="GO121" s="429"/>
      <c r="GP121" s="429"/>
      <c r="GQ121" s="429"/>
      <c r="GR121" s="429"/>
      <c r="GS121" s="429"/>
      <c r="GT121" s="429"/>
      <c r="GU121" s="429"/>
      <c r="GV121" s="429"/>
      <c r="GW121" s="429"/>
      <c r="GX121" s="429"/>
      <c r="GY121" s="429"/>
      <c r="GZ121" s="429"/>
      <c r="HA121" s="429"/>
      <c r="HB121" s="429"/>
      <c r="HC121" s="429"/>
      <c r="HD121" s="429"/>
      <c r="HE121" s="429"/>
      <c r="HF121" s="429"/>
      <c r="HG121" s="429"/>
      <c r="HH121" s="429"/>
      <c r="HI121" s="429"/>
      <c r="HJ121" s="429"/>
      <c r="HK121" s="429"/>
      <c r="HL121" s="429"/>
      <c r="HM121" s="429"/>
      <c r="HN121" s="429"/>
      <c r="HO121" s="429"/>
      <c r="HP121" s="429"/>
      <c r="HQ121" s="429"/>
      <c r="HR121" s="429"/>
      <c r="HS121" s="429"/>
      <c r="HT121" s="429"/>
      <c r="HU121" s="429"/>
      <c r="HV121" s="429"/>
      <c r="HW121" s="429"/>
      <c r="HX121" s="429"/>
      <c r="HY121" s="429"/>
      <c r="HZ121" s="429"/>
      <c r="IA121" s="429"/>
      <c r="IB121" s="429"/>
      <c r="IC121" s="429"/>
      <c r="ID121" s="429"/>
      <c r="IE121" s="429"/>
      <c r="IF121" s="429"/>
      <c r="IG121" s="429"/>
      <c r="IH121" s="429"/>
      <c r="II121" s="429"/>
      <c r="IJ121" s="429"/>
      <c r="IK121" s="429"/>
      <c r="IL121" s="429"/>
      <c r="IM121" s="429"/>
      <c r="IN121" s="429"/>
      <c r="IO121" s="429"/>
      <c r="IP121" s="429"/>
      <c r="IQ121" s="429"/>
      <c r="IR121" s="429"/>
      <c r="IS121" s="429"/>
      <c r="IT121" s="429"/>
      <c r="IU121" s="429"/>
      <c r="IV121" s="429"/>
      <c r="IW121" s="429"/>
      <c r="IX121" s="429"/>
      <c r="IY121" s="429"/>
      <c r="IZ121" s="429"/>
      <c r="JA121" s="429"/>
      <c r="JB121" s="429"/>
      <c r="JC121" s="429"/>
      <c r="JD121" s="429"/>
      <c r="JE121" s="429"/>
      <c r="JF121" s="429"/>
      <c r="JG121" s="429"/>
      <c r="JH121" s="429"/>
      <c r="JI121" s="429"/>
      <c r="JJ121" s="429"/>
      <c r="JK121" s="429"/>
      <c r="JL121" s="429"/>
      <c r="JM121" s="429"/>
      <c r="JN121" s="429"/>
      <c r="JO121" s="429"/>
      <c r="JP121" s="429"/>
      <c r="JQ121" s="429"/>
      <c r="JR121" s="429"/>
      <c r="JS121" s="429"/>
      <c r="JT121" s="429"/>
      <c r="JU121" s="429"/>
      <c r="JV121" s="429"/>
      <c r="JW121" s="429"/>
      <c r="JX121" s="429"/>
      <c r="JY121" s="429"/>
      <c r="JZ121" s="429"/>
      <c r="KA121" s="429"/>
      <c r="KB121" s="429"/>
      <c r="KC121" s="429"/>
      <c r="KD121" s="429"/>
      <c r="KE121" s="429"/>
      <c r="KF121" s="429"/>
      <c r="KG121" s="429"/>
      <c r="KH121" s="429"/>
      <c r="KI121" s="429"/>
      <c r="KJ121" s="429"/>
      <c r="KK121" s="429"/>
      <c r="KL121" s="429"/>
      <c r="KM121" s="429"/>
      <c r="KN121" s="429"/>
      <c r="KO121" s="429"/>
      <c r="KP121" s="429"/>
      <c r="KQ121" s="429"/>
      <c r="KR121" s="429"/>
      <c r="KS121" s="429"/>
      <c r="KT121" s="429"/>
      <c r="KU121" s="429"/>
      <c r="KV121" s="429"/>
      <c r="KW121" s="429"/>
      <c r="KX121" s="429"/>
      <c r="KY121" s="429"/>
      <c r="KZ121" s="429"/>
      <c r="LA121" s="429"/>
      <c r="LB121" s="429"/>
      <c r="LC121" s="429"/>
      <c r="LD121" s="429"/>
      <c r="LE121" s="429"/>
      <c r="LF121" s="429"/>
      <c r="LG121" s="429"/>
      <c r="LH121" s="429"/>
      <c r="LI121" s="429"/>
      <c r="LJ121" s="429"/>
      <c r="LK121" s="429"/>
      <c r="LL121" s="429"/>
      <c r="LM121" s="429"/>
      <c r="LN121" s="429"/>
      <c r="LO121" s="429"/>
      <c r="LP121" s="429"/>
      <c r="LQ121" s="429"/>
      <c r="LR121" s="429"/>
      <c r="LS121" s="429"/>
      <c r="LT121" s="429"/>
      <c r="LU121" s="429"/>
      <c r="LV121" s="429"/>
      <c r="LW121" s="429"/>
      <c r="LX121" s="429"/>
      <c r="LY121" s="429"/>
      <c r="LZ121" s="429"/>
    </row>
    <row r="122" spans="1:338" ht="11.25" customHeight="1">
      <c r="A122" s="429"/>
      <c r="B122" s="429"/>
      <c r="C122" s="429"/>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29"/>
      <c r="AD122" s="429"/>
      <c r="AE122" s="429"/>
      <c r="AF122" s="429"/>
      <c r="AG122" s="429"/>
      <c r="AH122" s="429"/>
      <c r="AI122" s="429"/>
      <c r="AJ122" s="429"/>
      <c r="AK122" s="429"/>
      <c r="AL122" s="429"/>
      <c r="AM122" s="429"/>
      <c r="AN122" s="429"/>
      <c r="AO122" s="429"/>
      <c r="AP122" s="429"/>
      <c r="AQ122" s="429"/>
      <c r="AR122" s="429"/>
      <c r="AS122" s="429"/>
      <c r="AT122" s="429"/>
      <c r="AU122" s="429"/>
      <c r="AV122" s="429"/>
      <c r="AW122" s="429"/>
      <c r="AX122" s="429"/>
      <c r="AY122" s="429"/>
      <c r="AZ122" s="429"/>
      <c r="BA122" s="429"/>
      <c r="BB122" s="429"/>
      <c r="BC122" s="429"/>
      <c r="BD122" s="429"/>
      <c r="BE122" s="429"/>
      <c r="BF122" s="429"/>
      <c r="BG122" s="429"/>
      <c r="BH122" s="429"/>
      <c r="BI122" s="429"/>
      <c r="BJ122" s="429"/>
      <c r="BK122" s="429"/>
      <c r="BL122" s="429"/>
      <c r="BM122" s="429"/>
      <c r="BN122" s="429"/>
      <c r="BO122" s="429"/>
      <c r="BP122" s="429"/>
      <c r="BQ122" s="429"/>
      <c r="BR122" s="429"/>
      <c r="BS122" s="429"/>
      <c r="BT122" s="429"/>
      <c r="BU122" s="429"/>
      <c r="BV122" s="429"/>
      <c r="BW122" s="429"/>
      <c r="BX122" s="429"/>
      <c r="BY122" s="429"/>
      <c r="BZ122" s="429"/>
      <c r="CA122" s="429"/>
      <c r="CB122" s="429"/>
      <c r="CC122" s="429"/>
      <c r="CD122" s="429"/>
      <c r="CE122" s="429"/>
      <c r="CF122" s="429"/>
      <c r="CG122" s="429"/>
      <c r="CH122" s="429"/>
      <c r="CI122" s="429"/>
      <c r="CJ122" s="429"/>
      <c r="CK122" s="429"/>
      <c r="CL122" s="429"/>
      <c r="CM122" s="429"/>
      <c r="CN122" s="429"/>
      <c r="CO122" s="429"/>
      <c r="CP122" s="429"/>
      <c r="CQ122" s="429"/>
      <c r="CR122" s="429"/>
      <c r="CS122" s="429"/>
      <c r="CT122" s="429"/>
      <c r="CU122" s="429"/>
      <c r="CV122" s="429"/>
      <c r="CW122" s="429"/>
      <c r="CX122" s="429"/>
      <c r="CY122" s="429"/>
      <c r="CZ122" s="429"/>
      <c r="DA122" s="429"/>
      <c r="DB122" s="429"/>
      <c r="DC122" s="429"/>
      <c r="DD122" s="429"/>
      <c r="DE122" s="429"/>
      <c r="DF122" s="429"/>
      <c r="DG122" s="429"/>
      <c r="DH122" s="429"/>
      <c r="DI122" s="429"/>
      <c r="DJ122" s="429"/>
      <c r="DK122" s="429"/>
      <c r="DL122" s="429"/>
      <c r="DM122" s="429"/>
      <c r="DN122" s="429"/>
      <c r="DO122" s="429"/>
      <c r="DP122" s="429"/>
      <c r="DQ122" s="429"/>
      <c r="DR122" s="429"/>
      <c r="DS122" s="429"/>
      <c r="DT122" s="429"/>
      <c r="DU122" s="429"/>
      <c r="DV122" s="429"/>
      <c r="DW122" s="429"/>
      <c r="DX122" s="429"/>
      <c r="DY122" s="429"/>
      <c r="DZ122" s="429"/>
      <c r="EA122" s="429"/>
      <c r="EB122" s="429"/>
      <c r="EC122" s="429"/>
      <c r="ED122" s="429"/>
      <c r="EE122" s="429"/>
      <c r="EF122" s="429"/>
      <c r="EG122" s="429"/>
      <c r="EH122" s="429"/>
      <c r="EI122" s="429"/>
      <c r="EJ122" s="429"/>
      <c r="EK122" s="429"/>
      <c r="EL122" s="429"/>
      <c r="EM122" s="429"/>
      <c r="EN122" s="429"/>
      <c r="EO122" s="429"/>
      <c r="EP122" s="429"/>
      <c r="EQ122" s="429"/>
      <c r="ER122" s="429"/>
      <c r="ES122" s="429"/>
      <c r="ET122" s="429"/>
      <c r="EU122" s="429"/>
      <c r="EV122" s="429"/>
      <c r="EW122" s="429"/>
      <c r="EX122" s="429"/>
      <c r="EY122" s="429"/>
      <c r="EZ122" s="429"/>
      <c r="FA122" s="429"/>
      <c r="FB122" s="429"/>
      <c r="FC122" s="429"/>
      <c r="FD122" s="429"/>
      <c r="FE122" s="429"/>
      <c r="FF122" s="429"/>
      <c r="FG122" s="429"/>
      <c r="FH122" s="429"/>
      <c r="FI122" s="429"/>
      <c r="FJ122" s="429"/>
      <c r="FK122" s="429"/>
      <c r="FL122" s="429"/>
      <c r="FM122" s="429"/>
      <c r="FN122" s="429"/>
      <c r="FO122" s="429"/>
      <c r="FP122" s="429"/>
      <c r="FQ122" s="429"/>
      <c r="FR122" s="429"/>
      <c r="FS122" s="429"/>
      <c r="FT122" s="429"/>
      <c r="FU122" s="429"/>
      <c r="FV122" s="429"/>
      <c r="FW122" s="429"/>
      <c r="FX122" s="429"/>
      <c r="FY122" s="429"/>
      <c r="FZ122" s="429"/>
      <c r="GA122" s="429"/>
      <c r="GB122" s="429"/>
      <c r="GC122" s="429"/>
      <c r="GD122" s="429"/>
      <c r="GE122" s="429"/>
      <c r="GF122" s="429"/>
      <c r="GG122" s="429"/>
      <c r="GH122" s="429"/>
      <c r="GI122" s="429"/>
      <c r="GJ122" s="429"/>
      <c r="GK122" s="429"/>
      <c r="GL122" s="429"/>
      <c r="GM122" s="429"/>
      <c r="GN122" s="429"/>
      <c r="GO122" s="429"/>
      <c r="GP122" s="429"/>
      <c r="GQ122" s="429"/>
      <c r="GR122" s="429"/>
      <c r="GS122" s="429"/>
      <c r="GT122" s="429"/>
      <c r="GU122" s="429"/>
      <c r="GV122" s="429"/>
      <c r="GW122" s="429"/>
      <c r="GX122" s="429"/>
      <c r="GY122" s="429"/>
      <c r="GZ122" s="429"/>
      <c r="HA122" s="429"/>
      <c r="HB122" s="429"/>
      <c r="HC122" s="429"/>
      <c r="HD122" s="429"/>
      <c r="HE122" s="429"/>
      <c r="HF122" s="429"/>
      <c r="HG122" s="429"/>
      <c r="HH122" s="429"/>
      <c r="HI122" s="429"/>
      <c r="HJ122" s="429"/>
      <c r="HK122" s="429"/>
      <c r="HL122" s="429"/>
      <c r="HM122" s="429"/>
      <c r="HN122" s="429"/>
      <c r="HO122" s="429"/>
      <c r="HP122" s="429"/>
      <c r="HQ122" s="429"/>
      <c r="HR122" s="429"/>
      <c r="HS122" s="429"/>
      <c r="HT122" s="429"/>
      <c r="HU122" s="429"/>
      <c r="HV122" s="429"/>
      <c r="HW122" s="429"/>
      <c r="HX122" s="429"/>
      <c r="HY122" s="429"/>
      <c r="HZ122" s="429"/>
      <c r="IA122" s="429"/>
      <c r="IB122" s="429"/>
      <c r="IC122" s="429"/>
      <c r="ID122" s="429"/>
      <c r="IE122" s="429"/>
      <c r="IF122" s="429"/>
      <c r="IG122" s="429"/>
      <c r="IH122" s="429"/>
      <c r="II122" s="429"/>
      <c r="IJ122" s="429"/>
      <c r="IK122" s="429"/>
      <c r="IL122" s="429"/>
      <c r="IM122" s="429"/>
      <c r="IN122" s="429"/>
      <c r="IO122" s="429"/>
      <c r="IP122" s="429"/>
      <c r="IQ122" s="429"/>
      <c r="IR122" s="429"/>
      <c r="IS122" s="429"/>
      <c r="IT122" s="429"/>
      <c r="IU122" s="429"/>
      <c r="IV122" s="429"/>
      <c r="IW122" s="429"/>
      <c r="IX122" s="429"/>
      <c r="IY122" s="429"/>
      <c r="IZ122" s="429"/>
      <c r="JA122" s="429"/>
      <c r="JB122" s="429"/>
      <c r="JC122" s="429"/>
      <c r="JD122" s="429"/>
      <c r="JE122" s="429"/>
      <c r="JF122" s="429"/>
      <c r="JG122" s="429"/>
      <c r="JH122" s="429"/>
      <c r="JI122" s="429"/>
      <c r="JJ122" s="429"/>
      <c r="JK122" s="429"/>
      <c r="JL122" s="429"/>
      <c r="JM122" s="429"/>
      <c r="JN122" s="429"/>
      <c r="JO122" s="429"/>
      <c r="JP122" s="429"/>
      <c r="JQ122" s="429"/>
      <c r="JR122" s="429"/>
      <c r="JS122" s="429"/>
      <c r="JT122" s="429"/>
      <c r="JU122" s="429"/>
      <c r="JV122" s="429"/>
      <c r="JW122" s="429"/>
      <c r="JX122" s="429"/>
      <c r="JY122" s="429"/>
      <c r="JZ122" s="429"/>
      <c r="KA122" s="429"/>
      <c r="KB122" s="429"/>
      <c r="KC122" s="429"/>
      <c r="KD122" s="429"/>
      <c r="KE122" s="429"/>
      <c r="KF122" s="429"/>
      <c r="KG122" s="429"/>
      <c r="KH122" s="429"/>
      <c r="KI122" s="429"/>
      <c r="KJ122" s="429"/>
      <c r="KK122" s="429"/>
      <c r="KL122" s="429"/>
      <c r="KM122" s="429"/>
      <c r="KN122" s="429"/>
      <c r="KO122" s="429"/>
      <c r="KP122" s="429"/>
      <c r="KQ122" s="429"/>
      <c r="KR122" s="429"/>
      <c r="KS122" s="429"/>
      <c r="KT122" s="429"/>
      <c r="KU122" s="429"/>
      <c r="KV122" s="429"/>
      <c r="KW122" s="429"/>
      <c r="KX122" s="429"/>
      <c r="KY122" s="429"/>
      <c r="KZ122" s="429"/>
      <c r="LA122" s="429"/>
      <c r="LB122" s="429"/>
      <c r="LC122" s="429"/>
      <c r="LD122" s="429"/>
      <c r="LE122" s="429"/>
      <c r="LF122" s="429"/>
      <c r="LG122" s="429"/>
      <c r="LH122" s="429"/>
      <c r="LI122" s="429"/>
      <c r="LJ122" s="429"/>
      <c r="LK122" s="429"/>
      <c r="LL122" s="429"/>
      <c r="LM122" s="429"/>
      <c r="LN122" s="429"/>
      <c r="LO122" s="429"/>
      <c r="LP122" s="429"/>
      <c r="LQ122" s="429"/>
      <c r="LR122" s="429"/>
      <c r="LS122" s="429"/>
      <c r="LT122" s="429"/>
      <c r="LU122" s="429"/>
      <c r="LV122" s="429"/>
      <c r="LW122" s="429"/>
      <c r="LX122" s="429"/>
      <c r="LY122" s="429"/>
      <c r="LZ122" s="429"/>
    </row>
    <row r="123" spans="1:338" ht="11.25" customHeight="1">
      <c r="A123" s="420"/>
      <c r="B123" s="420"/>
      <c r="C123" s="420"/>
      <c r="D123" s="420"/>
      <c r="E123" s="420"/>
      <c r="F123" s="420"/>
      <c r="G123" s="420"/>
      <c r="H123" s="420"/>
      <c r="I123" s="420"/>
      <c r="J123" s="420"/>
      <c r="K123" s="420"/>
      <c r="L123" s="420"/>
      <c r="M123" s="420"/>
      <c r="N123" s="420"/>
      <c r="O123" s="420"/>
      <c r="P123" s="420"/>
      <c r="Q123" s="420"/>
      <c r="R123" s="420"/>
      <c r="S123" s="420"/>
      <c r="T123" s="420"/>
      <c r="U123" s="420"/>
      <c r="V123" s="420"/>
      <c r="W123" s="420"/>
      <c r="X123" s="420"/>
      <c r="Y123" s="420"/>
      <c r="Z123" s="420"/>
      <c r="AA123" s="420"/>
      <c r="AB123" s="420"/>
      <c r="AC123" s="420"/>
      <c r="AD123" s="420"/>
      <c r="AE123" s="420"/>
      <c r="AF123" s="420"/>
      <c r="AG123" s="420"/>
      <c r="AH123" s="420"/>
      <c r="AI123" s="420"/>
      <c r="AJ123" s="420"/>
      <c r="AK123" s="420"/>
      <c r="AL123" s="420"/>
      <c r="AM123" s="420"/>
      <c r="AN123" s="420"/>
      <c r="AO123" s="420"/>
      <c r="AP123" s="420"/>
      <c r="AQ123" s="420"/>
      <c r="AR123" s="420"/>
      <c r="AS123" s="420"/>
      <c r="AT123" s="420"/>
      <c r="AU123" s="420"/>
      <c r="AV123" s="420"/>
      <c r="AW123" s="420"/>
      <c r="AX123" s="420"/>
      <c r="AY123" s="420"/>
      <c r="AZ123" s="420"/>
      <c r="BA123" s="420"/>
      <c r="BB123" s="420"/>
      <c r="BC123" s="420"/>
      <c r="BD123" s="420"/>
      <c r="BE123" s="420"/>
      <c r="BF123" s="420"/>
      <c r="BG123" s="420"/>
      <c r="BH123" s="420"/>
      <c r="BI123" s="420"/>
      <c r="BJ123" s="420"/>
      <c r="BK123" s="420"/>
      <c r="BL123" s="420"/>
      <c r="BM123" s="420"/>
      <c r="BN123" s="420"/>
      <c r="BO123" s="420"/>
      <c r="BP123" s="420"/>
      <c r="BQ123" s="420"/>
      <c r="BR123" s="420"/>
      <c r="BS123" s="420"/>
      <c r="BT123" s="420"/>
      <c r="BU123" s="420"/>
      <c r="BV123" s="420"/>
      <c r="BW123" s="420"/>
      <c r="BX123" s="420"/>
      <c r="BY123" s="420"/>
      <c r="BZ123" s="420"/>
      <c r="CA123" s="420"/>
      <c r="CB123" s="420"/>
      <c r="CC123" s="420"/>
      <c r="CD123" s="420"/>
      <c r="CE123" s="420"/>
      <c r="CF123" s="420"/>
      <c r="CG123" s="420"/>
      <c r="CH123" s="420"/>
      <c r="CI123" s="420"/>
      <c r="CJ123" s="420"/>
      <c r="CK123" s="420"/>
      <c r="CL123" s="420"/>
      <c r="CM123" s="420"/>
      <c r="CN123" s="420"/>
      <c r="CO123" s="420"/>
      <c r="CP123" s="420"/>
      <c r="CQ123" s="420"/>
      <c r="CR123" s="420"/>
      <c r="CS123" s="420"/>
      <c r="CT123" s="420"/>
      <c r="CU123" s="420"/>
      <c r="CV123" s="420"/>
      <c r="CW123" s="420"/>
      <c r="CX123" s="420"/>
      <c r="CY123" s="420"/>
      <c r="CZ123" s="420"/>
      <c r="DA123" s="420"/>
      <c r="DB123" s="420"/>
      <c r="DC123" s="420"/>
      <c r="DD123" s="420"/>
      <c r="DE123" s="420"/>
      <c r="DF123" s="420"/>
      <c r="DG123" s="420"/>
      <c r="DH123" s="420"/>
      <c r="DI123" s="420"/>
      <c r="DJ123" s="420"/>
      <c r="DK123" s="420"/>
      <c r="DL123" s="420"/>
      <c r="DM123" s="420"/>
      <c r="DN123" s="420"/>
      <c r="DO123" s="420"/>
      <c r="DP123" s="420"/>
      <c r="DQ123" s="420"/>
      <c r="DR123" s="420"/>
      <c r="DS123" s="420"/>
      <c r="DT123" s="420"/>
      <c r="DU123" s="420"/>
    </row>
    <row r="124" spans="1:338" ht="11.25" customHeight="1">
      <c r="A124" s="420"/>
      <c r="B124" s="420"/>
      <c r="C124" s="420"/>
      <c r="D124" s="420"/>
      <c r="E124" s="420"/>
      <c r="F124" s="420"/>
      <c r="G124" s="420"/>
      <c r="H124" s="420"/>
      <c r="I124" s="420"/>
      <c r="J124" s="420"/>
      <c r="K124" s="420"/>
      <c r="L124" s="420"/>
      <c r="M124" s="420"/>
      <c r="N124" s="420"/>
      <c r="O124" s="420"/>
      <c r="P124" s="420"/>
      <c r="Q124" s="420"/>
      <c r="R124" s="420"/>
      <c r="S124" s="420"/>
      <c r="T124" s="420"/>
      <c r="U124" s="420"/>
      <c r="V124" s="420"/>
      <c r="W124" s="420"/>
      <c r="X124" s="420"/>
      <c r="Y124" s="420"/>
      <c r="Z124" s="420"/>
      <c r="AA124" s="420"/>
      <c r="AB124" s="420"/>
      <c r="AC124" s="420"/>
      <c r="AD124" s="420"/>
      <c r="AE124" s="420"/>
      <c r="AF124" s="420"/>
      <c r="AG124" s="420"/>
      <c r="AH124" s="420"/>
      <c r="AI124" s="420"/>
      <c r="AJ124" s="420"/>
      <c r="AK124" s="420"/>
      <c r="AL124" s="420"/>
      <c r="AM124" s="420"/>
      <c r="AN124" s="420"/>
      <c r="AO124" s="420"/>
      <c r="AP124" s="420"/>
      <c r="AQ124" s="420"/>
      <c r="AR124" s="420"/>
      <c r="AS124" s="420"/>
      <c r="AT124" s="420"/>
      <c r="AU124" s="420"/>
      <c r="AV124" s="420"/>
      <c r="AW124" s="420"/>
      <c r="AX124" s="420"/>
      <c r="AY124" s="420"/>
      <c r="AZ124" s="420"/>
      <c r="BA124" s="420"/>
      <c r="BB124" s="420"/>
      <c r="BC124" s="420"/>
      <c r="BD124" s="420"/>
      <c r="BE124" s="420"/>
      <c r="BF124" s="420"/>
      <c r="BG124" s="420"/>
      <c r="BH124" s="420"/>
      <c r="BI124" s="420"/>
      <c r="BJ124" s="420"/>
      <c r="BK124" s="420"/>
      <c r="BL124" s="420"/>
      <c r="BM124" s="420"/>
      <c r="BN124" s="420"/>
      <c r="BO124" s="420"/>
      <c r="BP124" s="420"/>
      <c r="BQ124" s="420"/>
      <c r="BR124" s="420"/>
      <c r="BS124" s="420"/>
      <c r="BT124" s="420"/>
      <c r="BU124" s="420"/>
      <c r="BV124" s="420"/>
      <c r="BW124" s="420"/>
      <c r="BX124" s="420"/>
      <c r="BY124" s="420"/>
      <c r="BZ124" s="420"/>
      <c r="CA124" s="420"/>
      <c r="CB124" s="420"/>
      <c r="CC124" s="420"/>
      <c r="CD124" s="420"/>
      <c r="CE124" s="420"/>
      <c r="CF124" s="420"/>
      <c r="CG124" s="420"/>
      <c r="CH124" s="420"/>
      <c r="CI124" s="420"/>
      <c r="CJ124" s="420"/>
      <c r="CK124" s="420"/>
      <c r="CL124" s="420"/>
      <c r="CM124" s="420"/>
      <c r="CN124" s="420"/>
      <c r="CO124" s="420"/>
      <c r="CP124" s="420"/>
      <c r="CQ124" s="420"/>
      <c r="CR124" s="420"/>
      <c r="CS124" s="420"/>
      <c r="CT124" s="420"/>
      <c r="CU124" s="420"/>
      <c r="CV124" s="420"/>
      <c r="CW124" s="420"/>
      <c r="CX124" s="420"/>
      <c r="CY124" s="420"/>
      <c r="CZ124" s="420"/>
      <c r="DA124" s="420"/>
      <c r="DB124" s="420"/>
      <c r="DC124" s="420"/>
      <c r="DD124" s="420"/>
      <c r="DE124" s="420"/>
      <c r="DF124" s="420"/>
      <c r="DG124" s="420"/>
      <c r="DH124" s="420"/>
      <c r="DI124" s="420"/>
      <c r="DJ124" s="420"/>
      <c r="DK124" s="420"/>
      <c r="DL124" s="420"/>
      <c r="DM124" s="420"/>
      <c r="DN124" s="420"/>
      <c r="DO124" s="420"/>
      <c r="DP124" s="420"/>
      <c r="DQ124" s="420"/>
      <c r="DR124" s="420"/>
      <c r="DS124" s="420"/>
      <c r="DT124" s="420"/>
      <c r="DU124" s="420"/>
    </row>
    <row r="125" spans="1:338" ht="11.25" customHeight="1">
      <c r="A125" s="420"/>
      <c r="B125" s="420"/>
      <c r="C125" s="420"/>
      <c r="D125" s="420"/>
      <c r="E125" s="420"/>
      <c r="F125" s="420"/>
      <c r="G125" s="420"/>
      <c r="H125" s="420"/>
      <c r="I125" s="420"/>
      <c r="J125" s="420"/>
      <c r="K125" s="420"/>
      <c r="L125" s="420"/>
      <c r="M125" s="420"/>
      <c r="N125" s="420"/>
      <c r="O125" s="420"/>
      <c r="P125" s="420"/>
      <c r="Q125" s="420"/>
      <c r="R125" s="420"/>
      <c r="S125" s="420"/>
      <c r="T125" s="420"/>
      <c r="U125" s="420"/>
      <c r="V125" s="420"/>
      <c r="W125" s="420"/>
      <c r="X125" s="420"/>
      <c r="Y125" s="420"/>
      <c r="Z125" s="420"/>
      <c r="AA125" s="420"/>
      <c r="AB125" s="420"/>
      <c r="AC125" s="420"/>
      <c r="AD125" s="420"/>
      <c r="AE125" s="420"/>
      <c r="AF125" s="420"/>
      <c r="AG125" s="420"/>
      <c r="AH125" s="420"/>
      <c r="AI125" s="420"/>
      <c r="AJ125" s="420"/>
      <c r="AK125" s="420"/>
      <c r="AL125" s="420"/>
      <c r="AM125" s="420"/>
      <c r="AN125" s="420"/>
      <c r="AO125" s="420"/>
      <c r="AP125" s="420"/>
      <c r="AQ125" s="420"/>
      <c r="AR125" s="420"/>
      <c r="AS125" s="420"/>
      <c r="AT125" s="420"/>
      <c r="AU125" s="420"/>
      <c r="AV125" s="420"/>
      <c r="AW125" s="420"/>
      <c r="AX125" s="420"/>
      <c r="AY125" s="420"/>
      <c r="AZ125" s="420"/>
      <c r="BA125" s="420"/>
      <c r="BB125" s="420"/>
      <c r="BC125" s="420"/>
      <c r="BD125" s="420"/>
      <c r="BE125" s="420"/>
      <c r="BF125" s="420"/>
      <c r="BG125" s="420"/>
      <c r="BH125" s="420"/>
      <c r="BI125" s="420"/>
      <c r="BJ125" s="420"/>
      <c r="BK125" s="420"/>
      <c r="BL125" s="420"/>
      <c r="BM125" s="420"/>
      <c r="BN125" s="420"/>
      <c r="BO125" s="420"/>
      <c r="BP125" s="420"/>
      <c r="BQ125" s="420"/>
      <c r="BR125" s="420"/>
      <c r="BS125" s="420"/>
      <c r="BT125" s="420"/>
      <c r="BU125" s="420"/>
      <c r="BV125" s="420"/>
      <c r="BW125" s="420"/>
      <c r="BX125" s="420"/>
      <c r="BY125" s="420"/>
      <c r="BZ125" s="420"/>
      <c r="CA125" s="420"/>
      <c r="CB125" s="420"/>
      <c r="CC125" s="420"/>
      <c r="CD125" s="420"/>
      <c r="CE125" s="420"/>
      <c r="CF125" s="420"/>
      <c r="CG125" s="420"/>
      <c r="CH125" s="420"/>
      <c r="CI125" s="420"/>
      <c r="CJ125" s="420"/>
      <c r="CK125" s="420"/>
      <c r="CL125" s="420"/>
      <c r="CM125" s="420"/>
      <c r="CN125" s="420"/>
      <c r="CO125" s="420"/>
      <c r="CP125" s="420"/>
      <c r="CQ125" s="420"/>
      <c r="CR125" s="420"/>
      <c r="CS125" s="420"/>
      <c r="CT125" s="420"/>
      <c r="CU125" s="420"/>
      <c r="CV125" s="420"/>
      <c r="CW125" s="420"/>
      <c r="CX125" s="420"/>
      <c r="CY125" s="420"/>
      <c r="CZ125" s="420"/>
      <c r="DA125" s="420"/>
      <c r="DB125" s="420"/>
      <c r="DC125" s="420"/>
      <c r="DD125" s="420"/>
      <c r="DE125" s="420"/>
      <c r="DF125" s="420"/>
      <c r="DG125" s="420"/>
      <c r="DH125" s="420"/>
      <c r="DI125" s="420"/>
      <c r="DJ125" s="420"/>
      <c r="DK125" s="420"/>
      <c r="DL125" s="420"/>
      <c r="DM125" s="420"/>
      <c r="DN125" s="420"/>
      <c r="DO125" s="420"/>
      <c r="DP125" s="420"/>
      <c r="DQ125" s="420"/>
      <c r="DR125" s="420"/>
      <c r="DS125" s="420"/>
      <c r="DT125" s="420"/>
      <c r="DU125" s="420"/>
    </row>
    <row r="126" spans="1:338" ht="11.25" customHeight="1"/>
    <row r="127" spans="1:338" ht="11.25" customHeight="1"/>
    <row r="128" spans="1:33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sheetData>
  <sheetProtection selectLockedCells="1"/>
  <mergeCells count="495">
    <mergeCell ref="KL74:KO77"/>
    <mergeCell ref="JJ36:KO38"/>
    <mergeCell ref="KL39:KO45"/>
    <mergeCell ref="KL46:KO49"/>
    <mergeCell ref="KL50:KO53"/>
    <mergeCell ref="KL54:KO57"/>
    <mergeCell ref="KL58:KO61"/>
    <mergeCell ref="KL62:KO65"/>
    <mergeCell ref="KL66:KO69"/>
    <mergeCell ref="KL70:KO73"/>
    <mergeCell ref="JJ54:JS57"/>
    <mergeCell ref="JJ62:JS65"/>
    <mergeCell ref="KH74:KK77"/>
    <mergeCell ref="KH70:KK73"/>
    <mergeCell ref="JJ70:JS73"/>
    <mergeCell ref="JT70:KC73"/>
    <mergeCell ref="KD70:KG73"/>
    <mergeCell ref="KD74:KG77"/>
    <mergeCell ref="KD39:KG45"/>
    <mergeCell ref="KH39:KK45"/>
    <mergeCell ref="JT66:KC69"/>
    <mergeCell ref="KD66:KG69"/>
    <mergeCell ref="KH66:KK69"/>
    <mergeCell ref="KH62:KK65"/>
    <mergeCell ref="K101:BJ101"/>
    <mergeCell ref="CQ93:DT95"/>
    <mergeCell ref="B12:BJ14"/>
    <mergeCell ref="A15:BJ17"/>
    <mergeCell ref="DS39:DT41"/>
    <mergeCell ref="CY45:DG47"/>
    <mergeCell ref="DH45:DI47"/>
    <mergeCell ref="AR50:AY53"/>
    <mergeCell ref="AZ50:BI53"/>
    <mergeCell ref="CL54:CT56"/>
    <mergeCell ref="BP57:BV59"/>
    <mergeCell ref="BW57:CK59"/>
    <mergeCell ref="CL57:CT59"/>
    <mergeCell ref="AR58:AY61"/>
    <mergeCell ref="B54:E57"/>
    <mergeCell ref="F54:M57"/>
    <mergeCell ref="N54:Q57"/>
    <mergeCell ref="R54:AA57"/>
    <mergeCell ref="AB54:AI57"/>
    <mergeCell ref="AB58:AI61"/>
    <mergeCell ref="AK94:BI100"/>
    <mergeCell ref="T94:AJ100"/>
    <mergeCell ref="A94:S100"/>
    <mergeCell ref="BM21:BO23"/>
    <mergeCell ref="B9:BJ11"/>
    <mergeCell ref="BO9:DR13"/>
    <mergeCell ref="BO14:DR18"/>
    <mergeCell ref="ED29:EH31"/>
    <mergeCell ref="EI29:EM31"/>
    <mergeCell ref="EN29:ER31"/>
    <mergeCell ref="B35:Q37"/>
    <mergeCell ref="R35:BI37"/>
    <mergeCell ref="DZ36:EC45"/>
    <mergeCell ref="ED36:EG45"/>
    <mergeCell ref="EH36:EQ38"/>
    <mergeCell ref="ED26:EH28"/>
    <mergeCell ref="EI26:EM28"/>
    <mergeCell ref="EN26:ER28"/>
    <mergeCell ref="BP39:BV41"/>
    <mergeCell ref="BW39:CK41"/>
    <mergeCell ref="CL39:CT41"/>
    <mergeCell ref="CU39:CV41"/>
    <mergeCell ref="CW39:CX41"/>
    <mergeCell ref="CY39:DG41"/>
    <mergeCell ref="ER36:JI38"/>
    <mergeCell ref="DH39:DI41"/>
    <mergeCell ref="DJ39:DR41"/>
    <mergeCell ref="EH39:EQ45"/>
    <mergeCell ref="IB39:II45"/>
    <mergeCell ref="CW42:CX44"/>
    <mergeCell ref="CY42:DG44"/>
    <mergeCell ref="DH42:DI44"/>
    <mergeCell ref="DJ42:DR44"/>
    <mergeCell ref="DS42:DT44"/>
    <mergeCell ref="DJ45:DR47"/>
    <mergeCell ref="DS45:DT47"/>
    <mergeCell ref="HD42:HK43"/>
    <mergeCell ref="DZ46:EC49"/>
    <mergeCell ref="ED46:EG49"/>
    <mergeCell ref="EH46:EQ49"/>
    <mergeCell ref="ER46:EY49"/>
    <mergeCell ref="DJ48:DR50"/>
    <mergeCell ref="DS48:DT50"/>
    <mergeCell ref="EZ46:FG47"/>
    <mergeCell ref="FH46:FO47"/>
    <mergeCell ref="FP46:FW49"/>
    <mergeCell ref="FX46:GE49"/>
    <mergeCell ref="GF46:GM47"/>
    <mergeCell ref="GN46:GU47"/>
    <mergeCell ref="EZ48:FG49"/>
    <mergeCell ref="FH48:FO49"/>
    <mergeCell ref="GF48:GM49"/>
    <mergeCell ref="IJ39:IQ45"/>
    <mergeCell ref="IR39:IY45"/>
    <mergeCell ref="IZ39:JI45"/>
    <mergeCell ref="JJ39:JS45"/>
    <mergeCell ref="JT39:KC45"/>
    <mergeCell ref="ER39:FW41"/>
    <mergeCell ref="FX39:IA41"/>
    <mergeCell ref="EZ42:FG43"/>
    <mergeCell ref="FH42:FO43"/>
    <mergeCell ref="HL42:HS43"/>
    <mergeCell ref="HT42:IA45"/>
    <mergeCell ref="HL44:HS45"/>
    <mergeCell ref="ER42:EY45"/>
    <mergeCell ref="FP42:FW45"/>
    <mergeCell ref="FX42:GE45"/>
    <mergeCell ref="EZ44:FG45"/>
    <mergeCell ref="FH44:FO45"/>
    <mergeCell ref="GF44:GM45"/>
    <mergeCell ref="GN44:GU45"/>
    <mergeCell ref="GV44:HC45"/>
    <mergeCell ref="HD44:HK45"/>
    <mergeCell ref="GF42:GM43"/>
    <mergeCell ref="GN42:GU43"/>
    <mergeCell ref="GV42:HC43"/>
    <mergeCell ref="N46:Q49"/>
    <mergeCell ref="R46:AA49"/>
    <mergeCell ref="AB46:AI49"/>
    <mergeCell ref="AJ46:AQ49"/>
    <mergeCell ref="BP45:BV47"/>
    <mergeCell ref="BW45:CK47"/>
    <mergeCell ref="CL45:CV47"/>
    <mergeCell ref="AR46:AY49"/>
    <mergeCell ref="AZ46:BI49"/>
    <mergeCell ref="BM48:CK50"/>
    <mergeCell ref="CL48:DI50"/>
    <mergeCell ref="CW45:CX47"/>
    <mergeCell ref="R42:AA45"/>
    <mergeCell ref="AB42:AI45"/>
    <mergeCell ref="AJ42:AQ45"/>
    <mergeCell ref="AR42:AY45"/>
    <mergeCell ref="BP42:BV44"/>
    <mergeCell ref="BW42:CK44"/>
    <mergeCell ref="CL42:CT44"/>
    <mergeCell ref="CU42:CV44"/>
    <mergeCell ref="GN48:GU49"/>
    <mergeCell ref="IR46:IY49"/>
    <mergeCell ref="IZ46:JI49"/>
    <mergeCell ref="JJ46:JS49"/>
    <mergeCell ref="JT46:KC49"/>
    <mergeCell ref="KD46:KG49"/>
    <mergeCell ref="KH46:KK49"/>
    <mergeCell ref="GV46:HC47"/>
    <mergeCell ref="HD46:HK47"/>
    <mergeCell ref="HL46:HS47"/>
    <mergeCell ref="HT46:IA49"/>
    <mergeCell ref="IB46:II49"/>
    <mergeCell ref="IJ46:IQ49"/>
    <mergeCell ref="GV48:HC49"/>
    <mergeCell ref="HD48:HK49"/>
    <mergeCell ref="HL48:HS49"/>
    <mergeCell ref="DZ50:EC53"/>
    <mergeCell ref="ED50:EG53"/>
    <mergeCell ref="EH50:EQ53"/>
    <mergeCell ref="ER50:EY53"/>
    <mergeCell ref="BM51:DT52"/>
    <mergeCell ref="B50:E53"/>
    <mergeCell ref="F50:M53"/>
    <mergeCell ref="N50:Q53"/>
    <mergeCell ref="R50:AA53"/>
    <mergeCell ref="AB50:AI53"/>
    <mergeCell ref="AJ50:AQ53"/>
    <mergeCell ref="EZ50:FG51"/>
    <mergeCell ref="FH50:FO51"/>
    <mergeCell ref="FP50:FW53"/>
    <mergeCell ref="FX50:GE53"/>
    <mergeCell ref="GF50:GM51"/>
    <mergeCell ref="GN50:GU51"/>
    <mergeCell ref="EZ52:FG53"/>
    <mergeCell ref="FH52:FO53"/>
    <mergeCell ref="GF52:GM53"/>
    <mergeCell ref="GN52:GU53"/>
    <mergeCell ref="IR50:IY53"/>
    <mergeCell ref="IZ50:JI53"/>
    <mergeCell ref="JJ50:JS53"/>
    <mergeCell ref="JT50:KC53"/>
    <mergeCell ref="KD50:KG53"/>
    <mergeCell ref="KH50:KK53"/>
    <mergeCell ref="GV50:HC51"/>
    <mergeCell ref="HD50:HK51"/>
    <mergeCell ref="HL50:HS51"/>
    <mergeCell ref="HT50:IA53"/>
    <mergeCell ref="IB50:II53"/>
    <mergeCell ref="IJ50:IQ53"/>
    <mergeCell ref="GV52:HC53"/>
    <mergeCell ref="HD52:HK53"/>
    <mergeCell ref="HL52:HS53"/>
    <mergeCell ref="ED54:EG57"/>
    <mergeCell ref="EH54:EQ57"/>
    <mergeCell ref="ER54:EY57"/>
    <mergeCell ref="CU54:CV56"/>
    <mergeCell ref="CW54:CX56"/>
    <mergeCell ref="CY54:DG56"/>
    <mergeCell ref="DH54:DI56"/>
    <mergeCell ref="DJ54:DR56"/>
    <mergeCell ref="DS54:DT56"/>
    <mergeCell ref="DZ54:EC57"/>
    <mergeCell ref="CU57:CV59"/>
    <mergeCell ref="CW57:CX59"/>
    <mergeCell ref="CY57:DG59"/>
    <mergeCell ref="DH57:DI59"/>
    <mergeCell ref="DJ57:DR59"/>
    <mergeCell ref="EH58:EQ61"/>
    <mergeCell ref="ER58:EY61"/>
    <mergeCell ref="DH60:DI62"/>
    <mergeCell ref="FP54:FW57"/>
    <mergeCell ref="FX54:GE57"/>
    <mergeCell ref="GF54:GM55"/>
    <mergeCell ref="GN54:GU55"/>
    <mergeCell ref="GV54:HC55"/>
    <mergeCell ref="HD54:HK55"/>
    <mergeCell ref="EZ56:FG57"/>
    <mergeCell ref="KD58:KG61"/>
    <mergeCell ref="KH58:KK61"/>
    <mergeCell ref="IJ58:IQ61"/>
    <mergeCell ref="IR58:IY61"/>
    <mergeCell ref="JJ58:JS61"/>
    <mergeCell ref="JT58:KC61"/>
    <mergeCell ref="EZ58:FG59"/>
    <mergeCell ref="IJ54:IQ57"/>
    <mergeCell ref="IR54:IY57"/>
    <mergeCell ref="IZ54:JI57"/>
    <mergeCell ref="HL56:HS57"/>
    <mergeCell ref="HL54:HS55"/>
    <mergeCell ref="HT54:IA57"/>
    <mergeCell ref="IB54:II57"/>
    <mergeCell ref="KH54:KK57"/>
    <mergeCell ref="JT54:KC57"/>
    <mergeCell ref="KD54:KG57"/>
    <mergeCell ref="IB58:II61"/>
    <mergeCell ref="HD60:HK61"/>
    <mergeCell ref="HL60:HS61"/>
    <mergeCell ref="FH58:FO59"/>
    <mergeCell ref="FP58:FW61"/>
    <mergeCell ref="FX58:GE61"/>
    <mergeCell ref="GF58:GM59"/>
    <mergeCell ref="GN58:GU59"/>
    <mergeCell ref="GV58:HC59"/>
    <mergeCell ref="FH60:FO61"/>
    <mergeCell ref="GF60:GM61"/>
    <mergeCell ref="GN60:GU61"/>
    <mergeCell ref="FP62:FW65"/>
    <mergeCell ref="FX62:GE65"/>
    <mergeCell ref="IZ58:JI61"/>
    <mergeCell ref="GV60:HC61"/>
    <mergeCell ref="BM54:BO62"/>
    <mergeCell ref="BP54:BV56"/>
    <mergeCell ref="BW54:CK56"/>
    <mergeCell ref="FH56:FO57"/>
    <mergeCell ref="GF56:GM57"/>
    <mergeCell ref="GN56:GU57"/>
    <mergeCell ref="GV56:HC57"/>
    <mergeCell ref="HD56:HK57"/>
    <mergeCell ref="EZ54:FG55"/>
    <mergeCell ref="FH54:FO55"/>
    <mergeCell ref="DZ58:EC61"/>
    <mergeCell ref="ED58:EG61"/>
    <mergeCell ref="DZ62:EC65"/>
    <mergeCell ref="ED62:EG65"/>
    <mergeCell ref="BP60:BV62"/>
    <mergeCell ref="BW60:CK62"/>
    <mergeCell ref="GV62:HC63"/>
    <mergeCell ref="HD58:HK59"/>
    <mergeCell ref="HL58:HS59"/>
    <mergeCell ref="HT58:IA61"/>
    <mergeCell ref="HD62:HK63"/>
    <mergeCell ref="HL62:HS63"/>
    <mergeCell ref="HT62:IA65"/>
    <mergeCell ref="IB62:II65"/>
    <mergeCell ref="IJ62:IQ65"/>
    <mergeCell ref="GV64:HC65"/>
    <mergeCell ref="HD64:HK65"/>
    <mergeCell ref="HL64:HS65"/>
    <mergeCell ref="CW72:CX74"/>
    <mergeCell ref="CY72:DG74"/>
    <mergeCell ref="EZ62:FG63"/>
    <mergeCell ref="FH62:FO63"/>
    <mergeCell ref="EH62:EQ65"/>
    <mergeCell ref="ER62:EY65"/>
    <mergeCell ref="FH70:FO71"/>
    <mergeCell ref="FP70:FW73"/>
    <mergeCell ref="DZ70:EC73"/>
    <mergeCell ref="ED70:EG73"/>
    <mergeCell ref="DH69:DI71"/>
    <mergeCell ref="HL68:HS69"/>
    <mergeCell ref="DZ66:EC69"/>
    <mergeCell ref="ED66:EG69"/>
    <mergeCell ref="EH66:EQ69"/>
    <mergeCell ref="EH70:EQ73"/>
    <mergeCell ref="BM69:BO77"/>
    <mergeCell ref="BP69:BV71"/>
    <mergeCell ref="BW69:CK71"/>
    <mergeCell ref="IZ62:JI65"/>
    <mergeCell ref="EZ70:FG71"/>
    <mergeCell ref="JT62:KC65"/>
    <mergeCell ref="KD62:KG65"/>
    <mergeCell ref="FH66:FO67"/>
    <mergeCell ref="FP66:FW69"/>
    <mergeCell ref="FX66:GE69"/>
    <mergeCell ref="GF66:GM67"/>
    <mergeCell ref="CL60:CV62"/>
    <mergeCell ref="CW60:CX62"/>
    <mergeCell ref="CY60:DG62"/>
    <mergeCell ref="IR62:IY65"/>
    <mergeCell ref="GF62:GM63"/>
    <mergeCell ref="GN62:GU63"/>
    <mergeCell ref="EZ64:FG65"/>
    <mergeCell ref="FH64:FO65"/>
    <mergeCell ref="GF64:GM65"/>
    <mergeCell ref="GN64:GU65"/>
    <mergeCell ref="DJ60:DR62"/>
    <mergeCell ref="DS60:DT62"/>
    <mergeCell ref="EZ60:FG61"/>
    <mergeCell ref="CL69:CT71"/>
    <mergeCell ref="IZ66:JI69"/>
    <mergeCell ref="JJ66:JS69"/>
    <mergeCell ref="GN66:GU67"/>
    <mergeCell ref="GV66:HC67"/>
    <mergeCell ref="HD66:HK67"/>
    <mergeCell ref="HL66:HS67"/>
    <mergeCell ref="HT66:IA69"/>
    <mergeCell ref="IB66:II69"/>
    <mergeCell ref="GV68:HC69"/>
    <mergeCell ref="HD68:HK69"/>
    <mergeCell ref="GN68:GU69"/>
    <mergeCell ref="FX70:GE73"/>
    <mergeCell ref="IJ66:IQ69"/>
    <mergeCell ref="IR66:IY69"/>
    <mergeCell ref="EZ66:FG67"/>
    <mergeCell ref="HT70:IA73"/>
    <mergeCell ref="IJ70:IQ73"/>
    <mergeCell ref="IR70:IY73"/>
    <mergeCell ref="IZ70:JI73"/>
    <mergeCell ref="HD70:HK71"/>
    <mergeCell ref="IB70:II73"/>
    <mergeCell ref="DJ69:DR71"/>
    <mergeCell ref="DS69:DT71"/>
    <mergeCell ref="ER66:EY69"/>
    <mergeCell ref="GF72:GM73"/>
    <mergeCell ref="GN72:GU73"/>
    <mergeCell ref="HL70:HS71"/>
    <mergeCell ref="GF70:GM71"/>
    <mergeCell ref="GN70:GU71"/>
    <mergeCell ref="GV72:HC73"/>
    <mergeCell ref="HD72:HK73"/>
    <mergeCell ref="HL72:HS73"/>
    <mergeCell ref="GV70:HC71"/>
    <mergeCell ref="EZ68:FG69"/>
    <mergeCell ref="FH68:FO69"/>
    <mergeCell ref="GF68:GM69"/>
    <mergeCell ref="DJ72:DR74"/>
    <mergeCell ref="DS72:DT74"/>
    <mergeCell ref="GF76:GM77"/>
    <mergeCell ref="GN76:GU77"/>
    <mergeCell ref="GF74:GM75"/>
    <mergeCell ref="GN74:GU75"/>
    <mergeCell ref="GV74:HC75"/>
    <mergeCell ref="JJ78:KC79"/>
    <mergeCell ref="JJ80:JS83"/>
    <mergeCell ref="JT80:KC83"/>
    <mergeCell ref="JJ74:JS77"/>
    <mergeCell ref="JT74:KC77"/>
    <mergeCell ref="IJ74:IQ77"/>
    <mergeCell ref="IR74:IY77"/>
    <mergeCell ref="HD74:HK75"/>
    <mergeCell ref="HL74:HS75"/>
    <mergeCell ref="HT74:IA77"/>
    <mergeCell ref="IB74:II77"/>
    <mergeCell ref="HL76:HS77"/>
    <mergeCell ref="GV76:HC77"/>
    <mergeCell ref="HD76:HK77"/>
    <mergeCell ref="IZ74:JI77"/>
    <mergeCell ref="ER70:EY73"/>
    <mergeCell ref="DH75:DI77"/>
    <mergeCell ref="DJ75:DR77"/>
    <mergeCell ref="DS75:DT77"/>
    <mergeCell ref="BP75:BV77"/>
    <mergeCell ref="FH74:FO75"/>
    <mergeCell ref="FP74:FW77"/>
    <mergeCell ref="FX74:GE77"/>
    <mergeCell ref="EZ74:FG75"/>
    <mergeCell ref="CU72:CV74"/>
    <mergeCell ref="CW75:CX77"/>
    <mergeCell ref="CY75:DG77"/>
    <mergeCell ref="DZ74:EC77"/>
    <mergeCell ref="ED74:EG77"/>
    <mergeCell ref="EH74:EQ77"/>
    <mergeCell ref="ER74:EY77"/>
    <mergeCell ref="EZ72:FG73"/>
    <mergeCell ref="FH72:FO73"/>
    <mergeCell ref="DH72:DI74"/>
    <mergeCell ref="BW75:CK77"/>
    <mergeCell ref="CL75:CV77"/>
    <mergeCell ref="FH76:FO77"/>
    <mergeCell ref="BP72:BV74"/>
    <mergeCell ref="BW72:CK74"/>
    <mergeCell ref="CL72:CT74"/>
    <mergeCell ref="BM78:CK80"/>
    <mergeCell ref="CL78:DI80"/>
    <mergeCell ref="DJ78:DR80"/>
    <mergeCell ref="DS78:DT80"/>
    <mergeCell ref="AJ74:AQ77"/>
    <mergeCell ref="BM66:DT67"/>
    <mergeCell ref="AJ54:AQ57"/>
    <mergeCell ref="B82:AE84"/>
    <mergeCell ref="EZ76:FG77"/>
    <mergeCell ref="B74:E77"/>
    <mergeCell ref="F74:M77"/>
    <mergeCell ref="N74:Q77"/>
    <mergeCell ref="B70:E73"/>
    <mergeCell ref="F70:M73"/>
    <mergeCell ref="N70:Q73"/>
    <mergeCell ref="R70:AA73"/>
    <mergeCell ref="AB70:AI73"/>
    <mergeCell ref="AJ70:AQ73"/>
    <mergeCell ref="CU69:CV71"/>
    <mergeCell ref="CW69:CX71"/>
    <mergeCell ref="CY69:DG71"/>
    <mergeCell ref="B66:E69"/>
    <mergeCell ref="F66:M69"/>
    <mergeCell ref="N66:Q69"/>
    <mergeCell ref="BM99:DT100"/>
    <mergeCell ref="CQ96:DR98"/>
    <mergeCell ref="DS57:DT59"/>
    <mergeCell ref="BM81:DT82"/>
    <mergeCell ref="DJ63:DR65"/>
    <mergeCell ref="DS63:DT65"/>
    <mergeCell ref="BM63:CK65"/>
    <mergeCell ref="CL63:DI65"/>
    <mergeCell ref="A1:DU4"/>
    <mergeCell ref="BM35:CI37"/>
    <mergeCell ref="CJ35:DT37"/>
    <mergeCell ref="CG86:CT90"/>
    <mergeCell ref="CU86:DF90"/>
    <mergeCell ref="DG86:DT90"/>
    <mergeCell ref="B88:P90"/>
    <mergeCell ref="Q88:AE90"/>
    <mergeCell ref="AF88:AT90"/>
    <mergeCell ref="AU88:BI90"/>
    <mergeCell ref="AF82:BI84"/>
    <mergeCell ref="B85:P87"/>
    <mergeCell ref="Q85:AE87"/>
    <mergeCell ref="AF85:AT87"/>
    <mergeCell ref="AU85:BI87"/>
    <mergeCell ref="BU86:CF90"/>
    <mergeCell ref="AR54:AY57"/>
    <mergeCell ref="AZ54:BI57"/>
    <mergeCell ref="B62:E65"/>
    <mergeCell ref="F62:M65"/>
    <mergeCell ref="N62:Q65"/>
    <mergeCell ref="R62:AA65"/>
    <mergeCell ref="AB62:AI65"/>
    <mergeCell ref="AJ62:AQ65"/>
    <mergeCell ref="BP21:DT23"/>
    <mergeCell ref="BM24:BO26"/>
    <mergeCell ref="BP24:DT26"/>
    <mergeCell ref="BP27:DT29"/>
    <mergeCell ref="BP30:DT32"/>
    <mergeCell ref="BM27:BO29"/>
    <mergeCell ref="BM30:BO32"/>
    <mergeCell ref="B39:E45"/>
    <mergeCell ref="F39:M45"/>
    <mergeCell ref="N39:Q45"/>
    <mergeCell ref="R39:AA41"/>
    <mergeCell ref="AB39:AY41"/>
    <mergeCell ref="AZ39:BI45"/>
    <mergeCell ref="BM39:BO47"/>
    <mergeCell ref="B46:E49"/>
    <mergeCell ref="F46:M49"/>
    <mergeCell ref="B78:BJ79"/>
    <mergeCell ref="B80:BJ81"/>
    <mergeCell ref="AR66:AY69"/>
    <mergeCell ref="AZ66:BI69"/>
    <mergeCell ref="AZ58:BI61"/>
    <mergeCell ref="B58:E61"/>
    <mergeCell ref="F58:M61"/>
    <mergeCell ref="N58:Q61"/>
    <mergeCell ref="R58:AA61"/>
    <mergeCell ref="AJ58:AQ61"/>
    <mergeCell ref="R66:AA69"/>
    <mergeCell ref="AB66:AI69"/>
    <mergeCell ref="AJ66:AQ69"/>
    <mergeCell ref="AR70:AY73"/>
    <mergeCell ref="R74:AA77"/>
    <mergeCell ref="AB74:AI77"/>
    <mergeCell ref="AR74:AY77"/>
    <mergeCell ref="AZ74:BI77"/>
    <mergeCell ref="AZ70:BI73"/>
    <mergeCell ref="AR62:AY65"/>
    <mergeCell ref="AZ62:BI65"/>
  </mergeCells>
  <phoneticPr fontId="2"/>
  <conditionalFormatting sqref="AZ46:BI77">
    <cfRule type="cellIs" dxfId="6" priority="4" operator="equal">
      <formula>"ー"</formula>
    </cfRule>
  </conditionalFormatting>
  <conditionalFormatting sqref="R46:AY77">
    <cfRule type="expression" dxfId="5" priority="3">
      <formula>AND($AZ46="ー",R46&lt;&gt;"")</formula>
    </cfRule>
  </conditionalFormatting>
  <conditionalFormatting sqref="F46:M77">
    <cfRule type="expression" dxfId="4" priority="2">
      <formula>$KL46=0</formula>
    </cfRule>
  </conditionalFormatting>
  <conditionalFormatting sqref="B78:BJ79">
    <cfRule type="containsText" dxfId="3" priority="1" operator="containsText" text="※旧ただし書所得＝総所得金額等－４３万円（合計所得金額が2,400万円を超える場合、金額が異なります）">
      <formula>NOT(ISERROR(SEARCH("※旧ただし書所得＝総所得金額等－４３万円（合計所得金額が2,400万円を超える場合、金額が異なります）",B78)))</formula>
    </cfRule>
  </conditionalFormatting>
  <pageMargins left="0.39370078740157483" right="0.39370078740157483" top="0.59055118110236227" bottom="0.39370078740157483" header="0" footer="0"/>
  <pageSetup paperSize="9"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9101" r:id="rId4" name="Button 13">
              <controlPr defaultSize="0" print="0" autoFill="0" autoPict="0" macro="[0]!Clear_試算用紙シート">
                <anchor moveWithCells="1" sizeWithCells="1">
                  <from>
                    <xdr:col>129</xdr:col>
                    <xdr:colOff>22860</xdr:colOff>
                    <xdr:row>1</xdr:row>
                    <xdr:rowOff>99060</xdr:rowOff>
                  </from>
                  <to>
                    <xdr:col>144</xdr:col>
                    <xdr:colOff>38100</xdr:colOff>
                    <xdr:row>8</xdr:row>
                    <xdr:rowOff>22860</xdr:rowOff>
                  </to>
                </anchor>
              </controlPr>
            </control>
          </mc:Choice>
        </mc:AlternateContent>
        <mc:AlternateContent xmlns:mc="http://schemas.openxmlformats.org/markup-compatibility/2006">
          <mc:Choice Requires="x14">
            <control shapeId="89102" r:id="rId5" name="Button 14">
              <controlPr defaultSize="0" print="0" autoFill="0" autoPict="0" macro="[0]!Print_試算用紙シート">
                <anchor moveWithCells="1" sizeWithCells="1">
                  <from>
                    <xdr:col>146</xdr:col>
                    <xdr:colOff>68580</xdr:colOff>
                    <xdr:row>1</xdr:row>
                    <xdr:rowOff>99060</xdr:rowOff>
                  </from>
                  <to>
                    <xdr:col>161</xdr:col>
                    <xdr:colOff>83820</xdr:colOff>
                    <xdr:row>8</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Q35"/>
  <sheetViews>
    <sheetView zoomScale="90" zoomScaleNormal="90" workbookViewId="0">
      <selection activeCell="D1" sqref="D1"/>
    </sheetView>
  </sheetViews>
  <sheetFormatPr defaultColWidth="9" defaultRowHeight="13.2"/>
  <cols>
    <col min="1" max="3" width="9" style="493"/>
    <col min="4" max="4" width="9.21875" style="494" bestFit="1" customWidth="1"/>
    <col min="5" max="5" width="33.77734375" style="40" customWidth="1"/>
    <col min="6" max="6" width="21.33203125" style="40" bestFit="1" customWidth="1"/>
    <col min="7" max="9" width="9" style="40"/>
    <col min="10" max="14" width="9.21875" style="40" bestFit="1" customWidth="1"/>
    <col min="15" max="16384" width="9" style="40"/>
  </cols>
  <sheetData>
    <row r="1" spans="1:17" ht="24" customHeight="1">
      <c r="A1" s="884" t="s">
        <v>32</v>
      </c>
      <c r="B1" s="885"/>
      <c r="C1" s="487" t="s">
        <v>293</v>
      </c>
      <c r="D1" s="321">
        <v>7</v>
      </c>
      <c r="E1" s="40" t="s">
        <v>295</v>
      </c>
      <c r="F1" s="488" t="s">
        <v>119</v>
      </c>
    </row>
    <row r="2" spans="1:17" ht="24" customHeight="1">
      <c r="A2" s="886"/>
      <c r="B2" s="887"/>
      <c r="C2" s="489" t="s">
        <v>46</v>
      </c>
      <c r="D2" s="322">
        <v>7</v>
      </c>
      <c r="E2" s="40" t="s">
        <v>294</v>
      </c>
      <c r="F2" s="488" t="s">
        <v>191</v>
      </c>
      <c r="H2" s="888" t="s">
        <v>332</v>
      </c>
      <c r="I2" s="889"/>
      <c r="J2" s="322">
        <v>3</v>
      </c>
      <c r="K2" s="322">
        <v>4</v>
      </c>
      <c r="L2" s="322">
        <v>5</v>
      </c>
      <c r="M2" s="322">
        <v>6</v>
      </c>
      <c r="N2" s="322">
        <v>7</v>
      </c>
      <c r="O2" s="322">
        <v>8</v>
      </c>
      <c r="P2" s="322">
        <v>9</v>
      </c>
      <c r="Q2" s="322">
        <v>10</v>
      </c>
    </row>
    <row r="3" spans="1:17">
      <c r="A3" s="890" t="s">
        <v>291</v>
      </c>
      <c r="B3" s="881" t="s">
        <v>10</v>
      </c>
      <c r="C3" s="490" t="s">
        <v>2</v>
      </c>
      <c r="D3" s="491">
        <f>INDEX(J2:Q17,2,MATCH(D2,J2:Q2,0))</f>
        <v>7.2300000000000003E-2</v>
      </c>
      <c r="F3" s="488" t="s">
        <v>120</v>
      </c>
      <c r="G3" s="890" t="s">
        <v>291</v>
      </c>
      <c r="H3" s="881" t="s">
        <v>10</v>
      </c>
      <c r="I3" s="490" t="s">
        <v>2</v>
      </c>
      <c r="J3" s="470">
        <v>5.7099999999999998E-2</v>
      </c>
      <c r="K3" s="470">
        <v>5.8799999999999998E-2</v>
      </c>
      <c r="L3" s="470">
        <v>6.7400000000000002E-2</v>
      </c>
      <c r="M3" s="470">
        <v>7.1499999999999994E-2</v>
      </c>
      <c r="N3" s="470">
        <v>7.2300000000000003E-2</v>
      </c>
      <c r="O3" s="470"/>
      <c r="P3" s="470"/>
      <c r="Q3" s="470"/>
    </row>
    <row r="4" spans="1:17">
      <c r="A4" s="890"/>
      <c r="B4" s="881"/>
      <c r="C4" s="490" t="s">
        <v>3</v>
      </c>
      <c r="D4" s="492">
        <f>INDEX(J2:Q17,3,MATCH(D2,J2:Q2,0))</f>
        <v>29600</v>
      </c>
      <c r="F4" s="488" t="s">
        <v>121</v>
      </c>
      <c r="G4" s="890"/>
      <c r="H4" s="881"/>
      <c r="I4" s="490" t="s">
        <v>3</v>
      </c>
      <c r="J4" s="471">
        <v>23210</v>
      </c>
      <c r="K4" s="471">
        <v>24190</v>
      </c>
      <c r="L4" s="471">
        <v>26130</v>
      </c>
      <c r="M4" s="471">
        <v>28220</v>
      </c>
      <c r="N4" s="471">
        <v>29600</v>
      </c>
      <c r="O4" s="471"/>
      <c r="P4" s="471"/>
      <c r="Q4" s="471"/>
    </row>
    <row r="5" spans="1:17">
      <c r="A5" s="890"/>
      <c r="B5" s="881"/>
      <c r="C5" s="490" t="s">
        <v>4</v>
      </c>
      <c r="D5" s="492">
        <f>INDEX(J2:Q17,4,MATCH(D2,J2:Q2,0))</f>
        <v>30540</v>
      </c>
      <c r="F5" s="488" t="s">
        <v>122</v>
      </c>
      <c r="G5" s="890"/>
      <c r="H5" s="881"/>
      <c r="I5" s="490" t="s">
        <v>4</v>
      </c>
      <c r="J5" s="471">
        <v>25160</v>
      </c>
      <c r="K5" s="471">
        <v>25980</v>
      </c>
      <c r="L5" s="471">
        <v>27620</v>
      </c>
      <c r="M5" s="471">
        <v>29600</v>
      </c>
      <c r="N5" s="471">
        <v>30540</v>
      </c>
      <c r="O5" s="471"/>
      <c r="P5" s="471"/>
      <c r="Q5" s="471"/>
    </row>
    <row r="6" spans="1:17">
      <c r="A6" s="890"/>
      <c r="B6" s="881" t="s">
        <v>7</v>
      </c>
      <c r="C6" s="490" t="s">
        <v>2</v>
      </c>
      <c r="D6" s="491">
        <f>INDEX(J2:Q17,5,MATCH(D2,J2:Q2,0))</f>
        <v>2.46E-2</v>
      </c>
      <c r="F6" s="488" t="s">
        <v>123</v>
      </c>
      <c r="G6" s="890"/>
      <c r="H6" s="881" t="s">
        <v>7</v>
      </c>
      <c r="I6" s="490" t="s">
        <v>2</v>
      </c>
      <c r="J6" s="470">
        <v>2.3400000000000001E-2</v>
      </c>
      <c r="K6" s="470">
        <v>2.29E-2</v>
      </c>
      <c r="L6" s="470">
        <v>2.7900000000000001E-2</v>
      </c>
      <c r="M6" s="470">
        <v>2.63E-2</v>
      </c>
      <c r="N6" s="470">
        <v>2.46E-2</v>
      </c>
      <c r="O6" s="470"/>
      <c r="P6" s="470"/>
      <c r="Q6" s="470"/>
    </row>
    <row r="7" spans="1:17">
      <c r="A7" s="890"/>
      <c r="B7" s="881"/>
      <c r="C7" s="490" t="s">
        <v>3</v>
      </c>
      <c r="D7" s="492">
        <f>INDEX(J2:Q17,6,MATCH(D2,J2:Q2,0))</f>
        <v>10330</v>
      </c>
      <c r="F7" s="488" t="s">
        <v>124</v>
      </c>
      <c r="G7" s="890"/>
      <c r="H7" s="881"/>
      <c r="I7" s="490" t="s">
        <v>3</v>
      </c>
      <c r="J7" s="471">
        <v>9070</v>
      </c>
      <c r="K7" s="471">
        <v>9090</v>
      </c>
      <c r="L7" s="471">
        <v>10450</v>
      </c>
      <c r="M7" s="471">
        <v>10410</v>
      </c>
      <c r="N7" s="471">
        <v>10330</v>
      </c>
      <c r="O7" s="471"/>
      <c r="P7" s="471"/>
      <c r="Q7" s="471"/>
    </row>
    <row r="8" spans="1:17">
      <c r="A8" s="890"/>
      <c r="B8" s="881"/>
      <c r="C8" s="490" t="s">
        <v>4</v>
      </c>
      <c r="D8" s="492">
        <f>INDEX(J2:Q17,7,MATCH(D2,J2:Q2,0))</f>
        <v>10650</v>
      </c>
      <c r="F8" s="488" t="s">
        <v>125</v>
      </c>
      <c r="G8" s="890"/>
      <c r="H8" s="881"/>
      <c r="I8" s="490" t="s">
        <v>4</v>
      </c>
      <c r="J8" s="471">
        <v>9830</v>
      </c>
      <c r="K8" s="471">
        <v>9760</v>
      </c>
      <c r="L8" s="471">
        <v>11050</v>
      </c>
      <c r="M8" s="471">
        <v>10920</v>
      </c>
      <c r="N8" s="471">
        <v>10650</v>
      </c>
      <c r="O8" s="471"/>
      <c r="P8" s="471"/>
      <c r="Q8" s="471"/>
    </row>
    <row r="9" spans="1:17">
      <c r="A9" s="890"/>
      <c r="B9" s="881" t="s">
        <v>8</v>
      </c>
      <c r="C9" s="490" t="s">
        <v>2</v>
      </c>
      <c r="D9" s="491">
        <f>INDEX(J2:Q17,8,MATCH(D2,J2:Q2,0))</f>
        <v>2.2700000000000001E-2</v>
      </c>
      <c r="F9" s="488" t="s">
        <v>126</v>
      </c>
      <c r="G9" s="890"/>
      <c r="H9" s="881" t="s">
        <v>8</v>
      </c>
      <c r="I9" s="490" t="s">
        <v>2</v>
      </c>
      <c r="J9" s="470">
        <v>2.07E-2</v>
      </c>
      <c r="K9" s="470">
        <v>2.41E-2</v>
      </c>
      <c r="L9" s="470">
        <v>2.5399999999999999E-2</v>
      </c>
      <c r="M9" s="470">
        <v>2.41E-2</v>
      </c>
      <c r="N9" s="470">
        <v>2.2700000000000001E-2</v>
      </c>
      <c r="O9" s="470"/>
      <c r="P9" s="470"/>
      <c r="Q9" s="470"/>
    </row>
    <row r="10" spans="1:17">
      <c r="A10" s="890"/>
      <c r="B10" s="881"/>
      <c r="C10" s="490" t="s">
        <v>3</v>
      </c>
      <c r="D10" s="492">
        <f>INDEX(J2:Q17,9,MATCH(D2,J2:Q2,0))</f>
        <v>10210</v>
      </c>
      <c r="F10" s="488" t="s">
        <v>127</v>
      </c>
      <c r="G10" s="890"/>
      <c r="H10" s="881"/>
      <c r="I10" s="490" t="s">
        <v>3</v>
      </c>
      <c r="J10" s="471">
        <v>9660</v>
      </c>
      <c r="K10" s="471">
        <v>10960</v>
      </c>
      <c r="L10" s="471">
        <v>10880</v>
      </c>
      <c r="M10" s="471">
        <v>10490</v>
      </c>
      <c r="N10" s="471">
        <v>10210</v>
      </c>
      <c r="O10" s="471"/>
      <c r="P10" s="471"/>
      <c r="Q10" s="471"/>
    </row>
    <row r="11" spans="1:17">
      <c r="A11" s="890"/>
      <c r="B11" s="881"/>
      <c r="C11" s="490" t="s">
        <v>4</v>
      </c>
      <c r="D11" s="492">
        <f>INDEX(J2:Q17,10,MATCH(D2,J2:Q2,0))</f>
        <v>7730</v>
      </c>
      <c r="F11" s="488" t="s">
        <v>192</v>
      </c>
      <c r="G11" s="890"/>
      <c r="H11" s="881"/>
      <c r="I11" s="490" t="s">
        <v>4</v>
      </c>
      <c r="J11" s="471">
        <v>7430</v>
      </c>
      <c r="K11" s="471">
        <v>8410</v>
      </c>
      <c r="L11" s="471">
        <v>8290</v>
      </c>
      <c r="M11" s="471">
        <v>7970</v>
      </c>
      <c r="N11" s="471">
        <v>7730</v>
      </c>
      <c r="O11" s="471"/>
      <c r="P11" s="471"/>
      <c r="Q11" s="471"/>
    </row>
    <row r="12" spans="1:17">
      <c r="A12" s="879" t="s">
        <v>292</v>
      </c>
      <c r="B12" s="882" t="s">
        <v>19</v>
      </c>
      <c r="C12" s="883"/>
      <c r="D12" s="492">
        <f>INDEX(J2:Q17,11,MATCH(D2,J2:Q2,0))</f>
        <v>660000</v>
      </c>
      <c r="F12" s="488" t="s">
        <v>173</v>
      </c>
      <c r="G12" s="879" t="s">
        <v>292</v>
      </c>
      <c r="H12" s="882" t="s">
        <v>19</v>
      </c>
      <c r="I12" s="883"/>
      <c r="J12" s="471">
        <v>630000</v>
      </c>
      <c r="K12" s="471">
        <v>650000</v>
      </c>
      <c r="L12" s="471">
        <v>650000</v>
      </c>
      <c r="M12" s="471">
        <v>650000</v>
      </c>
      <c r="N12" s="471">
        <v>660000</v>
      </c>
      <c r="O12" s="471"/>
      <c r="P12" s="471"/>
      <c r="Q12" s="471"/>
    </row>
    <row r="13" spans="1:17">
      <c r="A13" s="879"/>
      <c r="B13" s="882" t="s">
        <v>20</v>
      </c>
      <c r="C13" s="883"/>
      <c r="D13" s="492">
        <f>INDEX(J2:Q17,12,MATCH(D2,J2:Q2,0))</f>
        <v>260000</v>
      </c>
      <c r="F13" s="488" t="s">
        <v>174</v>
      </c>
      <c r="G13" s="879"/>
      <c r="H13" s="882" t="s">
        <v>20</v>
      </c>
      <c r="I13" s="883"/>
      <c r="J13" s="471">
        <v>190000</v>
      </c>
      <c r="K13" s="471">
        <v>200000</v>
      </c>
      <c r="L13" s="471">
        <v>220000</v>
      </c>
      <c r="M13" s="471">
        <v>240000</v>
      </c>
      <c r="N13" s="471">
        <v>260000</v>
      </c>
      <c r="O13" s="471"/>
      <c r="P13" s="471"/>
      <c r="Q13" s="471"/>
    </row>
    <row r="14" spans="1:17">
      <c r="A14" s="879"/>
      <c r="B14" s="882" t="s">
        <v>21</v>
      </c>
      <c r="C14" s="883"/>
      <c r="D14" s="492">
        <f>INDEX(J2:Q17,13,MATCH(D2,J2:Q2,0))</f>
        <v>170000</v>
      </c>
      <c r="F14" s="488" t="s">
        <v>175</v>
      </c>
      <c r="G14" s="879"/>
      <c r="H14" s="882" t="s">
        <v>21</v>
      </c>
      <c r="I14" s="883"/>
      <c r="J14" s="471">
        <v>170000</v>
      </c>
      <c r="K14" s="471">
        <v>170000</v>
      </c>
      <c r="L14" s="471">
        <v>170000</v>
      </c>
      <c r="M14" s="471">
        <v>170000</v>
      </c>
      <c r="N14" s="471">
        <v>170000</v>
      </c>
      <c r="O14" s="471"/>
      <c r="P14" s="471"/>
      <c r="Q14" s="471"/>
    </row>
    <row r="15" spans="1:17">
      <c r="A15" s="879"/>
      <c r="B15" s="880" t="s">
        <v>22</v>
      </c>
      <c r="C15" s="880"/>
      <c r="D15" s="491" t="str">
        <f>INDEX(J2:Q17,14,MATCH(D2,J2:Q2,0))</f>
        <v>66万</v>
      </c>
      <c r="F15" s="488" t="s">
        <v>176</v>
      </c>
      <c r="G15" s="879"/>
      <c r="H15" s="880" t="s">
        <v>22</v>
      </c>
      <c r="I15" s="880"/>
      <c r="J15" s="470" t="s">
        <v>329</v>
      </c>
      <c r="K15" s="470" t="s">
        <v>71</v>
      </c>
      <c r="L15" s="470" t="s">
        <v>71</v>
      </c>
      <c r="M15" s="470" t="s">
        <v>526</v>
      </c>
      <c r="N15" s="470" t="s">
        <v>533</v>
      </c>
      <c r="O15" s="470"/>
      <c r="P15" s="470"/>
      <c r="Q15" s="470"/>
    </row>
    <row r="16" spans="1:17">
      <c r="A16" s="879"/>
      <c r="B16" s="880" t="s">
        <v>23</v>
      </c>
      <c r="C16" s="880"/>
      <c r="D16" s="491" t="str">
        <f>INDEX(J2:Q17,15,MATCH(D2,J2:Q2,0))</f>
        <v>26万</v>
      </c>
      <c r="F16" s="488" t="s">
        <v>177</v>
      </c>
      <c r="G16" s="879"/>
      <c r="H16" s="880" t="s">
        <v>23</v>
      </c>
      <c r="I16" s="880"/>
      <c r="J16" s="470" t="s">
        <v>330</v>
      </c>
      <c r="K16" s="470" t="s">
        <v>331</v>
      </c>
      <c r="L16" s="470" t="s">
        <v>72</v>
      </c>
      <c r="M16" s="470" t="s">
        <v>527</v>
      </c>
      <c r="N16" s="470" t="s">
        <v>534</v>
      </c>
      <c r="O16" s="470"/>
      <c r="P16" s="470"/>
      <c r="Q16" s="470"/>
    </row>
    <row r="17" spans="1:17">
      <c r="A17" s="879"/>
      <c r="B17" s="880" t="s">
        <v>24</v>
      </c>
      <c r="C17" s="880"/>
      <c r="D17" s="491" t="str">
        <f>INDEX(J2:Q17,16,MATCH(D2,J2:Q2,0))</f>
        <v>17万</v>
      </c>
      <c r="F17" s="488" t="s">
        <v>128</v>
      </c>
      <c r="G17" s="879"/>
      <c r="H17" s="880" t="s">
        <v>24</v>
      </c>
      <c r="I17" s="880"/>
      <c r="J17" s="470" t="s">
        <v>49</v>
      </c>
      <c r="K17" s="470" t="s">
        <v>49</v>
      </c>
      <c r="L17" s="470" t="s">
        <v>49</v>
      </c>
      <c r="M17" s="470" t="s">
        <v>528</v>
      </c>
      <c r="N17" s="470" t="s">
        <v>49</v>
      </c>
      <c r="O17" s="470"/>
      <c r="P17" s="470"/>
      <c r="Q17" s="470"/>
    </row>
    <row r="18" spans="1:17">
      <c r="F18" s="488" t="s">
        <v>129</v>
      </c>
    </row>
    <row r="19" spans="1:17">
      <c r="F19" s="488" t="s">
        <v>130</v>
      </c>
    </row>
    <row r="20" spans="1:17">
      <c r="F20" s="488" t="s">
        <v>131</v>
      </c>
    </row>
    <row r="21" spans="1:17">
      <c r="F21" s="488" t="s">
        <v>132</v>
      </c>
    </row>
    <row r="23" spans="1:17">
      <c r="C23" s="493">
        <f>IF(古い試算用紙!I22&gt;D12,D12,古い試算用紙!I22)</f>
        <v>60100</v>
      </c>
    </row>
    <row r="29" spans="1:17">
      <c r="C29" s="493">
        <f>IF(古い試算用紙!I28&gt;D13,D13,古い試算用紙!I28)</f>
        <v>20900</v>
      </c>
    </row>
    <row r="35" spans="3:3">
      <c r="C35" s="493">
        <f>IF(古い試算用紙!I34&gt;D14,D14,古い試算用紙!I34)</f>
        <v>17900</v>
      </c>
    </row>
  </sheetData>
  <sheetProtection algorithmName="SHA-512" hashValue="9RM7NijUMl4hd8VsxzeH+patp6NWZFq437+mfrlinRF4ZuQIb3sOa0yl61OQU5B0Vfb/mvl+kKeSyQeLC6Li+A==" saltValue="Bzj40MeTXupwrhLai9zYeA==" spinCount="100000" sheet="1" objects="1" scenarios="1" selectLockedCells="1"/>
  <mergeCells count="24">
    <mergeCell ref="A1:B2"/>
    <mergeCell ref="H2:I2"/>
    <mergeCell ref="G3:G11"/>
    <mergeCell ref="H3:H5"/>
    <mergeCell ref="H6:H8"/>
    <mergeCell ref="H9:H11"/>
    <mergeCell ref="B3:B5"/>
    <mergeCell ref="A3:A11"/>
    <mergeCell ref="G12:G17"/>
    <mergeCell ref="H12:I12"/>
    <mergeCell ref="H13:I13"/>
    <mergeCell ref="H14:I14"/>
    <mergeCell ref="H15:I15"/>
    <mergeCell ref="H16:I16"/>
    <mergeCell ref="H17:I17"/>
    <mergeCell ref="A12:A17"/>
    <mergeCell ref="B15:C15"/>
    <mergeCell ref="B16:C16"/>
    <mergeCell ref="B17:C17"/>
    <mergeCell ref="B6:B8"/>
    <mergeCell ref="B9:B11"/>
    <mergeCell ref="B14:C14"/>
    <mergeCell ref="B13:C13"/>
    <mergeCell ref="B12:C12"/>
  </mergeCells>
  <phoneticPr fontId="2"/>
  <pageMargins left="0.25" right="0.25" top="0.75" bottom="0.75" header="0.3" footer="0.3"/>
  <pageSetup paperSize="9" scale="6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5" r:id="rId4" name="Button 7">
              <controlPr defaultSize="0" print="0" autoFill="0" autoPict="0" macro="[0]!ホームページ用加工">
                <anchor moveWithCells="1" sizeWithCells="1">
                  <from>
                    <xdr:col>17</xdr:col>
                    <xdr:colOff>541020</xdr:colOff>
                    <xdr:row>20</xdr:row>
                    <xdr:rowOff>60960</xdr:rowOff>
                  </from>
                  <to>
                    <xdr:col>21</xdr:col>
                    <xdr:colOff>518160</xdr:colOff>
                    <xdr:row>37</xdr:row>
                    <xdr:rowOff>83820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A502-EC55-434E-B1E4-2AC8F0606B28}">
  <sheetPr codeName="Sheet20">
    <pageSetUpPr fitToPage="1"/>
  </sheetPr>
  <dimension ref="A1:CB43"/>
  <sheetViews>
    <sheetView showGridLines="0" workbookViewId="0">
      <selection sqref="A1:G1"/>
    </sheetView>
  </sheetViews>
  <sheetFormatPr defaultColWidth="9" defaultRowHeight="12.6"/>
  <cols>
    <col min="1" max="1" width="2.109375" style="251" customWidth="1"/>
    <col min="2" max="2" width="5.6640625" style="251" customWidth="1"/>
    <col min="3" max="3" width="3.33203125" style="251" bestFit="1" customWidth="1"/>
    <col min="4" max="7" width="9" style="251"/>
    <col min="8" max="8" width="3.33203125" style="251" bestFit="1" customWidth="1"/>
    <col min="9" max="9" width="5.6640625" style="251" customWidth="1"/>
    <col min="10" max="10" width="3.33203125" style="251" customWidth="1"/>
    <col min="11" max="11" width="5.6640625" style="251" customWidth="1"/>
    <col min="12" max="12" width="3.33203125" style="251" customWidth="1"/>
    <col min="13" max="13" width="5.6640625" style="251" customWidth="1"/>
    <col min="14" max="14" width="3.33203125" style="251" customWidth="1"/>
    <col min="15" max="15" width="6" style="251" customWidth="1"/>
    <col min="16" max="16" width="6" style="251" bestFit="1" customWidth="1"/>
    <col min="17" max="17" width="2.44140625" style="251" customWidth="1"/>
    <col min="18" max="18" width="1.21875" style="251" customWidth="1"/>
    <col min="19" max="23" width="9" style="251" customWidth="1"/>
    <col min="24" max="24" width="1.21875" style="251" customWidth="1"/>
    <col min="25" max="79" width="2" style="251" customWidth="1"/>
    <col min="80" max="16384" width="9" style="251"/>
  </cols>
  <sheetData>
    <row r="1" spans="1:79" ht="26.25" customHeight="1" thickBot="1">
      <c r="A1" s="891" t="s">
        <v>525</v>
      </c>
      <c r="B1" s="891"/>
      <c r="C1" s="891"/>
      <c r="D1" s="891"/>
      <c r="E1" s="891"/>
      <c r="F1" s="891"/>
      <c r="G1" s="891"/>
      <c r="K1" s="892" t="s">
        <v>199</v>
      </c>
      <c r="L1" s="892"/>
      <c r="M1" s="892"/>
      <c r="N1" s="892"/>
      <c r="O1" s="892"/>
      <c r="P1" s="892"/>
      <c r="S1" s="901"/>
      <c r="T1" s="901"/>
      <c r="U1" s="901"/>
      <c r="V1" s="901"/>
      <c r="W1" s="901"/>
    </row>
    <row r="2" spans="1:79" ht="26.25" customHeight="1">
      <c r="A2" s="904" t="s">
        <v>483</v>
      </c>
      <c r="B2" s="905"/>
      <c r="C2" s="905"/>
      <c r="D2" s="906"/>
      <c r="E2" s="906"/>
      <c r="F2" s="906"/>
      <c r="G2" s="909" t="s">
        <v>494</v>
      </c>
      <c r="H2" s="909"/>
      <c r="I2" s="910"/>
      <c r="J2" s="910"/>
      <c r="K2" s="910"/>
      <c r="L2" s="910"/>
      <c r="M2" s="910"/>
      <c r="N2" s="910"/>
      <c r="O2" s="897" t="s">
        <v>535</v>
      </c>
      <c r="P2" s="899" t="s">
        <v>277</v>
      </c>
      <c r="Q2" s="446"/>
      <c r="R2" s="893" t="s">
        <v>503</v>
      </c>
      <c r="S2" s="894"/>
      <c r="T2" s="894"/>
      <c r="U2" s="894"/>
      <c r="V2" s="894"/>
      <c r="W2" s="894"/>
      <c r="X2" s="894"/>
    </row>
    <row r="3" spans="1:79" ht="26.25" customHeight="1">
      <c r="A3" s="902" t="s">
        <v>484</v>
      </c>
      <c r="B3" s="903"/>
      <c r="C3" s="903"/>
      <c r="D3" s="896"/>
      <c r="E3" s="896"/>
      <c r="F3" s="896"/>
      <c r="G3" s="896"/>
      <c r="H3" s="896"/>
      <c r="I3" s="896"/>
      <c r="J3" s="896"/>
      <c r="K3" s="896"/>
      <c r="L3" s="896"/>
      <c r="M3" s="896"/>
      <c r="N3" s="896"/>
      <c r="O3" s="898"/>
      <c r="P3" s="900"/>
      <c r="Q3" s="446"/>
      <c r="R3" s="894"/>
      <c r="S3" s="894"/>
      <c r="T3" s="894"/>
      <c r="U3" s="894"/>
      <c r="V3" s="894"/>
      <c r="W3" s="894"/>
      <c r="X3" s="894"/>
    </row>
    <row r="4" spans="1:79" ht="26.25" customHeight="1">
      <c r="A4" s="912" t="s">
        <v>485</v>
      </c>
      <c r="B4" s="913"/>
      <c r="C4" s="448" t="s">
        <v>486</v>
      </c>
      <c r="D4" s="896"/>
      <c r="E4" s="896"/>
      <c r="F4" s="896"/>
      <c r="G4" s="907" t="s">
        <v>495</v>
      </c>
      <c r="H4" s="448" t="s">
        <v>486</v>
      </c>
      <c r="I4" s="894" t="s">
        <v>260</v>
      </c>
      <c r="J4" s="894"/>
      <c r="K4" s="894"/>
      <c r="L4" s="894"/>
      <c r="M4" s="894"/>
      <c r="N4" s="894"/>
      <c r="O4" s="277" t="s">
        <v>197</v>
      </c>
      <c r="P4" s="457" t="s">
        <v>276</v>
      </c>
      <c r="Q4" s="446"/>
      <c r="R4" s="895" t="s">
        <v>502</v>
      </c>
      <c r="S4" s="895"/>
      <c r="T4" s="895"/>
      <c r="U4" s="895"/>
      <c r="V4" s="895"/>
      <c r="W4" s="895"/>
      <c r="X4" s="895"/>
    </row>
    <row r="5" spans="1:79" ht="26.25" customHeight="1">
      <c r="A5" s="914"/>
      <c r="B5" s="915"/>
      <c r="C5" s="448" t="s">
        <v>487</v>
      </c>
      <c r="D5" s="896"/>
      <c r="E5" s="896"/>
      <c r="F5" s="896"/>
      <c r="G5" s="907"/>
      <c r="H5" s="448" t="s">
        <v>487</v>
      </c>
      <c r="I5" s="894" t="s">
        <v>260</v>
      </c>
      <c r="J5" s="894"/>
      <c r="K5" s="894"/>
      <c r="L5" s="894"/>
      <c r="M5" s="894"/>
      <c r="N5" s="894"/>
      <c r="O5" s="277" t="s">
        <v>197</v>
      </c>
      <c r="P5" s="457" t="s">
        <v>276</v>
      </c>
      <c r="Q5" s="446"/>
      <c r="R5" s="895" t="s">
        <v>502</v>
      </c>
      <c r="S5" s="895"/>
      <c r="T5" s="895"/>
      <c r="U5" s="895"/>
      <c r="V5" s="895"/>
      <c r="W5" s="895"/>
      <c r="X5" s="895"/>
    </row>
    <row r="6" spans="1:79" ht="26.25" customHeight="1">
      <c r="A6" s="914"/>
      <c r="B6" s="915"/>
      <c r="C6" s="448" t="s">
        <v>488</v>
      </c>
      <c r="D6" s="896"/>
      <c r="E6" s="896"/>
      <c r="F6" s="896"/>
      <c r="G6" s="907"/>
      <c r="H6" s="448" t="s">
        <v>488</v>
      </c>
      <c r="I6" s="894" t="s">
        <v>260</v>
      </c>
      <c r="J6" s="894"/>
      <c r="K6" s="894"/>
      <c r="L6" s="894"/>
      <c r="M6" s="894"/>
      <c r="N6" s="894"/>
      <c r="O6" s="277" t="s">
        <v>197</v>
      </c>
      <c r="P6" s="457" t="s">
        <v>276</v>
      </c>
      <c r="Q6" s="446"/>
      <c r="R6" s="895" t="s">
        <v>502</v>
      </c>
      <c r="S6" s="895"/>
      <c r="T6" s="895"/>
      <c r="U6" s="895"/>
      <c r="V6" s="895"/>
      <c r="W6" s="895"/>
      <c r="X6" s="895"/>
    </row>
    <row r="7" spans="1:79" ht="26.25" customHeight="1">
      <c r="A7" s="914"/>
      <c r="B7" s="915"/>
      <c r="C7" s="448" t="s">
        <v>489</v>
      </c>
      <c r="D7" s="896"/>
      <c r="E7" s="896"/>
      <c r="F7" s="896"/>
      <c r="G7" s="907"/>
      <c r="H7" s="448" t="s">
        <v>489</v>
      </c>
      <c r="I7" s="894" t="s">
        <v>260</v>
      </c>
      <c r="J7" s="894"/>
      <c r="K7" s="894"/>
      <c r="L7" s="894"/>
      <c r="M7" s="894"/>
      <c r="N7" s="894"/>
      <c r="O7" s="277" t="s">
        <v>197</v>
      </c>
      <c r="P7" s="457" t="s">
        <v>276</v>
      </c>
      <c r="Q7" s="446"/>
      <c r="R7" s="895" t="s">
        <v>502</v>
      </c>
      <c r="S7" s="895"/>
      <c r="T7" s="895"/>
      <c r="U7" s="895"/>
      <c r="V7" s="895"/>
      <c r="W7" s="895"/>
      <c r="X7" s="895"/>
    </row>
    <row r="8" spans="1:79" ht="26.25" customHeight="1">
      <c r="A8" s="914"/>
      <c r="B8" s="915"/>
      <c r="C8" s="448" t="s">
        <v>490</v>
      </c>
      <c r="D8" s="896"/>
      <c r="E8" s="896"/>
      <c r="F8" s="896"/>
      <c r="G8" s="907"/>
      <c r="H8" s="448" t="s">
        <v>490</v>
      </c>
      <c r="I8" s="894" t="s">
        <v>260</v>
      </c>
      <c r="J8" s="894"/>
      <c r="K8" s="894"/>
      <c r="L8" s="894"/>
      <c r="M8" s="894"/>
      <c r="N8" s="894"/>
      <c r="O8" s="277" t="s">
        <v>197</v>
      </c>
      <c r="P8" s="457" t="s">
        <v>276</v>
      </c>
      <c r="Q8" s="446"/>
      <c r="R8" s="895" t="s">
        <v>502</v>
      </c>
      <c r="S8" s="895"/>
      <c r="T8" s="895"/>
      <c r="U8" s="895"/>
      <c r="V8" s="895"/>
      <c r="W8" s="895"/>
      <c r="X8" s="895"/>
    </row>
    <row r="9" spans="1:79" ht="26.25" customHeight="1">
      <c r="A9" s="914"/>
      <c r="B9" s="915"/>
      <c r="C9" s="448" t="s">
        <v>491</v>
      </c>
      <c r="D9" s="896"/>
      <c r="E9" s="896"/>
      <c r="F9" s="896"/>
      <c r="G9" s="907"/>
      <c r="H9" s="448" t="s">
        <v>491</v>
      </c>
      <c r="I9" s="894" t="s">
        <v>260</v>
      </c>
      <c r="J9" s="894"/>
      <c r="K9" s="894"/>
      <c r="L9" s="894"/>
      <c r="M9" s="894"/>
      <c r="N9" s="894"/>
      <c r="O9" s="277" t="s">
        <v>197</v>
      </c>
      <c r="P9" s="457" t="s">
        <v>276</v>
      </c>
      <c r="Q9" s="446"/>
      <c r="R9" s="895" t="s">
        <v>502</v>
      </c>
      <c r="S9" s="895"/>
      <c r="T9" s="895"/>
      <c r="U9" s="895"/>
      <c r="V9" s="895"/>
      <c r="W9" s="895"/>
      <c r="X9" s="895"/>
    </row>
    <row r="10" spans="1:79" ht="26.25" customHeight="1">
      <c r="A10" s="914"/>
      <c r="B10" s="915"/>
      <c r="C10" s="448" t="s">
        <v>492</v>
      </c>
      <c r="D10" s="896"/>
      <c r="E10" s="896"/>
      <c r="F10" s="896"/>
      <c r="G10" s="907"/>
      <c r="H10" s="448" t="s">
        <v>492</v>
      </c>
      <c r="I10" s="894" t="s">
        <v>260</v>
      </c>
      <c r="J10" s="894"/>
      <c r="K10" s="894"/>
      <c r="L10" s="894"/>
      <c r="M10" s="894"/>
      <c r="N10" s="894"/>
      <c r="O10" s="277" t="s">
        <v>197</v>
      </c>
      <c r="P10" s="457" t="s">
        <v>276</v>
      </c>
      <c r="Q10" s="446"/>
      <c r="R10" s="895" t="s">
        <v>502</v>
      </c>
      <c r="S10" s="895"/>
      <c r="T10" s="895"/>
      <c r="U10" s="895"/>
      <c r="V10" s="895"/>
      <c r="W10" s="895"/>
      <c r="X10" s="895"/>
    </row>
    <row r="11" spans="1:79" ht="26.25" customHeight="1" thickBot="1">
      <c r="A11" s="916"/>
      <c r="B11" s="917"/>
      <c r="C11" s="458" t="s">
        <v>493</v>
      </c>
      <c r="D11" s="918"/>
      <c r="E11" s="918"/>
      <c r="F11" s="918"/>
      <c r="G11" s="908"/>
      <c r="H11" s="458" t="s">
        <v>493</v>
      </c>
      <c r="I11" s="919" t="s">
        <v>260</v>
      </c>
      <c r="J11" s="919"/>
      <c r="K11" s="919"/>
      <c r="L11" s="919"/>
      <c r="M11" s="919"/>
      <c r="N11" s="919"/>
      <c r="O11" s="459" t="s">
        <v>197</v>
      </c>
      <c r="P11" s="460" t="s">
        <v>276</v>
      </c>
      <c r="Q11" s="446"/>
      <c r="R11" s="895" t="s">
        <v>502</v>
      </c>
      <c r="S11" s="895"/>
      <c r="T11" s="895"/>
      <c r="U11" s="895"/>
      <c r="V11" s="895"/>
      <c r="W11" s="895"/>
      <c r="X11" s="895"/>
    </row>
    <row r="12" spans="1:79" ht="15" customHeight="1">
      <c r="R12" s="925" t="s">
        <v>511</v>
      </c>
      <c r="S12" s="926"/>
      <c r="T12" s="926"/>
      <c r="U12" s="926"/>
      <c r="V12" s="926"/>
      <c r="W12" s="926"/>
      <c r="X12" s="927"/>
    </row>
    <row r="13" spans="1:79" ht="27" customHeight="1">
      <c r="A13" s="464" t="s">
        <v>497</v>
      </c>
      <c r="R13" s="928"/>
      <c r="S13" s="929"/>
      <c r="T13" s="929"/>
      <c r="U13" s="929"/>
      <c r="V13" s="929"/>
      <c r="W13" s="929"/>
      <c r="X13" s="930"/>
    </row>
    <row r="14" spans="1:79" ht="18" customHeight="1">
      <c r="A14" s="453" t="s">
        <v>496</v>
      </c>
      <c r="B14" s="452" t="s">
        <v>327</v>
      </c>
      <c r="R14" s="928"/>
      <c r="S14" s="929"/>
      <c r="T14" s="929"/>
      <c r="U14" s="929"/>
      <c r="V14" s="929"/>
      <c r="W14" s="929"/>
      <c r="X14" s="930"/>
      <c r="Y14" s="450"/>
      <c r="Z14" s="450"/>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450"/>
      <c r="AW14" s="450"/>
      <c r="AX14" s="450"/>
      <c r="AY14" s="450"/>
      <c r="AZ14" s="450"/>
      <c r="BA14" s="450"/>
      <c r="BB14" s="450"/>
      <c r="BC14" s="450"/>
      <c r="BD14" s="450"/>
      <c r="BE14" s="450"/>
      <c r="BF14" s="450"/>
      <c r="BG14" s="450"/>
      <c r="BH14" s="450"/>
      <c r="BI14" s="450"/>
      <c r="BJ14" s="450"/>
      <c r="BK14" s="450"/>
      <c r="BL14" s="450"/>
      <c r="BM14" s="450"/>
      <c r="BN14" s="450"/>
      <c r="BO14" s="450"/>
      <c r="BP14" s="450"/>
      <c r="BQ14" s="450"/>
      <c r="BR14" s="450"/>
      <c r="BS14" s="450"/>
      <c r="BT14" s="450"/>
      <c r="BU14" s="450"/>
      <c r="BV14" s="450"/>
      <c r="BW14" s="450"/>
      <c r="BX14" s="450"/>
      <c r="BY14" s="450"/>
      <c r="BZ14" s="450"/>
      <c r="CA14" s="450"/>
    </row>
    <row r="15" spans="1:79" ht="18" customHeight="1">
      <c r="A15" s="453" t="s">
        <v>496</v>
      </c>
      <c r="B15" s="466" t="s">
        <v>247</v>
      </c>
      <c r="R15" s="928"/>
      <c r="S15" s="929"/>
      <c r="T15" s="929"/>
      <c r="U15" s="929"/>
      <c r="V15" s="929"/>
      <c r="W15" s="929"/>
      <c r="X15" s="930"/>
      <c r="Y15" s="450"/>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0"/>
      <c r="AW15" s="450"/>
      <c r="AX15" s="450"/>
      <c r="AY15" s="450"/>
      <c r="AZ15" s="450"/>
      <c r="BA15" s="450"/>
      <c r="BB15" s="450"/>
      <c r="BC15" s="450"/>
      <c r="BD15" s="450"/>
      <c r="BE15" s="450"/>
      <c r="BF15" s="450"/>
      <c r="BG15" s="450"/>
      <c r="BH15" s="450"/>
      <c r="BI15" s="450"/>
      <c r="BJ15" s="450"/>
      <c r="BK15" s="450"/>
      <c r="BL15" s="450"/>
      <c r="BM15" s="450"/>
      <c r="BN15" s="450"/>
      <c r="BO15" s="450"/>
      <c r="BP15" s="450"/>
      <c r="BQ15" s="450"/>
      <c r="BR15" s="450"/>
      <c r="BS15" s="450"/>
      <c r="BT15" s="450"/>
      <c r="BU15" s="450"/>
      <c r="BV15" s="450"/>
      <c r="BW15" s="450"/>
      <c r="BX15" s="450"/>
      <c r="BY15" s="450"/>
      <c r="BZ15" s="450"/>
      <c r="CA15" s="450"/>
    </row>
    <row r="16" spans="1:79" ht="18" customHeight="1">
      <c r="A16" s="453" t="s">
        <v>496</v>
      </c>
      <c r="B16" s="466" t="s">
        <v>510</v>
      </c>
      <c r="R16" s="928"/>
      <c r="S16" s="929"/>
      <c r="T16" s="929"/>
      <c r="U16" s="929"/>
      <c r="V16" s="929"/>
      <c r="W16" s="929"/>
      <c r="X16" s="930"/>
      <c r="Y16" s="449"/>
      <c r="Z16" s="449"/>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c r="BB16" s="449"/>
      <c r="BC16" s="449"/>
      <c r="BD16" s="449"/>
      <c r="BE16" s="449"/>
      <c r="BF16" s="449"/>
      <c r="BG16" s="449"/>
      <c r="BH16" s="449"/>
      <c r="BI16" s="449"/>
      <c r="BJ16" s="449"/>
      <c r="BK16" s="449"/>
      <c r="BL16" s="449"/>
      <c r="BM16" s="449"/>
      <c r="BN16" s="449"/>
      <c r="BO16" s="449"/>
      <c r="BP16" s="449"/>
      <c r="BQ16" s="449"/>
      <c r="BR16" s="449"/>
      <c r="BS16" s="449"/>
      <c r="BT16" s="449"/>
      <c r="BU16" s="449"/>
      <c r="BV16" s="449"/>
      <c r="BW16" s="449"/>
      <c r="BX16" s="449"/>
      <c r="BY16" s="449"/>
      <c r="BZ16" s="449"/>
      <c r="CA16" s="449"/>
    </row>
    <row r="17" spans="1:80" ht="18" customHeight="1">
      <c r="B17" s="466" t="s">
        <v>505</v>
      </c>
      <c r="R17" s="931"/>
      <c r="S17" s="932"/>
      <c r="T17" s="932"/>
      <c r="U17" s="932"/>
      <c r="V17" s="932"/>
      <c r="W17" s="932"/>
      <c r="X17" s="933"/>
      <c r="Y17" s="449"/>
      <c r="Z17" s="449"/>
      <c r="AA17" s="449"/>
      <c r="AB17" s="449"/>
      <c r="AC17" s="449"/>
      <c r="AD17" s="449"/>
      <c r="AE17" s="449"/>
      <c r="AF17" s="449"/>
      <c r="AG17" s="449"/>
      <c r="AH17" s="449"/>
      <c r="AI17" s="449"/>
      <c r="AJ17" s="449"/>
      <c r="AK17" s="449"/>
      <c r="AL17" s="449"/>
      <c r="AM17" s="449"/>
      <c r="AN17" s="449"/>
      <c r="AO17" s="449"/>
      <c r="AP17" s="449"/>
      <c r="AQ17" s="449"/>
      <c r="AR17" s="449"/>
      <c r="AS17" s="449"/>
      <c r="AT17" s="449"/>
      <c r="AU17" s="449"/>
      <c r="AV17" s="449"/>
      <c r="AW17" s="449"/>
      <c r="AX17" s="449"/>
      <c r="AY17" s="449"/>
      <c r="AZ17" s="449"/>
      <c r="BA17" s="449"/>
      <c r="BB17" s="449"/>
      <c r="BC17" s="449"/>
      <c r="BD17" s="449"/>
      <c r="BE17" s="449"/>
      <c r="BF17" s="449"/>
      <c r="BG17" s="449"/>
      <c r="BH17" s="449"/>
      <c r="BI17" s="449"/>
      <c r="BJ17" s="449"/>
      <c r="BK17" s="449"/>
      <c r="BL17" s="449"/>
      <c r="BM17" s="449"/>
      <c r="BN17" s="449"/>
      <c r="BO17" s="449"/>
      <c r="BP17" s="449"/>
      <c r="BQ17" s="449"/>
      <c r="BR17" s="449"/>
      <c r="BS17" s="449"/>
      <c r="BT17" s="449"/>
      <c r="BU17" s="449"/>
      <c r="BV17" s="449"/>
      <c r="BW17" s="449"/>
      <c r="BX17" s="449"/>
      <c r="BY17" s="449"/>
      <c r="BZ17" s="449"/>
      <c r="CA17" s="449"/>
    </row>
    <row r="18" spans="1:80" ht="18" customHeight="1">
      <c r="A18" s="453"/>
      <c r="B18" s="466" t="s">
        <v>504</v>
      </c>
      <c r="R18" s="230"/>
      <c r="S18" s="230"/>
      <c r="T18" s="230"/>
      <c r="U18" s="230"/>
      <c r="V18" s="230"/>
      <c r="W18" s="230"/>
      <c r="X18" s="230"/>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c r="BB18" s="449"/>
      <c r="BC18" s="449"/>
      <c r="BD18" s="449"/>
      <c r="BE18" s="449"/>
      <c r="BF18" s="449"/>
      <c r="BG18" s="449"/>
      <c r="BH18" s="449"/>
      <c r="BI18" s="449"/>
      <c r="BJ18" s="449"/>
      <c r="BK18" s="449"/>
      <c r="BL18" s="449"/>
      <c r="BM18" s="449"/>
      <c r="BN18" s="449"/>
      <c r="BO18" s="449"/>
      <c r="BP18" s="449"/>
      <c r="BQ18" s="449"/>
      <c r="BR18" s="449"/>
      <c r="BS18" s="449"/>
      <c r="BT18" s="449"/>
      <c r="BU18" s="449"/>
      <c r="BV18" s="449"/>
      <c r="BW18" s="449"/>
      <c r="BX18" s="449"/>
      <c r="BY18" s="449"/>
      <c r="BZ18" s="449"/>
      <c r="CA18" s="449"/>
    </row>
    <row r="19" spans="1:80" ht="18" customHeight="1">
      <c r="A19" s="453" t="s">
        <v>496</v>
      </c>
      <c r="B19" s="466" t="s">
        <v>508</v>
      </c>
      <c r="R19" s="230"/>
      <c r="X19" s="456"/>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c r="BB19" s="449"/>
      <c r="BC19" s="449"/>
      <c r="BD19" s="449"/>
      <c r="BE19" s="449"/>
      <c r="BF19" s="449"/>
      <c r="BG19" s="449"/>
      <c r="BH19" s="449"/>
      <c r="BI19" s="449"/>
      <c r="BJ19" s="449"/>
      <c r="BK19" s="449"/>
      <c r="BL19" s="449"/>
      <c r="BM19" s="449"/>
      <c r="BN19" s="449"/>
      <c r="BO19" s="449"/>
      <c r="BP19" s="449"/>
      <c r="BQ19" s="449"/>
      <c r="BR19" s="449"/>
      <c r="BS19" s="449"/>
      <c r="BT19" s="449"/>
      <c r="BU19" s="449"/>
      <c r="BV19" s="449"/>
      <c r="BW19" s="449"/>
      <c r="BX19" s="449"/>
      <c r="BY19" s="449"/>
      <c r="BZ19" s="449"/>
      <c r="CA19" s="449"/>
    </row>
    <row r="20" spans="1:80" ht="18" customHeight="1">
      <c r="B20" s="467" t="s">
        <v>507</v>
      </c>
      <c r="R20" s="230"/>
      <c r="S20" s="924" t="s">
        <v>500</v>
      </c>
      <c r="T20" s="924"/>
      <c r="U20" s="924"/>
      <c r="V20" s="924"/>
      <c r="W20" s="924"/>
      <c r="X20" s="230"/>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49"/>
      <c r="AW20" s="449"/>
      <c r="AX20" s="449"/>
      <c r="AY20" s="449"/>
      <c r="AZ20" s="449"/>
      <c r="BA20" s="449"/>
      <c r="BB20" s="449"/>
      <c r="BC20" s="449"/>
      <c r="BD20" s="449"/>
      <c r="BE20" s="449"/>
      <c r="BF20" s="449"/>
      <c r="BG20" s="449"/>
      <c r="BH20" s="449"/>
      <c r="BI20" s="449"/>
      <c r="BJ20" s="449"/>
      <c r="BK20" s="449"/>
      <c r="BL20" s="449"/>
      <c r="BM20" s="449"/>
      <c r="BN20" s="449"/>
      <c r="BO20" s="449"/>
      <c r="BP20" s="449"/>
      <c r="BQ20" s="449"/>
      <c r="BR20" s="449"/>
      <c r="BS20" s="449"/>
      <c r="BT20" s="449"/>
      <c r="BU20" s="449"/>
      <c r="BV20" s="449"/>
      <c r="BW20" s="449"/>
      <c r="BX20" s="449"/>
      <c r="BY20" s="449"/>
      <c r="BZ20" s="449"/>
      <c r="CA20" s="449"/>
    </row>
    <row r="21" spans="1:80" ht="18" customHeight="1">
      <c r="A21" s="453" t="s">
        <v>496</v>
      </c>
      <c r="B21" s="466" t="s">
        <v>506</v>
      </c>
      <c r="R21" s="472"/>
      <c r="S21" s="922" t="s">
        <v>499</v>
      </c>
      <c r="T21" s="922"/>
      <c r="U21" s="922"/>
      <c r="V21" s="922"/>
      <c r="W21" s="922"/>
      <c r="X21" s="473"/>
      <c r="Y21" s="449"/>
      <c r="Z21" s="449"/>
      <c r="AA21" s="449"/>
      <c r="AB21" s="449"/>
      <c r="AC21" s="449"/>
      <c r="AD21" s="449"/>
      <c r="AE21" s="449"/>
      <c r="AF21" s="449"/>
      <c r="AG21" s="449"/>
      <c r="AH21" s="449"/>
      <c r="AI21" s="449"/>
      <c r="AJ21" s="449"/>
      <c r="AK21" s="449"/>
      <c r="AL21" s="449"/>
      <c r="AM21" s="449"/>
      <c r="AN21" s="449"/>
      <c r="AO21" s="449"/>
      <c r="AP21" s="449"/>
      <c r="AQ21" s="449"/>
      <c r="AR21" s="449"/>
      <c r="AS21" s="449"/>
      <c r="AT21" s="449"/>
      <c r="AU21" s="449"/>
      <c r="AV21" s="449"/>
      <c r="AW21" s="449"/>
      <c r="AX21" s="449"/>
      <c r="AY21" s="449"/>
      <c r="AZ21" s="449"/>
      <c r="BA21" s="449"/>
      <c r="BB21" s="449"/>
      <c r="BC21" s="449"/>
      <c r="BD21" s="449"/>
      <c r="BE21" s="449"/>
      <c r="BF21" s="449"/>
      <c r="BG21" s="449"/>
      <c r="BH21" s="449"/>
      <c r="BI21" s="449"/>
      <c r="BJ21" s="449"/>
      <c r="BK21" s="449"/>
      <c r="BL21" s="449"/>
      <c r="BM21" s="449"/>
      <c r="BN21" s="449"/>
      <c r="BO21" s="449"/>
      <c r="BP21" s="449"/>
      <c r="BQ21" s="449"/>
      <c r="BR21" s="449"/>
      <c r="BS21" s="449"/>
      <c r="BT21" s="449"/>
      <c r="BU21" s="449"/>
      <c r="BV21" s="449"/>
      <c r="BW21" s="449"/>
      <c r="BX21" s="449"/>
      <c r="BY21" s="449"/>
      <c r="BZ21" s="449"/>
      <c r="CA21" s="449"/>
    </row>
    <row r="22" spans="1:80" ht="18" customHeight="1">
      <c r="A22" s="453"/>
      <c r="B22" s="463"/>
      <c r="R22" s="474"/>
      <c r="S22" s="923" t="s">
        <v>512</v>
      </c>
      <c r="T22" s="923"/>
      <c r="U22" s="923"/>
      <c r="V22" s="923"/>
      <c r="W22" s="923"/>
      <c r="X22" s="475"/>
      <c r="Y22" s="449"/>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49"/>
      <c r="AW22" s="449"/>
      <c r="AX22" s="449"/>
      <c r="AY22" s="449"/>
      <c r="AZ22" s="449"/>
      <c r="BA22" s="449"/>
      <c r="BB22" s="449"/>
      <c r="BC22" s="449"/>
      <c r="BD22" s="449"/>
      <c r="BE22" s="449"/>
      <c r="BF22" s="449"/>
      <c r="BG22" s="449"/>
      <c r="BH22" s="449"/>
      <c r="BI22" s="449"/>
      <c r="BJ22" s="449"/>
      <c r="BK22" s="449"/>
      <c r="BL22" s="449"/>
      <c r="BM22" s="449"/>
      <c r="BN22" s="449"/>
      <c r="BO22" s="449"/>
      <c r="BP22" s="449"/>
      <c r="BQ22" s="449"/>
      <c r="BR22" s="449"/>
      <c r="BS22" s="449"/>
      <c r="BT22" s="449"/>
      <c r="BU22" s="449"/>
      <c r="BV22" s="449"/>
      <c r="BW22" s="449"/>
      <c r="BX22" s="449"/>
      <c r="BY22" s="449"/>
      <c r="BZ22" s="449"/>
      <c r="CA22" s="449"/>
    </row>
    <row r="23" spans="1:80" ht="15.6">
      <c r="B23" s="465" t="s">
        <v>242</v>
      </c>
      <c r="R23" s="474"/>
      <c r="S23" s="920" t="s">
        <v>513</v>
      </c>
      <c r="T23" s="921" t="s">
        <v>509</v>
      </c>
      <c r="U23" s="921"/>
      <c r="V23" s="230"/>
      <c r="W23" s="230"/>
      <c r="X23" s="475"/>
      <c r="Y23" s="449"/>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49"/>
      <c r="AZ23" s="449"/>
      <c r="BA23" s="449"/>
      <c r="BB23" s="449"/>
      <c r="BC23" s="449"/>
      <c r="BD23" s="449"/>
      <c r="BE23" s="449"/>
      <c r="BF23" s="449"/>
      <c r="BG23" s="449"/>
      <c r="BH23" s="449"/>
      <c r="BI23" s="449"/>
      <c r="BJ23" s="449"/>
      <c r="BK23" s="449"/>
      <c r="BL23" s="449"/>
      <c r="BM23" s="449"/>
      <c r="BN23" s="449"/>
      <c r="BO23" s="449"/>
      <c r="BP23" s="449"/>
      <c r="BQ23" s="449"/>
      <c r="BR23" s="449"/>
      <c r="BS23" s="449"/>
      <c r="BT23" s="449"/>
      <c r="BU23" s="449"/>
      <c r="BV23" s="449"/>
      <c r="BW23" s="449"/>
      <c r="BX23" s="449"/>
      <c r="BY23" s="449"/>
      <c r="BZ23" s="449"/>
      <c r="CA23" s="449"/>
    </row>
    <row r="24" spans="1:80" ht="22.5" customHeight="1">
      <c r="B24" s="911" t="s">
        <v>226</v>
      </c>
      <c r="C24" s="911"/>
      <c r="D24" s="468" t="s">
        <v>227</v>
      </c>
      <c r="E24" s="468" t="s">
        <v>228</v>
      </c>
      <c r="F24" s="468" t="s">
        <v>229</v>
      </c>
      <c r="G24" s="468" t="s">
        <v>230</v>
      </c>
      <c r="H24" s="911" t="s">
        <v>231</v>
      </c>
      <c r="I24" s="911"/>
      <c r="J24" s="911" t="s">
        <v>232</v>
      </c>
      <c r="K24" s="911"/>
      <c r="L24" s="911" t="s">
        <v>233</v>
      </c>
      <c r="M24" s="911"/>
      <c r="R24" s="474"/>
      <c r="S24" s="920"/>
      <c r="T24" s="921"/>
      <c r="U24" s="921"/>
      <c r="V24" s="230"/>
      <c r="W24" s="230"/>
      <c r="X24" s="476"/>
      <c r="Y24" s="449"/>
      <c r="Z24" s="449"/>
      <c r="AA24" s="449"/>
      <c r="AB24" s="449"/>
      <c r="AC24" s="449"/>
      <c r="AD24" s="449"/>
      <c r="AE24" s="449"/>
      <c r="AI24" s="449"/>
      <c r="AJ24" s="449"/>
      <c r="AK24" s="449"/>
      <c r="AL24" s="449"/>
      <c r="AM24" s="449"/>
      <c r="AN24" s="449"/>
      <c r="AO24" s="449"/>
      <c r="AP24" s="449"/>
      <c r="AQ24" s="449"/>
      <c r="AR24" s="449"/>
      <c r="AS24" s="449"/>
      <c r="AT24" s="449"/>
      <c r="AU24" s="449"/>
      <c r="AV24" s="449"/>
      <c r="AW24" s="449"/>
      <c r="AX24" s="449"/>
      <c r="AY24" s="449"/>
      <c r="AZ24" s="449"/>
      <c r="BA24" s="449"/>
      <c r="BB24" s="449"/>
      <c r="BC24" s="449"/>
      <c r="BD24" s="449"/>
      <c r="BE24" s="449"/>
      <c r="BF24" s="449"/>
      <c r="BG24" s="449"/>
      <c r="BH24" s="449"/>
      <c r="BI24" s="449"/>
      <c r="BJ24" s="449"/>
      <c r="BK24" s="449"/>
      <c r="BL24" s="449"/>
      <c r="BM24" s="449"/>
      <c r="BN24" s="449"/>
      <c r="BO24" s="449"/>
      <c r="BP24" s="449"/>
      <c r="BQ24" s="449"/>
      <c r="BR24" s="449"/>
      <c r="BS24" s="449"/>
      <c r="BT24" s="449"/>
      <c r="BU24" s="449"/>
      <c r="BV24" s="449"/>
      <c r="BW24" s="449"/>
      <c r="BX24" s="449"/>
      <c r="BY24" s="449"/>
      <c r="BZ24" s="449"/>
      <c r="CA24" s="449"/>
    </row>
    <row r="25" spans="1:80" ht="22.5" customHeight="1">
      <c r="B25" s="911" t="s">
        <v>234</v>
      </c>
      <c r="C25" s="911"/>
      <c r="D25" s="468" t="s">
        <v>235</v>
      </c>
      <c r="E25" s="468" t="s">
        <v>236</v>
      </c>
      <c r="F25" s="468" t="s">
        <v>237</v>
      </c>
      <c r="G25" s="468" t="s">
        <v>238</v>
      </c>
      <c r="H25" s="911" t="s">
        <v>239</v>
      </c>
      <c r="I25" s="911"/>
      <c r="J25" s="911" t="s">
        <v>240</v>
      </c>
      <c r="K25" s="911"/>
      <c r="L25" s="911" t="s">
        <v>241</v>
      </c>
      <c r="M25" s="911"/>
      <c r="R25" s="474"/>
      <c r="S25" s="920"/>
      <c r="T25" s="921"/>
      <c r="U25" s="921"/>
      <c r="V25" s="230"/>
      <c r="W25" s="230"/>
      <c r="X25" s="475"/>
      <c r="Y25" s="449"/>
      <c r="Z25" s="449"/>
      <c r="AA25" s="449"/>
      <c r="AB25" s="449"/>
      <c r="AC25" s="449"/>
      <c r="AD25" s="449"/>
      <c r="AE25" s="449"/>
      <c r="AI25" s="449"/>
      <c r="AJ25" s="449"/>
      <c r="AK25" s="449"/>
      <c r="AL25" s="449"/>
      <c r="AM25" s="449"/>
      <c r="AN25" s="449"/>
      <c r="AO25" s="449"/>
      <c r="AP25" s="449"/>
      <c r="AQ25" s="449"/>
      <c r="AR25" s="449"/>
      <c r="AS25" s="449"/>
      <c r="AT25" s="449"/>
      <c r="AU25" s="449"/>
      <c r="AV25" s="449"/>
      <c r="AW25" s="449"/>
      <c r="AX25" s="449"/>
      <c r="AY25" s="449"/>
      <c r="AZ25" s="449"/>
      <c r="BA25" s="449"/>
      <c r="BB25" s="449"/>
      <c r="BC25" s="449"/>
      <c r="BD25" s="449"/>
      <c r="BE25" s="449"/>
      <c r="BF25" s="449"/>
      <c r="BG25" s="449"/>
      <c r="BH25" s="449"/>
      <c r="BI25" s="449"/>
      <c r="BJ25" s="449"/>
      <c r="BK25" s="449"/>
      <c r="BL25" s="449"/>
      <c r="BM25" s="449"/>
      <c r="BN25" s="449"/>
      <c r="BO25" s="449"/>
      <c r="BP25" s="449"/>
      <c r="BQ25" s="449"/>
      <c r="BR25" s="449"/>
      <c r="BS25" s="449"/>
      <c r="BT25" s="449"/>
      <c r="BU25" s="449"/>
      <c r="BV25" s="449"/>
      <c r="BW25" s="449"/>
      <c r="BX25" s="449"/>
      <c r="BY25" s="449"/>
      <c r="BZ25" s="449"/>
      <c r="CA25" s="449"/>
    </row>
    <row r="26" spans="1:80" ht="15.6">
      <c r="B26" s="469" t="s">
        <v>243</v>
      </c>
      <c r="R26" s="254"/>
      <c r="S26" s="255"/>
      <c r="T26" s="255"/>
      <c r="U26" s="255"/>
      <c r="V26" s="255"/>
      <c r="W26" s="255"/>
      <c r="X26" s="256"/>
      <c r="Y26" s="449"/>
      <c r="Z26" s="449"/>
      <c r="AA26" s="449"/>
      <c r="AB26" s="449"/>
      <c r="AC26" s="449"/>
      <c r="AD26" s="449"/>
      <c r="AE26" s="449"/>
      <c r="AF26" s="449"/>
      <c r="AG26" s="449"/>
      <c r="AH26" s="449"/>
      <c r="AI26" s="449"/>
      <c r="AJ26" s="449"/>
      <c r="AK26" s="449"/>
      <c r="AL26" s="449"/>
      <c r="AM26" s="449"/>
      <c r="AN26" s="449"/>
      <c r="AO26" s="449"/>
      <c r="AP26" s="449"/>
      <c r="AQ26" s="449"/>
      <c r="AR26" s="449"/>
      <c r="AS26" s="449"/>
      <c r="AT26" s="449"/>
      <c r="AU26" s="449"/>
      <c r="AV26" s="449"/>
      <c r="AW26" s="449"/>
      <c r="AX26" s="449"/>
      <c r="AY26" s="449"/>
      <c r="AZ26" s="449"/>
      <c r="BA26" s="449"/>
      <c r="BB26" s="449"/>
      <c r="BC26" s="449"/>
      <c r="BD26" s="449"/>
      <c r="BE26" s="449"/>
      <c r="BF26" s="449"/>
      <c r="BG26" s="449"/>
      <c r="BH26" s="449"/>
      <c r="BI26" s="449"/>
      <c r="BJ26" s="449"/>
      <c r="BK26" s="449"/>
      <c r="BL26" s="449"/>
      <c r="BM26" s="449"/>
      <c r="BN26" s="449"/>
      <c r="BO26" s="449"/>
      <c r="BP26" s="449"/>
      <c r="BQ26" s="449"/>
      <c r="BR26" s="449"/>
      <c r="BS26" s="449"/>
      <c r="BT26" s="449"/>
      <c r="BU26" s="449"/>
      <c r="BV26" s="449"/>
      <c r="BW26" s="449"/>
      <c r="BX26" s="449"/>
      <c r="BY26" s="449"/>
      <c r="BZ26" s="449"/>
      <c r="CA26" s="449"/>
    </row>
    <row r="27" spans="1:80" ht="26.25" customHeight="1">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49"/>
      <c r="AW27" s="449"/>
      <c r="AX27" s="449"/>
      <c r="AY27" s="449"/>
      <c r="AZ27" s="449"/>
      <c r="BA27" s="449"/>
      <c r="BB27" s="449"/>
      <c r="BC27" s="449"/>
      <c r="BD27" s="449"/>
      <c r="BE27" s="449"/>
      <c r="BF27" s="449"/>
      <c r="BG27" s="449"/>
      <c r="BH27" s="449"/>
      <c r="BI27" s="449"/>
      <c r="BJ27" s="449"/>
      <c r="BK27" s="449"/>
      <c r="BL27" s="449"/>
      <c r="BM27" s="449"/>
      <c r="BN27" s="449"/>
      <c r="BO27" s="449"/>
      <c r="BP27" s="449"/>
      <c r="BQ27" s="449"/>
      <c r="BR27" s="449"/>
      <c r="BS27" s="449"/>
      <c r="BT27" s="449"/>
      <c r="BU27" s="449"/>
      <c r="BV27" s="449"/>
      <c r="BW27" s="449"/>
      <c r="BX27" s="449"/>
      <c r="BY27" s="449"/>
      <c r="BZ27" s="449"/>
      <c r="CA27" s="449"/>
    </row>
    <row r="28" spans="1:80" ht="26.25" customHeight="1">
      <c r="Y28" s="449"/>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49"/>
      <c r="AW28" s="449"/>
      <c r="AX28" s="449"/>
      <c r="AY28" s="449"/>
      <c r="AZ28" s="449"/>
      <c r="BA28" s="449"/>
      <c r="BB28" s="449"/>
      <c r="BC28" s="449"/>
      <c r="BD28" s="449"/>
      <c r="BE28" s="449"/>
      <c r="BF28" s="449"/>
      <c r="BG28" s="449"/>
      <c r="BH28" s="449"/>
      <c r="BI28" s="449"/>
      <c r="BJ28" s="449"/>
      <c r="BK28" s="449"/>
      <c r="BL28" s="449"/>
      <c r="BM28" s="449"/>
      <c r="BN28" s="449"/>
      <c r="BO28" s="449"/>
      <c r="BP28" s="449"/>
      <c r="BQ28" s="449"/>
      <c r="BR28" s="449"/>
      <c r="BS28" s="449"/>
      <c r="BT28" s="449"/>
      <c r="BU28" s="449"/>
      <c r="BV28" s="449"/>
      <c r="BW28" s="449"/>
      <c r="BX28" s="449"/>
      <c r="BY28" s="449"/>
      <c r="BZ28" s="449"/>
      <c r="CA28" s="449"/>
    </row>
    <row r="29" spans="1:80" ht="26.25" customHeight="1">
      <c r="X29" s="449"/>
      <c r="Y29" s="449"/>
      <c r="Z29" s="449"/>
      <c r="AA29" s="449"/>
      <c r="AB29" s="449"/>
      <c r="AC29" s="449"/>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49"/>
      <c r="AZ29" s="449"/>
      <c r="BA29" s="449"/>
      <c r="BB29" s="449"/>
      <c r="BC29" s="449"/>
      <c r="BD29" s="449"/>
      <c r="BE29" s="449"/>
      <c r="BF29" s="449"/>
      <c r="BG29" s="449"/>
      <c r="BH29" s="449"/>
      <c r="BI29" s="449"/>
      <c r="BJ29" s="449"/>
      <c r="BK29" s="449"/>
      <c r="BL29" s="449"/>
      <c r="BM29" s="449"/>
      <c r="BN29" s="449"/>
      <c r="BO29" s="449"/>
      <c r="BP29" s="449"/>
      <c r="BQ29" s="449"/>
      <c r="BR29" s="449"/>
      <c r="BS29" s="449"/>
      <c r="BT29" s="449"/>
      <c r="BU29" s="449"/>
      <c r="BV29" s="449"/>
      <c r="BW29" s="449"/>
      <c r="BX29" s="449"/>
      <c r="BY29" s="449"/>
      <c r="BZ29" s="449"/>
      <c r="CA29" s="449"/>
    </row>
    <row r="30" spans="1:80" ht="26.25" customHeight="1">
      <c r="X30" s="338"/>
      <c r="Y30" s="413"/>
      <c r="Z30" s="413"/>
      <c r="AA30" s="413"/>
      <c r="AB30" s="413"/>
      <c r="AC30" s="413"/>
      <c r="AD30" s="413"/>
      <c r="AE30" s="413"/>
      <c r="AF30" s="413"/>
      <c r="AG30" s="413"/>
      <c r="AH30" s="413"/>
      <c r="AI30" s="413"/>
      <c r="AJ30" s="413"/>
      <c r="AK30" s="413"/>
      <c r="AL30" s="413"/>
      <c r="AM30" s="413"/>
      <c r="AN30" s="413"/>
      <c r="AO30" s="413"/>
      <c r="AP30" s="413"/>
      <c r="AQ30" s="413"/>
      <c r="AR30" s="413"/>
      <c r="AS30" s="413"/>
      <c r="AT30" s="413"/>
      <c r="AU30" s="413"/>
      <c r="AV30" s="413"/>
      <c r="AW30" s="413"/>
      <c r="AX30" s="413"/>
      <c r="AY30" s="413"/>
      <c r="AZ30" s="413"/>
      <c r="BA30" s="413"/>
      <c r="BB30" s="413"/>
      <c r="BC30" s="413"/>
      <c r="BD30" s="413"/>
      <c r="BE30" s="413"/>
      <c r="BF30" s="413"/>
      <c r="BG30" s="413"/>
      <c r="BH30" s="413"/>
      <c r="BI30" s="413"/>
      <c r="BJ30" s="413"/>
      <c r="BK30" s="413"/>
      <c r="BL30" s="413"/>
      <c r="BM30" s="413"/>
      <c r="BN30" s="413"/>
      <c r="BO30" s="413"/>
      <c r="BP30" s="413"/>
      <c r="BQ30" s="413"/>
      <c r="BR30" s="413"/>
      <c r="BS30" s="413"/>
      <c r="BT30" s="413"/>
      <c r="BU30" s="413"/>
      <c r="BV30" s="413"/>
      <c r="BW30" s="413"/>
      <c r="BX30" s="413"/>
      <c r="BY30" s="413"/>
      <c r="BZ30" s="413"/>
      <c r="CA30" s="413"/>
    </row>
    <row r="31" spans="1:80" ht="26.25" customHeight="1">
      <c r="W31" s="230"/>
      <c r="X31" s="230"/>
      <c r="Y31" s="445"/>
      <c r="Z31" s="445"/>
      <c r="AA31" s="445"/>
      <c r="AB31" s="445"/>
      <c r="AC31" s="445"/>
      <c r="AD31" s="445"/>
      <c r="AE31" s="445"/>
      <c r="AF31" s="445"/>
      <c r="AG31" s="445"/>
      <c r="AH31" s="445"/>
      <c r="AI31" s="445"/>
      <c r="AJ31" s="445"/>
      <c r="AK31" s="445"/>
      <c r="AL31" s="445"/>
      <c r="AM31" s="445"/>
      <c r="AN31" s="445"/>
      <c r="AO31" s="445"/>
      <c r="AP31" s="445"/>
      <c r="AQ31" s="445"/>
      <c r="AR31" s="445"/>
      <c r="AS31" s="445"/>
      <c r="AT31" s="445"/>
      <c r="AU31" s="445"/>
      <c r="AV31" s="445"/>
      <c r="AW31" s="445"/>
      <c r="AX31" s="445"/>
      <c r="AY31" s="445"/>
      <c r="AZ31" s="445"/>
      <c r="BA31" s="445"/>
      <c r="BB31" s="445"/>
      <c r="BC31" s="445"/>
      <c r="BD31" s="445"/>
      <c r="BE31" s="445"/>
      <c r="BF31" s="445"/>
      <c r="BG31" s="445"/>
      <c r="BH31" s="445"/>
      <c r="BI31" s="445"/>
      <c r="BJ31" s="445"/>
      <c r="BK31" s="445"/>
      <c r="BL31" s="445"/>
      <c r="BM31" s="445"/>
      <c r="BN31" s="445"/>
      <c r="BO31" s="445"/>
      <c r="BP31" s="445"/>
      <c r="BQ31" s="445"/>
      <c r="BR31" s="445"/>
      <c r="BS31" s="445"/>
      <c r="BT31" s="445"/>
      <c r="BU31" s="445"/>
      <c r="BV31" s="445"/>
      <c r="BW31" s="445"/>
      <c r="BX31" s="445"/>
      <c r="BY31" s="445"/>
      <c r="BZ31" s="445"/>
      <c r="CA31" s="445"/>
      <c r="CB31" s="230"/>
    </row>
    <row r="32" spans="1:80">
      <c r="W32" s="230"/>
      <c r="X32" s="445"/>
      <c r="Y32" s="445"/>
      <c r="Z32" s="445"/>
      <c r="AA32" s="445"/>
      <c r="AB32" s="445"/>
      <c r="AC32" s="445"/>
      <c r="AD32" s="445"/>
      <c r="AE32" s="445"/>
      <c r="AF32" s="445"/>
      <c r="AG32" s="445"/>
      <c r="AH32" s="445"/>
      <c r="AI32" s="445"/>
      <c r="AJ32" s="445"/>
      <c r="AK32" s="445"/>
      <c r="AL32" s="445"/>
      <c r="AM32" s="445"/>
      <c r="AN32" s="445"/>
      <c r="AO32" s="445"/>
      <c r="AP32" s="445"/>
      <c r="AQ32" s="445"/>
      <c r="AR32" s="445"/>
      <c r="AS32" s="445"/>
      <c r="AT32" s="445"/>
      <c r="AU32" s="445"/>
      <c r="AV32" s="445"/>
      <c r="AW32" s="445"/>
      <c r="AX32" s="445"/>
      <c r="AY32" s="445"/>
      <c r="AZ32" s="445"/>
      <c r="BA32" s="445"/>
      <c r="BB32" s="445"/>
      <c r="BC32" s="445"/>
      <c r="BD32" s="445"/>
      <c r="BE32" s="445"/>
      <c r="BF32" s="445"/>
      <c r="BG32" s="445"/>
      <c r="BH32" s="445"/>
      <c r="BI32" s="445"/>
      <c r="BJ32" s="445"/>
      <c r="BK32" s="445"/>
      <c r="BL32" s="445"/>
      <c r="BM32" s="445"/>
      <c r="BN32" s="445"/>
      <c r="BO32" s="445"/>
      <c r="BP32" s="445"/>
      <c r="BQ32" s="445"/>
      <c r="BR32" s="445"/>
      <c r="BS32" s="445"/>
      <c r="BT32" s="445"/>
      <c r="BU32" s="445"/>
      <c r="BV32" s="445"/>
      <c r="BW32" s="445"/>
      <c r="BX32" s="445"/>
      <c r="BY32" s="445"/>
      <c r="BZ32" s="445"/>
      <c r="CA32" s="445"/>
      <c r="CB32" s="230"/>
    </row>
    <row r="33" spans="23:80">
      <c r="W33" s="230"/>
      <c r="X33" s="230"/>
      <c r="Y33" s="445"/>
      <c r="Z33" s="445"/>
      <c r="AA33" s="445"/>
      <c r="AB33" s="445"/>
      <c r="AC33" s="445"/>
      <c r="AD33" s="445"/>
      <c r="AE33" s="230"/>
      <c r="AF33" s="230"/>
      <c r="AG33" s="445"/>
      <c r="AH33" s="445"/>
      <c r="AI33" s="445"/>
      <c r="AJ33" s="445"/>
      <c r="AK33" s="445"/>
      <c r="AL33" s="230"/>
      <c r="AM33" s="230"/>
      <c r="AN33" s="445"/>
      <c r="AO33" s="445"/>
      <c r="AP33" s="445"/>
      <c r="AQ33" s="445"/>
      <c r="AR33" s="445"/>
      <c r="AS33" s="230"/>
      <c r="AT33" s="230"/>
      <c r="AU33" s="445"/>
      <c r="AV33" s="445"/>
      <c r="AW33" s="445"/>
      <c r="AX33" s="445"/>
      <c r="AY33" s="445"/>
      <c r="AZ33" s="230"/>
      <c r="BA33" s="445"/>
      <c r="BB33" s="445"/>
      <c r="BC33" s="445"/>
      <c r="BD33" s="445"/>
      <c r="BE33" s="445"/>
      <c r="BF33" s="445"/>
      <c r="BG33" s="230"/>
      <c r="BH33" s="445"/>
      <c r="BI33" s="445"/>
      <c r="BJ33" s="445"/>
      <c r="BK33" s="445"/>
      <c r="BL33" s="445"/>
      <c r="BM33" s="445"/>
      <c r="BN33" s="230"/>
      <c r="BO33" s="230"/>
      <c r="BP33" s="445"/>
      <c r="BQ33" s="445"/>
      <c r="BR33" s="445"/>
      <c r="BS33" s="445"/>
      <c r="BT33" s="445"/>
      <c r="BU33" s="230"/>
      <c r="BV33" s="230"/>
      <c r="BW33" s="445"/>
      <c r="BX33" s="445"/>
      <c r="BY33" s="445"/>
      <c r="BZ33" s="445"/>
      <c r="CA33" s="445"/>
      <c r="CB33" s="230"/>
    </row>
    <row r="34" spans="23:80">
      <c r="W34" s="230"/>
      <c r="X34" s="445"/>
      <c r="Y34" s="445"/>
      <c r="Z34" s="445"/>
      <c r="AA34" s="445"/>
      <c r="AB34" s="445"/>
      <c r="AC34" s="445"/>
      <c r="AD34" s="445"/>
      <c r="AE34" s="445"/>
      <c r="AF34" s="445"/>
      <c r="AG34" s="445"/>
      <c r="AH34" s="445"/>
      <c r="AI34" s="445"/>
      <c r="AJ34" s="445"/>
      <c r="AK34" s="445"/>
      <c r="AL34" s="445"/>
      <c r="AM34" s="445"/>
      <c r="AN34" s="445"/>
      <c r="AO34" s="445"/>
      <c r="AP34" s="445"/>
      <c r="AQ34" s="445"/>
      <c r="AR34" s="445"/>
      <c r="AS34" s="445"/>
      <c r="AT34" s="445"/>
      <c r="AU34" s="445"/>
      <c r="AV34" s="445"/>
      <c r="AW34" s="445"/>
      <c r="AX34" s="445"/>
      <c r="AY34" s="445"/>
      <c r="AZ34" s="445"/>
      <c r="BA34" s="445"/>
      <c r="BB34" s="445"/>
      <c r="BC34" s="445"/>
      <c r="BD34" s="445"/>
      <c r="BE34" s="445"/>
      <c r="BF34" s="445"/>
      <c r="BG34" s="445"/>
      <c r="BH34" s="445"/>
      <c r="BI34" s="445"/>
      <c r="BJ34" s="445"/>
      <c r="BK34" s="445"/>
      <c r="BL34" s="445"/>
      <c r="BM34" s="445"/>
      <c r="BN34" s="445"/>
      <c r="BO34" s="445"/>
      <c r="BP34" s="445"/>
      <c r="BQ34" s="445"/>
      <c r="BR34" s="445"/>
      <c r="BS34" s="445"/>
      <c r="BT34" s="445"/>
      <c r="BU34" s="445"/>
      <c r="BV34" s="445"/>
      <c r="BW34" s="445"/>
      <c r="BX34" s="445"/>
      <c r="BY34" s="445"/>
      <c r="BZ34" s="445"/>
      <c r="CA34" s="445"/>
      <c r="CB34" s="230"/>
    </row>
    <row r="35" spans="23:80">
      <c r="W35" s="230"/>
      <c r="X35" s="230"/>
      <c r="Y35" s="230"/>
      <c r="Z35" s="445"/>
      <c r="AA35" s="445"/>
      <c r="AB35" s="445"/>
      <c r="AC35" s="445"/>
      <c r="AD35" s="445"/>
      <c r="AE35" s="230"/>
      <c r="AF35" s="445"/>
      <c r="AG35" s="445"/>
      <c r="AH35" s="445"/>
      <c r="AI35" s="445"/>
      <c r="AJ35" s="445"/>
      <c r="AK35" s="445"/>
      <c r="AL35" s="230"/>
      <c r="AM35" s="445"/>
      <c r="AN35" s="445"/>
      <c r="AO35" s="445"/>
      <c r="AP35" s="445"/>
      <c r="AQ35" s="445"/>
      <c r="AR35" s="445"/>
      <c r="AS35" s="230"/>
      <c r="AT35" s="445"/>
      <c r="AU35" s="445"/>
      <c r="AV35" s="445"/>
      <c r="AW35" s="445"/>
      <c r="AX35" s="445"/>
      <c r="AY35" s="445"/>
      <c r="AZ35" s="230"/>
      <c r="BA35" s="230"/>
      <c r="BB35" s="230"/>
      <c r="BC35" s="230"/>
      <c r="BD35" s="230"/>
      <c r="BE35" s="230"/>
      <c r="BF35" s="230"/>
      <c r="BG35" s="230"/>
      <c r="BH35" s="230"/>
      <c r="BI35" s="230"/>
      <c r="BJ35" s="230"/>
      <c r="BK35" s="230"/>
      <c r="BL35" s="230"/>
      <c r="BM35" s="230"/>
      <c r="BN35" s="230"/>
      <c r="BO35" s="230"/>
      <c r="BP35" s="230"/>
      <c r="BQ35" s="230"/>
      <c r="BR35" s="230"/>
      <c r="BS35" s="230"/>
      <c r="BT35" s="230"/>
      <c r="BU35" s="230"/>
      <c r="BV35" s="230"/>
      <c r="BW35" s="230"/>
      <c r="BX35" s="230"/>
      <c r="BY35" s="230"/>
      <c r="BZ35" s="230"/>
      <c r="CA35" s="230"/>
      <c r="CB35" s="230"/>
    </row>
    <row r="36" spans="23:80">
      <c r="W36" s="230"/>
      <c r="X36" s="445"/>
      <c r="Y36" s="445"/>
      <c r="Z36" s="445"/>
      <c r="AA36" s="445"/>
      <c r="AB36" s="445"/>
      <c r="AC36" s="445"/>
      <c r="AD36" s="445"/>
      <c r="AE36" s="445"/>
      <c r="AF36" s="445"/>
      <c r="AG36" s="445"/>
      <c r="AH36" s="445"/>
      <c r="AI36" s="445"/>
      <c r="AJ36" s="445"/>
      <c r="AK36" s="445"/>
      <c r="AL36" s="445"/>
      <c r="AM36" s="445"/>
      <c r="AN36" s="445"/>
      <c r="AO36" s="445"/>
      <c r="AP36" s="445"/>
      <c r="AQ36" s="445"/>
      <c r="AR36" s="445"/>
      <c r="AS36" s="445"/>
      <c r="AT36" s="445"/>
      <c r="AU36" s="445"/>
      <c r="AV36" s="445"/>
      <c r="AW36" s="445"/>
      <c r="AX36" s="445"/>
      <c r="AY36" s="445"/>
      <c r="AZ36" s="230"/>
      <c r="BA36" s="230"/>
      <c r="BB36" s="230"/>
      <c r="BC36" s="230"/>
      <c r="BD36" s="230"/>
      <c r="BE36" s="230"/>
      <c r="BF36" s="230"/>
      <c r="BG36" s="230"/>
      <c r="BH36" s="230"/>
      <c r="BI36" s="230"/>
      <c r="BJ36" s="230"/>
      <c r="BK36" s="230"/>
      <c r="BL36" s="230"/>
      <c r="BM36" s="230"/>
      <c r="BN36" s="230"/>
      <c r="BO36" s="230"/>
      <c r="BP36" s="230"/>
      <c r="BQ36" s="230"/>
      <c r="BR36" s="230"/>
      <c r="BS36" s="230"/>
      <c r="BT36" s="230"/>
      <c r="BU36" s="230"/>
      <c r="BV36" s="230"/>
      <c r="BW36" s="230"/>
      <c r="BX36" s="230"/>
      <c r="BY36" s="230"/>
      <c r="BZ36" s="230"/>
      <c r="CA36" s="230"/>
      <c r="CB36" s="230"/>
    </row>
    <row r="37" spans="23:80">
      <c r="W37" s="230"/>
      <c r="X37" s="230"/>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1"/>
      <c r="BC37" s="451"/>
      <c r="BD37" s="451"/>
      <c r="BE37" s="451"/>
      <c r="BF37" s="451"/>
      <c r="BG37" s="451"/>
      <c r="BH37" s="451"/>
      <c r="BI37" s="451"/>
      <c r="BJ37" s="451"/>
      <c r="BK37" s="451"/>
      <c r="BL37" s="451"/>
      <c r="BM37" s="451"/>
      <c r="BN37" s="451"/>
      <c r="BO37" s="451"/>
      <c r="BP37" s="451"/>
      <c r="BQ37" s="451"/>
      <c r="BR37" s="451"/>
      <c r="BS37" s="451"/>
      <c r="BT37" s="451"/>
      <c r="BU37" s="451"/>
      <c r="BV37" s="451"/>
      <c r="BW37" s="451"/>
      <c r="BX37" s="451"/>
      <c r="BY37" s="451"/>
      <c r="BZ37" s="451"/>
      <c r="CA37" s="451"/>
      <c r="CB37" s="230"/>
    </row>
    <row r="38" spans="23:80">
      <c r="W38" s="230"/>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1"/>
      <c r="BC38" s="451"/>
      <c r="BD38" s="451"/>
      <c r="BE38" s="451"/>
      <c r="BF38" s="451"/>
      <c r="BG38" s="451"/>
      <c r="BH38" s="451"/>
      <c r="BI38" s="451"/>
      <c r="BJ38" s="451"/>
      <c r="BK38" s="451"/>
      <c r="BL38" s="451"/>
      <c r="BM38" s="451"/>
      <c r="BN38" s="451"/>
      <c r="BO38" s="451"/>
      <c r="BP38" s="451"/>
      <c r="BQ38" s="451"/>
      <c r="BR38" s="451"/>
      <c r="BS38" s="451"/>
      <c r="BT38" s="451"/>
      <c r="BU38" s="451"/>
      <c r="BV38" s="451"/>
      <c r="BW38" s="451"/>
      <c r="BX38" s="451"/>
      <c r="BY38" s="451"/>
      <c r="BZ38" s="451"/>
      <c r="CA38" s="451"/>
      <c r="CB38" s="230"/>
    </row>
    <row r="39" spans="23:8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0"/>
      <c r="BQ39" s="230"/>
      <c r="BR39" s="230"/>
      <c r="BS39" s="230"/>
      <c r="BT39" s="230"/>
      <c r="BU39" s="230"/>
      <c r="BV39" s="230"/>
      <c r="BW39" s="230"/>
      <c r="BX39" s="230"/>
      <c r="BY39" s="230"/>
      <c r="BZ39" s="230"/>
      <c r="CA39" s="230"/>
      <c r="CB39" s="230"/>
    </row>
    <row r="40" spans="23:8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0"/>
      <c r="BR40" s="230"/>
      <c r="BS40" s="230"/>
      <c r="BT40" s="230"/>
      <c r="BU40" s="230"/>
      <c r="BV40" s="230"/>
      <c r="BW40" s="230"/>
      <c r="BX40" s="230"/>
      <c r="BY40" s="230"/>
      <c r="BZ40" s="230"/>
      <c r="CA40" s="230"/>
      <c r="CB40" s="230"/>
    </row>
    <row r="41" spans="23:8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row>
    <row r="42" spans="23:8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0"/>
      <c r="BR42" s="230"/>
      <c r="BS42" s="230"/>
      <c r="BT42" s="230"/>
      <c r="BU42" s="230"/>
      <c r="BV42" s="230"/>
      <c r="BW42" s="230"/>
      <c r="BX42" s="230"/>
      <c r="BY42" s="230"/>
      <c r="BZ42" s="230"/>
      <c r="CA42" s="230"/>
      <c r="CB42" s="230"/>
    </row>
    <row r="43" spans="23:8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0"/>
      <c r="BR43" s="230"/>
      <c r="BS43" s="230"/>
      <c r="BT43" s="230"/>
      <c r="BU43" s="230"/>
      <c r="BV43" s="230"/>
      <c r="BW43" s="230"/>
      <c r="BX43" s="230"/>
      <c r="BY43" s="230"/>
      <c r="BZ43" s="230"/>
      <c r="CA43" s="230"/>
      <c r="CB43" s="230"/>
    </row>
  </sheetData>
  <sheetProtection selectLockedCells="1"/>
  <mergeCells count="52">
    <mergeCell ref="L24:M24"/>
    <mergeCell ref="L25:M25"/>
    <mergeCell ref="I10:N10"/>
    <mergeCell ref="I11:N11"/>
    <mergeCell ref="R8:X8"/>
    <mergeCell ref="S23:S25"/>
    <mergeCell ref="T23:U25"/>
    <mergeCell ref="R9:X9"/>
    <mergeCell ref="R10:X10"/>
    <mergeCell ref="R11:X11"/>
    <mergeCell ref="S21:W21"/>
    <mergeCell ref="S22:W22"/>
    <mergeCell ref="S20:W20"/>
    <mergeCell ref="R12:X17"/>
    <mergeCell ref="G2:H2"/>
    <mergeCell ref="I2:N2"/>
    <mergeCell ref="D3:N3"/>
    <mergeCell ref="I6:N6"/>
    <mergeCell ref="B25:C25"/>
    <mergeCell ref="H25:I25"/>
    <mergeCell ref="J25:K25"/>
    <mergeCell ref="A4:B11"/>
    <mergeCell ref="B24:C24"/>
    <mergeCell ref="H24:I24"/>
    <mergeCell ref="J24:K24"/>
    <mergeCell ref="I7:N7"/>
    <mergeCell ref="I8:N8"/>
    <mergeCell ref="D9:F9"/>
    <mergeCell ref="D10:F10"/>
    <mergeCell ref="D11:F11"/>
    <mergeCell ref="G4:G11"/>
    <mergeCell ref="D4:F4"/>
    <mergeCell ref="D5:F5"/>
    <mergeCell ref="D6:F6"/>
    <mergeCell ref="I9:N9"/>
    <mergeCell ref="D8:F8"/>
    <mergeCell ref="A1:G1"/>
    <mergeCell ref="K1:P1"/>
    <mergeCell ref="R2:X3"/>
    <mergeCell ref="R4:X4"/>
    <mergeCell ref="D7:F7"/>
    <mergeCell ref="O2:O3"/>
    <mergeCell ref="P2:P3"/>
    <mergeCell ref="S1:W1"/>
    <mergeCell ref="R5:X5"/>
    <mergeCell ref="R6:X6"/>
    <mergeCell ref="R7:X7"/>
    <mergeCell ref="A3:C3"/>
    <mergeCell ref="A2:C2"/>
    <mergeCell ref="D2:F2"/>
    <mergeCell ref="I4:N4"/>
    <mergeCell ref="I5:N5"/>
  </mergeCells>
  <phoneticPr fontId="2"/>
  <pageMargins left="0.47244094488188981" right="0.47244094488188981" top="0.39370078740157483" bottom="0.3937007874015748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1:J20"/>
  <sheetViews>
    <sheetView zoomScale="110" zoomScaleNormal="110" workbookViewId="0">
      <selection sqref="A1:G1"/>
    </sheetView>
  </sheetViews>
  <sheetFormatPr defaultColWidth="9" defaultRowHeight="13.2"/>
  <cols>
    <col min="1" max="1" width="9" style="285"/>
    <col min="2" max="2" width="9.21875" style="285" bestFit="1" customWidth="1"/>
    <col min="3" max="4" width="17.6640625" style="285" customWidth="1"/>
    <col min="5" max="6" width="9" style="285" hidden="1" customWidth="1"/>
    <col min="7" max="7" width="17.6640625" style="285" customWidth="1"/>
    <col min="8" max="8" width="9" style="285"/>
    <col min="9" max="10" width="17.6640625" style="285" customWidth="1"/>
    <col min="11" max="16384" width="9" style="285"/>
  </cols>
  <sheetData>
    <row r="1" spans="2:10" ht="29.25" customHeight="1" thickBot="1">
      <c r="B1" s="940" t="str">
        <f>"令和"&amp;パラメーター!D1&amp;"年度"</f>
        <v>令和7年度</v>
      </c>
      <c r="C1" s="940"/>
    </row>
    <row r="2" spans="2:10" ht="29.25" customHeight="1" thickBot="1">
      <c r="B2" s="946" t="s">
        <v>285</v>
      </c>
      <c r="C2" s="947"/>
      <c r="D2" s="948"/>
    </row>
    <row r="3" spans="2:10" ht="29.25" customHeight="1">
      <c r="B3" s="949" t="s">
        <v>144</v>
      </c>
      <c r="C3" s="286" t="s">
        <v>280</v>
      </c>
      <c r="D3" s="302"/>
      <c r="H3" s="936" t="s">
        <v>144</v>
      </c>
      <c r="I3" s="287" t="s">
        <v>280</v>
      </c>
      <c r="J3" s="288">
        <f>IF(D3="",SUM(C10:C14),D3)</f>
        <v>0</v>
      </c>
    </row>
    <row r="4" spans="2:10" ht="29.25" customHeight="1">
      <c r="B4" s="950"/>
      <c r="C4" s="289" t="s">
        <v>11</v>
      </c>
      <c r="D4" s="303"/>
      <c r="H4" s="937"/>
      <c r="I4" s="290" t="s">
        <v>11</v>
      </c>
      <c r="J4" s="291">
        <f>IF(D4="",COUNTA(C10:C14),D4)</f>
        <v>0</v>
      </c>
    </row>
    <row r="5" spans="2:10" ht="29.25" customHeight="1">
      <c r="B5" s="934" t="s">
        <v>8</v>
      </c>
      <c r="C5" s="289" t="s">
        <v>280</v>
      </c>
      <c r="D5" s="304"/>
      <c r="H5" s="938" t="s">
        <v>8</v>
      </c>
      <c r="I5" s="292" t="s">
        <v>280</v>
      </c>
      <c r="J5" s="288">
        <f>IF(D5="",SUM(F10:F14),D5)</f>
        <v>0</v>
      </c>
    </row>
    <row r="6" spans="2:10" ht="29.25" customHeight="1" thickBot="1">
      <c r="B6" s="935"/>
      <c r="C6" s="293" t="s">
        <v>11</v>
      </c>
      <c r="D6" s="305"/>
      <c r="H6" s="939"/>
      <c r="I6" s="294" t="s">
        <v>11</v>
      </c>
      <c r="J6" s="291">
        <f>IF(D6="",E9,D6)</f>
        <v>0</v>
      </c>
    </row>
    <row r="7" spans="2:10" ht="29.25" customHeight="1" thickBot="1"/>
    <row r="8" spans="2:10" ht="29.25" customHeight="1" thickBot="1">
      <c r="B8" s="943" t="s">
        <v>284</v>
      </c>
      <c r="C8" s="944"/>
      <c r="D8" s="945"/>
      <c r="E8" s="285" t="s">
        <v>287</v>
      </c>
      <c r="F8" s="285" t="s">
        <v>288</v>
      </c>
    </row>
    <row r="9" spans="2:10" ht="29.25" customHeight="1">
      <c r="B9" s="295"/>
      <c r="C9" s="286" t="s">
        <v>281</v>
      </c>
      <c r="D9" s="296" t="s">
        <v>282</v>
      </c>
      <c r="E9" s="297">
        <f>SUM(IF(E10=TRUE,1,0),IF(E11=TRUE,1,0),IF(E12=TRUE,1,0),IF(E13=TRUE,1,0),IF(E14=TRUE,1,0))</f>
        <v>0</v>
      </c>
      <c r="F9" s="297"/>
      <c r="H9" s="941" t="s">
        <v>286</v>
      </c>
      <c r="I9" s="942"/>
      <c r="J9" s="942"/>
    </row>
    <row r="10" spans="2:10" ht="29.25" customHeight="1">
      <c r="B10" s="298" t="s">
        <v>107</v>
      </c>
      <c r="C10" s="306"/>
      <c r="D10" s="299" t="s">
        <v>283</v>
      </c>
      <c r="E10" s="308" t="b">
        <v>0</v>
      </c>
      <c r="F10" s="297">
        <f>IF(E10=TRUE,C10,0)</f>
        <v>0</v>
      </c>
      <c r="H10" s="942"/>
      <c r="I10" s="942"/>
      <c r="J10" s="942"/>
    </row>
    <row r="11" spans="2:10" ht="29.25" customHeight="1">
      <c r="B11" s="298" t="s">
        <v>108</v>
      </c>
      <c r="C11" s="306"/>
      <c r="D11" s="299" t="s">
        <v>283</v>
      </c>
      <c r="E11" s="308" t="b">
        <v>0</v>
      </c>
      <c r="F11" s="297">
        <f>IF(E11=TRUE,C11,0)</f>
        <v>0</v>
      </c>
    </row>
    <row r="12" spans="2:10" ht="29.25" customHeight="1">
      <c r="B12" s="298" t="s">
        <v>109</v>
      </c>
      <c r="C12" s="306"/>
      <c r="D12" s="299" t="s">
        <v>283</v>
      </c>
      <c r="E12" s="308" t="b">
        <v>0</v>
      </c>
      <c r="F12" s="297">
        <f>IF(E12=TRUE,C12,0)</f>
        <v>0</v>
      </c>
    </row>
    <row r="13" spans="2:10" ht="29.25" customHeight="1">
      <c r="B13" s="298" t="s">
        <v>110</v>
      </c>
      <c r="C13" s="306"/>
      <c r="D13" s="299" t="s">
        <v>283</v>
      </c>
      <c r="E13" s="308" t="b">
        <v>0</v>
      </c>
      <c r="F13" s="297">
        <f>IF(E13=TRUE,C13,0)</f>
        <v>0</v>
      </c>
    </row>
    <row r="14" spans="2:10" ht="29.25" customHeight="1" thickBot="1">
      <c r="B14" s="300" t="s">
        <v>116</v>
      </c>
      <c r="C14" s="307"/>
      <c r="D14" s="301" t="s">
        <v>283</v>
      </c>
      <c r="E14" s="308" t="b">
        <v>0</v>
      </c>
      <c r="F14" s="297">
        <f>IF(E14=TRUE,C14,0)</f>
        <v>0</v>
      </c>
    </row>
    <row r="15" spans="2:10" ht="29.25" customHeight="1"/>
    <row r="16" spans="2:10" ht="29.25" customHeight="1"/>
    <row r="17" ht="29.25" customHeight="1"/>
    <row r="18" ht="29.25" customHeight="1"/>
    <row r="19" ht="29.25" customHeight="1"/>
    <row r="20" ht="29.25" customHeight="1"/>
  </sheetData>
  <sheetProtection selectLockedCells="1"/>
  <mergeCells count="8">
    <mergeCell ref="B5:B6"/>
    <mergeCell ref="H3:H4"/>
    <mergeCell ref="H5:H6"/>
    <mergeCell ref="B1:C1"/>
    <mergeCell ref="H9:J10"/>
    <mergeCell ref="B8:D8"/>
    <mergeCell ref="B2:D2"/>
    <mergeCell ref="B3:B4"/>
  </mergeCells>
  <phoneticPr fontId="2"/>
  <pageMargins left="0.74803149606299213" right="0.74803149606299213" top="0.78740157480314965" bottom="0.78740157480314965" header="0.51181102362204722" footer="0.51181102362204722"/>
  <pageSetup paperSize="9" scale="12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3</xdr:col>
                    <xdr:colOff>365760</xdr:colOff>
                    <xdr:row>9</xdr:row>
                    <xdr:rowOff>38100</xdr:rowOff>
                  </from>
                  <to>
                    <xdr:col>3</xdr:col>
                    <xdr:colOff>1089660</xdr:colOff>
                    <xdr:row>9</xdr:row>
                    <xdr:rowOff>365760</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3</xdr:col>
                    <xdr:colOff>365760</xdr:colOff>
                    <xdr:row>10</xdr:row>
                    <xdr:rowOff>38100</xdr:rowOff>
                  </from>
                  <to>
                    <xdr:col>3</xdr:col>
                    <xdr:colOff>1089660</xdr:colOff>
                    <xdr:row>11</xdr:row>
                    <xdr:rowOff>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3</xdr:col>
                    <xdr:colOff>365760</xdr:colOff>
                    <xdr:row>11</xdr:row>
                    <xdr:rowOff>38100</xdr:rowOff>
                  </from>
                  <to>
                    <xdr:col>3</xdr:col>
                    <xdr:colOff>1089660</xdr:colOff>
                    <xdr:row>12</xdr:row>
                    <xdr:rowOff>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3</xdr:col>
                    <xdr:colOff>365760</xdr:colOff>
                    <xdr:row>12</xdr:row>
                    <xdr:rowOff>38100</xdr:rowOff>
                  </from>
                  <to>
                    <xdr:col>3</xdr:col>
                    <xdr:colOff>1089660</xdr:colOff>
                    <xdr:row>13</xdr:row>
                    <xdr:rowOff>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3</xdr:col>
                    <xdr:colOff>365760</xdr:colOff>
                    <xdr:row>13</xdr:row>
                    <xdr:rowOff>38100</xdr:rowOff>
                  </from>
                  <to>
                    <xdr:col>3</xdr:col>
                    <xdr:colOff>1089660</xdr:colOff>
                    <xdr:row>14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CD307-A08B-4EF3-8A3D-85F4B0F69D89}">
  <sheetPr codeName="Sheet7"/>
  <dimension ref="A1:FD166"/>
  <sheetViews>
    <sheetView zoomScale="85" zoomScaleNormal="85" workbookViewId="0">
      <selection sqref="A1:G1"/>
    </sheetView>
  </sheetViews>
  <sheetFormatPr defaultColWidth="9" defaultRowHeight="12.6"/>
  <cols>
    <col min="1" max="182" width="1.6640625" style="228" customWidth="1"/>
    <col min="183" max="16384" width="9" style="228"/>
  </cols>
  <sheetData>
    <row r="1" spans="1:116" ht="9.75" customHeight="1">
      <c r="A1" s="239"/>
      <c r="B1" s="239"/>
      <c r="C1" s="239"/>
      <c r="D1" s="1041" t="s">
        <v>482</v>
      </c>
      <c r="E1" s="1041"/>
      <c r="F1" s="1041"/>
      <c r="G1" s="1041"/>
      <c r="H1" s="1041"/>
      <c r="I1" s="1041"/>
      <c r="J1" s="1041"/>
      <c r="K1" s="1041"/>
      <c r="L1" s="1041"/>
      <c r="M1" s="1041"/>
      <c r="N1" s="1041"/>
      <c r="O1" s="1041"/>
      <c r="P1" s="1041"/>
      <c r="Q1" s="1041"/>
      <c r="R1" s="1041"/>
      <c r="S1" s="1041"/>
      <c r="T1" s="1041"/>
      <c r="U1" s="1041"/>
      <c r="V1" s="1041"/>
      <c r="W1" s="1041"/>
      <c r="X1" s="1041"/>
      <c r="Y1" s="1041"/>
      <c r="Z1" s="1041"/>
      <c r="AA1" s="1041"/>
      <c r="AB1" s="1041"/>
      <c r="AC1" s="1041"/>
      <c r="AD1" s="1041"/>
      <c r="AE1" s="1041"/>
      <c r="AF1" s="1041"/>
      <c r="AG1" s="1041"/>
      <c r="AH1" s="1041"/>
      <c r="AI1" s="1041"/>
      <c r="AJ1" s="1041"/>
      <c r="AK1" s="1041"/>
      <c r="AL1" s="1041"/>
      <c r="AM1" s="1041"/>
      <c r="AN1" s="1041"/>
      <c r="AO1" s="1041"/>
      <c r="AP1" s="1041"/>
      <c r="AQ1" s="1041"/>
      <c r="AR1" s="1041"/>
      <c r="AS1" s="1041"/>
      <c r="AT1" s="1041"/>
      <c r="AU1" s="1041"/>
      <c r="AV1" s="1041"/>
      <c r="AW1" s="1041"/>
      <c r="AX1" s="1041"/>
      <c r="AY1" s="1041"/>
      <c r="AZ1" s="1041"/>
      <c r="BA1" s="1041"/>
      <c r="BB1" s="1041"/>
      <c r="BC1" s="1041"/>
      <c r="BD1" s="1041"/>
      <c r="BE1" s="1041"/>
      <c r="BF1" s="1041"/>
      <c r="BG1" s="1041"/>
    </row>
    <row r="2" spans="1:116" ht="9.75" customHeight="1">
      <c r="A2" s="239"/>
      <c r="B2" s="239"/>
      <c r="D2" s="1041"/>
      <c r="E2" s="1041"/>
      <c r="F2" s="1041"/>
      <c r="G2" s="1041"/>
      <c r="H2" s="1041"/>
      <c r="I2" s="1041"/>
      <c r="J2" s="1041"/>
      <c r="K2" s="1041"/>
      <c r="L2" s="1041"/>
      <c r="M2" s="1041"/>
      <c r="N2" s="1041"/>
      <c r="O2" s="1041"/>
      <c r="P2" s="1041"/>
      <c r="Q2" s="1041"/>
      <c r="R2" s="1041"/>
      <c r="S2" s="1041"/>
      <c r="T2" s="1041"/>
      <c r="U2" s="1041"/>
      <c r="V2" s="1041"/>
      <c r="W2" s="1041"/>
      <c r="X2" s="1041"/>
      <c r="Y2" s="1041"/>
      <c r="Z2" s="1041"/>
      <c r="AA2" s="1041"/>
      <c r="AB2" s="1041"/>
      <c r="AC2" s="1041"/>
      <c r="AD2" s="1041"/>
      <c r="AE2" s="1041"/>
      <c r="AF2" s="1041"/>
      <c r="AG2" s="1041"/>
      <c r="AH2" s="1041"/>
      <c r="AI2" s="1041"/>
      <c r="AJ2" s="1041"/>
      <c r="AK2" s="1041"/>
      <c r="AL2" s="1041"/>
      <c r="AM2" s="1041"/>
      <c r="AN2" s="1041"/>
      <c r="AO2" s="1041"/>
      <c r="AP2" s="1041"/>
      <c r="AQ2" s="1041"/>
      <c r="AR2" s="1041"/>
      <c r="AS2" s="1041"/>
      <c r="AT2" s="1041"/>
      <c r="AU2" s="1041"/>
      <c r="AV2" s="1041"/>
      <c r="AW2" s="1041"/>
      <c r="AX2" s="1041"/>
      <c r="AY2" s="1041"/>
      <c r="AZ2" s="1041"/>
      <c r="BA2" s="1041"/>
      <c r="BB2" s="1041"/>
      <c r="BC2" s="1041"/>
      <c r="BD2" s="1041"/>
      <c r="BE2" s="1041"/>
      <c r="BF2" s="1041"/>
      <c r="BG2" s="1041"/>
    </row>
    <row r="3" spans="1:116" ht="9.75" customHeight="1">
      <c r="A3" s="239"/>
      <c r="B3" s="239"/>
      <c r="D3" s="1041"/>
      <c r="E3" s="1041"/>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1"/>
      <c r="AE3" s="1041"/>
      <c r="AF3" s="1041"/>
      <c r="AG3" s="1041"/>
      <c r="AH3" s="1041"/>
      <c r="AI3" s="1041"/>
      <c r="AJ3" s="1041"/>
      <c r="AK3" s="1041"/>
      <c r="AL3" s="1041"/>
      <c r="AM3" s="1041"/>
      <c r="AN3" s="1041"/>
      <c r="AO3" s="1041"/>
      <c r="AP3" s="1041"/>
      <c r="AQ3" s="1041"/>
      <c r="AR3" s="1041"/>
      <c r="AS3" s="1041"/>
      <c r="AT3" s="1041"/>
      <c r="AU3" s="1041"/>
      <c r="AV3" s="1041"/>
      <c r="AW3" s="1041"/>
      <c r="AX3" s="1041"/>
      <c r="AY3" s="1041"/>
      <c r="AZ3" s="1041"/>
      <c r="BA3" s="1041"/>
      <c r="BB3" s="1041"/>
      <c r="BC3" s="1041"/>
      <c r="BD3" s="1041"/>
      <c r="BE3" s="1041"/>
      <c r="BF3" s="1041"/>
      <c r="BG3" s="1041"/>
    </row>
    <row r="4" spans="1:116" ht="9.75" customHeight="1">
      <c r="A4" s="239"/>
      <c r="B4" s="239"/>
      <c r="D4" s="1019" t="s">
        <v>144</v>
      </c>
      <c r="E4" s="1019"/>
      <c r="F4" s="1019"/>
      <c r="G4" s="1020" t="s">
        <v>91</v>
      </c>
      <c r="H4" s="1020"/>
      <c r="I4" s="1020"/>
      <c r="J4" s="1020"/>
      <c r="K4" s="1020"/>
      <c r="L4" s="1020"/>
      <c r="M4" s="1020"/>
      <c r="N4" s="1020"/>
      <c r="O4" s="1020"/>
      <c r="P4" s="1020"/>
      <c r="Q4" s="1020"/>
      <c r="R4" s="1020"/>
      <c r="S4" s="1021">
        <f>'入力シート（簡易）'!J3</f>
        <v>0</v>
      </c>
      <c r="T4" s="1022"/>
      <c r="U4" s="1022"/>
      <c r="V4" s="1022"/>
      <c r="W4" s="1022"/>
      <c r="X4" s="1022"/>
      <c r="Y4" s="1022"/>
      <c r="Z4" s="1022"/>
      <c r="AA4" s="1022"/>
      <c r="AB4" s="1022"/>
      <c r="AC4" s="1022"/>
      <c r="AD4" s="1023"/>
      <c r="AH4" s="1030" t="str">
        <f>"令和"&amp;DBCS(パラメーター!$D$1)&amp;"年度"</f>
        <v>令和７年度</v>
      </c>
      <c r="AI4" s="1030"/>
      <c r="AJ4" s="1030"/>
      <c r="AK4" s="1030"/>
      <c r="AL4" s="1030"/>
      <c r="AM4" s="1030"/>
      <c r="AN4" s="1030"/>
      <c r="AO4" s="1030"/>
      <c r="AP4" s="1030"/>
      <c r="AQ4" s="1030"/>
      <c r="AR4" s="1030"/>
      <c r="AS4" s="1030"/>
      <c r="AT4" s="1030"/>
      <c r="AU4" s="1030"/>
      <c r="AV4" s="1030"/>
      <c r="AW4" s="1030"/>
      <c r="AX4" s="1030"/>
      <c r="AY4" s="1030"/>
      <c r="AZ4" s="1030"/>
      <c r="BA4" s="1030"/>
      <c r="BB4" s="1030"/>
      <c r="BC4" s="1030"/>
      <c r="BD4" s="1030"/>
      <c r="BE4" s="1030"/>
      <c r="BF4" s="1030"/>
      <c r="BG4" s="1030"/>
    </row>
    <row r="5" spans="1:116" ht="9.75" customHeight="1">
      <c r="A5" s="239"/>
      <c r="B5" s="239"/>
      <c r="D5" s="1019"/>
      <c r="E5" s="1019"/>
      <c r="F5" s="1019"/>
      <c r="G5" s="1020"/>
      <c r="H5" s="1020"/>
      <c r="I5" s="1020"/>
      <c r="J5" s="1020"/>
      <c r="K5" s="1020"/>
      <c r="L5" s="1020"/>
      <c r="M5" s="1020"/>
      <c r="N5" s="1020"/>
      <c r="O5" s="1020"/>
      <c r="P5" s="1020"/>
      <c r="Q5" s="1020"/>
      <c r="R5" s="1020"/>
      <c r="S5" s="1024"/>
      <c r="T5" s="1025"/>
      <c r="U5" s="1025"/>
      <c r="V5" s="1025"/>
      <c r="W5" s="1025"/>
      <c r="X5" s="1025"/>
      <c r="Y5" s="1025"/>
      <c r="Z5" s="1025"/>
      <c r="AA5" s="1025"/>
      <c r="AB5" s="1025"/>
      <c r="AC5" s="1025"/>
      <c r="AD5" s="1026"/>
      <c r="AH5" s="1030"/>
      <c r="AI5" s="1030"/>
      <c r="AJ5" s="1030"/>
      <c r="AK5" s="1030"/>
      <c r="AL5" s="1030"/>
      <c r="AM5" s="1030"/>
      <c r="AN5" s="1030"/>
      <c r="AO5" s="1030"/>
      <c r="AP5" s="1030"/>
      <c r="AQ5" s="1030"/>
      <c r="AR5" s="1030"/>
      <c r="AS5" s="1030"/>
      <c r="AT5" s="1030"/>
      <c r="AU5" s="1030"/>
      <c r="AV5" s="1030"/>
      <c r="AW5" s="1030"/>
      <c r="AX5" s="1030"/>
      <c r="AY5" s="1030"/>
      <c r="AZ5" s="1030"/>
      <c r="BA5" s="1030"/>
      <c r="BB5" s="1030"/>
      <c r="BC5" s="1030"/>
      <c r="BD5" s="1030"/>
      <c r="BE5" s="1030"/>
      <c r="BF5" s="1030"/>
      <c r="BG5" s="1030"/>
      <c r="DJ5" s="226"/>
      <c r="DK5" s="227"/>
      <c r="DL5" s="224"/>
    </row>
    <row r="6" spans="1:116" ht="9.75" customHeight="1">
      <c r="A6" s="239"/>
      <c r="B6" s="239"/>
      <c r="D6" s="1019"/>
      <c r="E6" s="1019"/>
      <c r="F6" s="1019"/>
      <c r="G6" s="1020"/>
      <c r="H6" s="1020"/>
      <c r="I6" s="1020"/>
      <c r="J6" s="1020"/>
      <c r="K6" s="1020"/>
      <c r="L6" s="1020"/>
      <c r="M6" s="1020"/>
      <c r="N6" s="1020"/>
      <c r="O6" s="1020"/>
      <c r="P6" s="1020"/>
      <c r="Q6" s="1020"/>
      <c r="R6" s="1020"/>
      <c r="S6" s="1027"/>
      <c r="T6" s="1028"/>
      <c r="U6" s="1028"/>
      <c r="V6" s="1028"/>
      <c r="W6" s="1028"/>
      <c r="X6" s="1028"/>
      <c r="Y6" s="1028"/>
      <c r="Z6" s="1028"/>
      <c r="AA6" s="1028"/>
      <c r="AB6" s="1028"/>
      <c r="AC6" s="1028"/>
      <c r="AD6" s="1029"/>
      <c r="AH6" s="1030"/>
      <c r="AI6" s="1030"/>
      <c r="AJ6" s="1030"/>
      <c r="AK6" s="1030"/>
      <c r="AL6" s="1030"/>
      <c r="AM6" s="1030"/>
      <c r="AN6" s="1030"/>
      <c r="AO6" s="1030"/>
      <c r="AP6" s="1030"/>
      <c r="AQ6" s="1030"/>
      <c r="AR6" s="1030"/>
      <c r="AS6" s="1030"/>
      <c r="AT6" s="1030"/>
      <c r="AU6" s="1030"/>
      <c r="AV6" s="1030"/>
      <c r="AW6" s="1030"/>
      <c r="AX6" s="1030"/>
      <c r="AY6" s="1030"/>
      <c r="AZ6" s="1030"/>
      <c r="BA6" s="1030"/>
      <c r="BB6" s="1030"/>
      <c r="BC6" s="1030"/>
      <c r="BD6" s="1030"/>
      <c r="BE6" s="1030"/>
      <c r="BF6" s="1030"/>
      <c r="BG6" s="1030"/>
      <c r="DJ6" s="245"/>
      <c r="DK6" s="227"/>
      <c r="DL6" s="224"/>
    </row>
    <row r="7" spans="1:116" ht="9.75" customHeight="1">
      <c r="A7" s="239"/>
      <c r="B7" s="239"/>
      <c r="D7" s="1019"/>
      <c r="E7" s="1019"/>
      <c r="F7" s="1019"/>
      <c r="G7" s="1020" t="s">
        <v>133</v>
      </c>
      <c r="H7" s="1020"/>
      <c r="I7" s="1020"/>
      <c r="J7" s="1020"/>
      <c r="K7" s="1020"/>
      <c r="L7" s="1020"/>
      <c r="M7" s="1020"/>
      <c r="N7" s="1020"/>
      <c r="O7" s="1020"/>
      <c r="P7" s="1020"/>
      <c r="Q7" s="1020"/>
      <c r="R7" s="1020"/>
      <c r="S7" s="1031">
        <f>'入力シート（簡易）'!J4</f>
        <v>0</v>
      </c>
      <c r="T7" s="1032"/>
      <c r="U7" s="1032"/>
      <c r="V7" s="1032"/>
      <c r="W7" s="1032"/>
      <c r="X7" s="1032"/>
      <c r="Y7" s="1032"/>
      <c r="Z7" s="1032"/>
      <c r="AA7" s="1032"/>
      <c r="AB7" s="1032"/>
      <c r="AC7" s="1032"/>
      <c r="AD7" s="1033"/>
      <c r="AH7" s="1030"/>
      <c r="AI7" s="1030"/>
      <c r="AJ7" s="1030"/>
      <c r="AK7" s="1030"/>
      <c r="AL7" s="1030"/>
      <c r="AM7" s="1030"/>
      <c r="AN7" s="1030"/>
      <c r="AO7" s="1030"/>
      <c r="AP7" s="1030"/>
      <c r="AQ7" s="1030"/>
      <c r="AR7" s="1030"/>
      <c r="AS7" s="1030"/>
      <c r="AT7" s="1030"/>
      <c r="AU7" s="1030"/>
      <c r="AV7" s="1030"/>
      <c r="AW7" s="1030"/>
      <c r="AX7" s="1030"/>
      <c r="AY7" s="1030"/>
      <c r="AZ7" s="1030"/>
      <c r="BA7" s="1030"/>
      <c r="BB7" s="1030"/>
      <c r="BC7" s="1030"/>
      <c r="BD7" s="1030"/>
      <c r="BE7" s="1030"/>
      <c r="BF7" s="1030"/>
      <c r="BG7" s="1030"/>
      <c r="DB7" s="225"/>
      <c r="DC7" s="225"/>
      <c r="DJ7" s="245"/>
      <c r="DK7" s="227"/>
      <c r="DL7" s="224"/>
    </row>
    <row r="8" spans="1:116" ht="9.75" customHeight="1">
      <c r="A8" s="239"/>
      <c r="B8" s="239"/>
      <c r="D8" s="1019"/>
      <c r="E8" s="1019"/>
      <c r="F8" s="1019"/>
      <c r="G8" s="1020"/>
      <c r="H8" s="1020"/>
      <c r="I8" s="1020"/>
      <c r="J8" s="1020"/>
      <c r="K8" s="1020"/>
      <c r="L8" s="1020"/>
      <c r="M8" s="1020"/>
      <c r="N8" s="1020"/>
      <c r="O8" s="1020"/>
      <c r="P8" s="1020"/>
      <c r="Q8" s="1020"/>
      <c r="R8" s="1020"/>
      <c r="S8" s="1034"/>
      <c r="T8" s="1035"/>
      <c r="U8" s="1035"/>
      <c r="V8" s="1035"/>
      <c r="W8" s="1035"/>
      <c r="X8" s="1035"/>
      <c r="Y8" s="1035"/>
      <c r="Z8" s="1035"/>
      <c r="AA8" s="1035"/>
      <c r="AB8" s="1035"/>
      <c r="AC8" s="1035"/>
      <c r="AD8" s="1036"/>
      <c r="AH8" s="1030"/>
      <c r="AI8" s="1030"/>
      <c r="AJ8" s="1030"/>
      <c r="AK8" s="1030"/>
      <c r="AL8" s="1030"/>
      <c r="AM8" s="1030"/>
      <c r="AN8" s="1030"/>
      <c r="AO8" s="1030"/>
      <c r="AP8" s="1030"/>
      <c r="AQ8" s="1030"/>
      <c r="AR8" s="1030"/>
      <c r="AS8" s="1030"/>
      <c r="AT8" s="1030"/>
      <c r="AU8" s="1030"/>
      <c r="AV8" s="1030"/>
      <c r="AW8" s="1030"/>
      <c r="AX8" s="1030"/>
      <c r="AY8" s="1030"/>
      <c r="AZ8" s="1030"/>
      <c r="BA8" s="1030"/>
      <c r="BB8" s="1030"/>
      <c r="BC8" s="1030"/>
      <c r="BD8" s="1030"/>
      <c r="BE8" s="1030"/>
      <c r="BF8" s="1030"/>
      <c r="BG8" s="1030"/>
      <c r="BR8" s="226"/>
      <c r="BS8" s="227"/>
      <c r="BT8" s="224"/>
    </row>
    <row r="9" spans="1:116" ht="9.75" customHeight="1">
      <c r="D9" s="1019"/>
      <c r="E9" s="1019"/>
      <c r="F9" s="1019"/>
      <c r="G9" s="1020"/>
      <c r="H9" s="1020"/>
      <c r="I9" s="1020"/>
      <c r="J9" s="1020"/>
      <c r="K9" s="1020"/>
      <c r="L9" s="1020"/>
      <c r="M9" s="1020"/>
      <c r="N9" s="1020"/>
      <c r="O9" s="1020"/>
      <c r="P9" s="1020"/>
      <c r="Q9" s="1020"/>
      <c r="R9" s="1020"/>
      <c r="S9" s="1037"/>
      <c r="T9" s="1038"/>
      <c r="U9" s="1038"/>
      <c r="V9" s="1038"/>
      <c r="W9" s="1038"/>
      <c r="X9" s="1038"/>
      <c r="Y9" s="1038"/>
      <c r="Z9" s="1038"/>
      <c r="AA9" s="1038"/>
      <c r="AB9" s="1038"/>
      <c r="AC9" s="1038"/>
      <c r="AD9" s="1039"/>
      <c r="AH9" s="1030"/>
      <c r="AI9" s="1030"/>
      <c r="AJ9" s="1030"/>
      <c r="AK9" s="1030"/>
      <c r="AL9" s="1030"/>
      <c r="AM9" s="1030"/>
      <c r="AN9" s="1030"/>
      <c r="AO9" s="1030"/>
      <c r="AP9" s="1030"/>
      <c r="AQ9" s="1030"/>
      <c r="AR9" s="1030"/>
      <c r="AS9" s="1030"/>
      <c r="AT9" s="1030"/>
      <c r="AU9" s="1030"/>
      <c r="AV9" s="1030"/>
      <c r="AW9" s="1030"/>
      <c r="AX9" s="1030"/>
      <c r="AY9" s="1030"/>
      <c r="AZ9" s="1030"/>
      <c r="BA9" s="1030"/>
      <c r="BB9" s="1030"/>
      <c r="BC9" s="1030"/>
      <c r="BD9" s="1030"/>
      <c r="BE9" s="1030"/>
      <c r="BF9" s="1030"/>
      <c r="BG9" s="1030"/>
    </row>
    <row r="10" spans="1:116" ht="9.75" customHeight="1">
      <c r="D10" s="1019" t="s">
        <v>8</v>
      </c>
      <c r="E10" s="1019"/>
      <c r="F10" s="1019"/>
      <c r="G10" s="1020" t="s">
        <v>91</v>
      </c>
      <c r="H10" s="1020"/>
      <c r="I10" s="1020"/>
      <c r="J10" s="1020"/>
      <c r="K10" s="1020"/>
      <c r="L10" s="1020"/>
      <c r="M10" s="1020"/>
      <c r="N10" s="1020"/>
      <c r="O10" s="1020"/>
      <c r="P10" s="1020"/>
      <c r="Q10" s="1020"/>
      <c r="R10" s="1020"/>
      <c r="S10" s="1021">
        <f>'入力シート（簡易）'!J5</f>
        <v>0</v>
      </c>
      <c r="T10" s="1022"/>
      <c r="U10" s="1022"/>
      <c r="V10" s="1022"/>
      <c r="W10" s="1022"/>
      <c r="X10" s="1022"/>
      <c r="Y10" s="1022"/>
      <c r="Z10" s="1022"/>
      <c r="AA10" s="1022"/>
      <c r="AB10" s="1022"/>
      <c r="AC10" s="1022"/>
      <c r="AD10" s="1023"/>
      <c r="AH10" s="1046" t="str">
        <f>"（令和"&amp;DBCS(パラメーター!$D$2)&amp;"年度の保険料率）"</f>
        <v>（令和７年度の保険料率）</v>
      </c>
      <c r="AI10" s="1046"/>
      <c r="AJ10" s="1046"/>
      <c r="AK10" s="1046"/>
      <c r="AL10" s="1046"/>
      <c r="AM10" s="1046"/>
      <c r="AN10" s="1046"/>
      <c r="AO10" s="1046"/>
      <c r="AP10" s="1046"/>
      <c r="AQ10" s="1046"/>
      <c r="AR10" s="1046"/>
      <c r="AS10" s="1046"/>
      <c r="AT10" s="1046"/>
      <c r="AU10" s="1046"/>
      <c r="AV10" s="1046"/>
      <c r="AW10" s="1046"/>
      <c r="AX10" s="1046"/>
      <c r="AY10" s="1046"/>
      <c r="AZ10" s="1046"/>
      <c r="BA10" s="1046"/>
      <c r="BB10" s="1046"/>
      <c r="BC10" s="1046"/>
      <c r="BD10" s="1046"/>
      <c r="BE10" s="1046"/>
      <c r="BF10" s="1046"/>
      <c r="BG10" s="1046"/>
    </row>
    <row r="11" spans="1:116" ht="9.75" customHeight="1">
      <c r="D11" s="1019"/>
      <c r="E11" s="1019"/>
      <c r="F11" s="1019"/>
      <c r="G11" s="1020"/>
      <c r="H11" s="1020"/>
      <c r="I11" s="1020"/>
      <c r="J11" s="1020"/>
      <c r="K11" s="1020"/>
      <c r="L11" s="1020"/>
      <c r="M11" s="1020"/>
      <c r="N11" s="1020"/>
      <c r="O11" s="1020"/>
      <c r="P11" s="1020"/>
      <c r="Q11" s="1020"/>
      <c r="R11" s="1020"/>
      <c r="S11" s="1024"/>
      <c r="T11" s="1025"/>
      <c r="U11" s="1025"/>
      <c r="V11" s="1025"/>
      <c r="W11" s="1025"/>
      <c r="X11" s="1025"/>
      <c r="Y11" s="1025"/>
      <c r="Z11" s="1025"/>
      <c r="AA11" s="1025"/>
      <c r="AB11" s="1025"/>
      <c r="AC11" s="1025"/>
      <c r="AD11" s="1026"/>
      <c r="AH11" s="1046"/>
      <c r="AI11" s="1046"/>
      <c r="AJ11" s="1046"/>
      <c r="AK11" s="1046"/>
      <c r="AL11" s="1046"/>
      <c r="AM11" s="1046"/>
      <c r="AN11" s="1046"/>
      <c r="AO11" s="1046"/>
      <c r="AP11" s="1046"/>
      <c r="AQ11" s="1046"/>
      <c r="AR11" s="1046"/>
      <c r="AS11" s="1046"/>
      <c r="AT11" s="1046"/>
      <c r="AU11" s="1046"/>
      <c r="AV11" s="1046"/>
      <c r="AW11" s="1046"/>
      <c r="AX11" s="1046"/>
      <c r="AY11" s="1046"/>
      <c r="AZ11" s="1046"/>
      <c r="BA11" s="1046"/>
      <c r="BB11" s="1046"/>
      <c r="BC11" s="1046"/>
      <c r="BD11" s="1046"/>
      <c r="BE11" s="1046"/>
      <c r="BF11" s="1046"/>
      <c r="BG11" s="1046"/>
    </row>
    <row r="12" spans="1:116" ht="9.75" customHeight="1">
      <c r="D12" s="1019"/>
      <c r="E12" s="1019"/>
      <c r="F12" s="1019"/>
      <c r="G12" s="1020"/>
      <c r="H12" s="1020"/>
      <c r="I12" s="1020"/>
      <c r="J12" s="1020"/>
      <c r="K12" s="1020"/>
      <c r="L12" s="1020"/>
      <c r="M12" s="1020"/>
      <c r="N12" s="1020"/>
      <c r="O12" s="1020"/>
      <c r="P12" s="1020"/>
      <c r="Q12" s="1020"/>
      <c r="R12" s="1020"/>
      <c r="S12" s="1027"/>
      <c r="T12" s="1028"/>
      <c r="U12" s="1028"/>
      <c r="V12" s="1028"/>
      <c r="W12" s="1028"/>
      <c r="X12" s="1028"/>
      <c r="Y12" s="1028"/>
      <c r="Z12" s="1028"/>
      <c r="AA12" s="1028"/>
      <c r="AB12" s="1028"/>
      <c r="AC12" s="1028"/>
      <c r="AD12" s="1029"/>
      <c r="AH12" s="1046"/>
      <c r="AI12" s="1046"/>
      <c r="AJ12" s="1046"/>
      <c r="AK12" s="1046"/>
      <c r="AL12" s="1046"/>
      <c r="AM12" s="1046"/>
      <c r="AN12" s="1046"/>
      <c r="AO12" s="1046"/>
      <c r="AP12" s="1046"/>
      <c r="AQ12" s="1046"/>
      <c r="AR12" s="1046"/>
      <c r="AS12" s="1046"/>
      <c r="AT12" s="1046"/>
      <c r="AU12" s="1046"/>
      <c r="AV12" s="1046"/>
      <c r="AW12" s="1046"/>
      <c r="AX12" s="1046"/>
      <c r="AY12" s="1046"/>
      <c r="AZ12" s="1046"/>
      <c r="BA12" s="1046"/>
      <c r="BB12" s="1046"/>
      <c r="BC12" s="1046"/>
      <c r="BD12" s="1046"/>
      <c r="BE12" s="1046"/>
      <c r="BF12" s="1046"/>
      <c r="BG12" s="1046"/>
    </row>
    <row r="13" spans="1:116" ht="9.75" customHeight="1">
      <c r="D13" s="1019"/>
      <c r="E13" s="1019"/>
      <c r="F13" s="1019"/>
      <c r="G13" s="1020" t="s">
        <v>133</v>
      </c>
      <c r="H13" s="1020"/>
      <c r="I13" s="1020"/>
      <c r="J13" s="1020"/>
      <c r="K13" s="1020"/>
      <c r="L13" s="1020"/>
      <c r="M13" s="1020"/>
      <c r="N13" s="1020"/>
      <c r="O13" s="1020"/>
      <c r="P13" s="1020"/>
      <c r="Q13" s="1020"/>
      <c r="R13" s="1020"/>
      <c r="S13" s="1031">
        <f>'入力シート（簡易）'!J6</f>
        <v>0</v>
      </c>
      <c r="T13" s="1032"/>
      <c r="U13" s="1032"/>
      <c r="V13" s="1032"/>
      <c r="W13" s="1032"/>
      <c r="X13" s="1032"/>
      <c r="Y13" s="1032"/>
      <c r="Z13" s="1032"/>
      <c r="AA13" s="1032"/>
      <c r="AB13" s="1032"/>
      <c r="AC13" s="1032"/>
      <c r="AD13" s="1033"/>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row>
    <row r="14" spans="1:116" ht="9.75" customHeight="1">
      <c r="D14" s="1019"/>
      <c r="E14" s="1019"/>
      <c r="F14" s="1019"/>
      <c r="G14" s="1020"/>
      <c r="H14" s="1020"/>
      <c r="I14" s="1020"/>
      <c r="J14" s="1020"/>
      <c r="K14" s="1020"/>
      <c r="L14" s="1020"/>
      <c r="M14" s="1020"/>
      <c r="N14" s="1020"/>
      <c r="O14" s="1020"/>
      <c r="P14" s="1020"/>
      <c r="Q14" s="1020"/>
      <c r="R14" s="1020"/>
      <c r="S14" s="1034"/>
      <c r="T14" s="1035"/>
      <c r="U14" s="1035"/>
      <c r="V14" s="1035"/>
      <c r="W14" s="1035"/>
      <c r="X14" s="1035"/>
      <c r="Y14" s="1035"/>
      <c r="Z14" s="1035"/>
      <c r="AA14" s="1035"/>
      <c r="AB14" s="1035"/>
      <c r="AC14" s="1035"/>
      <c r="AD14" s="1036"/>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row>
    <row r="15" spans="1:116" ht="9.75" customHeight="1">
      <c r="D15" s="1019"/>
      <c r="E15" s="1019"/>
      <c r="F15" s="1019"/>
      <c r="G15" s="1020"/>
      <c r="H15" s="1020"/>
      <c r="I15" s="1020"/>
      <c r="J15" s="1020"/>
      <c r="K15" s="1020"/>
      <c r="L15" s="1020"/>
      <c r="M15" s="1020"/>
      <c r="N15" s="1020"/>
      <c r="O15" s="1020"/>
      <c r="P15" s="1020"/>
      <c r="Q15" s="1020"/>
      <c r="R15" s="1020"/>
      <c r="S15" s="1037"/>
      <c r="T15" s="1038"/>
      <c r="U15" s="1038"/>
      <c r="V15" s="1038"/>
      <c r="W15" s="1038"/>
      <c r="X15" s="1038"/>
      <c r="Y15" s="1038"/>
      <c r="Z15" s="1038"/>
      <c r="AA15" s="1038"/>
      <c r="AB15" s="1038"/>
      <c r="AC15" s="1038"/>
      <c r="AD15" s="1039"/>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row>
    <row r="16" spans="1:116" ht="9.75" customHeight="1">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row>
    <row r="17" spans="2:59" ht="9.75" customHeight="1">
      <c r="D17" s="1040" t="str">
        <f>IF(パラメーター!$D$1&gt;パラメーター!$D$2,"⚠前年度の料率を使用しています⚠",IF(パラメーター!$D$1&lt;パラメーター!$D$2,"⚠試算年度と料率年度が逆転しています⚠",""))</f>
        <v/>
      </c>
      <c r="E17" s="1040"/>
      <c r="F17" s="1040"/>
      <c r="G17" s="1040"/>
      <c r="H17" s="1040"/>
      <c r="I17" s="1040"/>
      <c r="J17" s="1040"/>
      <c r="K17" s="1040"/>
      <c r="L17" s="1040"/>
      <c r="M17" s="1040"/>
      <c r="N17" s="1040"/>
      <c r="O17" s="1040"/>
      <c r="P17" s="1040"/>
      <c r="Q17" s="1040"/>
      <c r="R17" s="1040"/>
      <c r="S17" s="1040"/>
      <c r="T17" s="1040"/>
      <c r="U17" s="1040"/>
      <c r="V17" s="1040"/>
      <c r="W17" s="1040"/>
      <c r="X17" s="1040"/>
      <c r="Y17" s="1040"/>
      <c r="Z17" s="1040"/>
      <c r="AA17" s="1040"/>
      <c r="AB17" s="1040"/>
      <c r="AC17" s="1040"/>
      <c r="AD17" s="1040"/>
      <c r="AE17" s="1040"/>
      <c r="AF17" s="1040"/>
      <c r="AG17" s="1040"/>
      <c r="AH17" s="1040"/>
      <c r="AI17" s="1040"/>
      <c r="AJ17" s="1040"/>
      <c r="AK17" s="1040"/>
      <c r="AL17" s="1040"/>
      <c r="AM17" s="1040"/>
      <c r="AN17" s="1040"/>
      <c r="AO17" s="1040"/>
      <c r="AP17" s="1040"/>
      <c r="AQ17" s="1040"/>
      <c r="AR17" s="1040"/>
      <c r="AS17" s="1040"/>
      <c r="AT17" s="1040"/>
      <c r="AU17" s="1040"/>
      <c r="AV17" s="1040"/>
      <c r="AW17" s="1040"/>
      <c r="AX17" s="1040"/>
      <c r="AY17" s="1040"/>
      <c r="AZ17" s="1040"/>
      <c r="BA17" s="1040"/>
      <c r="BB17" s="1040"/>
      <c r="BC17" s="1040"/>
      <c r="BD17" s="1040"/>
      <c r="BE17" s="1040"/>
      <c r="BF17" s="1040"/>
      <c r="BG17" s="1040"/>
    </row>
    <row r="18" spans="2:59" ht="9.75" customHeight="1">
      <c r="D18" s="1040"/>
      <c r="E18" s="1040"/>
      <c r="F18" s="1040"/>
      <c r="G18" s="1040"/>
      <c r="H18" s="1040"/>
      <c r="I18" s="1040"/>
      <c r="J18" s="1040"/>
      <c r="K18" s="1040"/>
      <c r="L18" s="1040"/>
      <c r="M18" s="1040"/>
      <c r="N18" s="1040"/>
      <c r="O18" s="1040"/>
      <c r="P18" s="1040"/>
      <c r="Q18" s="1040"/>
      <c r="R18" s="1040"/>
      <c r="S18" s="1040"/>
      <c r="T18" s="1040"/>
      <c r="U18" s="1040"/>
      <c r="V18" s="1040"/>
      <c r="W18" s="1040"/>
      <c r="X18" s="1040"/>
      <c r="Y18" s="1040"/>
      <c r="Z18" s="1040"/>
      <c r="AA18" s="1040"/>
      <c r="AB18" s="1040"/>
      <c r="AC18" s="1040"/>
      <c r="AD18" s="1040"/>
      <c r="AE18" s="1040"/>
      <c r="AF18" s="1040"/>
      <c r="AG18" s="1040"/>
      <c r="AH18" s="1040"/>
      <c r="AI18" s="1040"/>
      <c r="AJ18" s="1040"/>
      <c r="AK18" s="1040"/>
      <c r="AL18" s="1040"/>
      <c r="AM18" s="1040"/>
      <c r="AN18" s="1040"/>
      <c r="AO18" s="1040"/>
      <c r="AP18" s="1040"/>
      <c r="AQ18" s="1040"/>
      <c r="AR18" s="1040"/>
      <c r="AS18" s="1040"/>
      <c r="AT18" s="1040"/>
      <c r="AU18" s="1040"/>
      <c r="AV18" s="1040"/>
      <c r="AW18" s="1040"/>
      <c r="AX18" s="1040"/>
      <c r="AY18" s="1040"/>
      <c r="AZ18" s="1040"/>
      <c r="BA18" s="1040"/>
      <c r="BB18" s="1040"/>
      <c r="BC18" s="1040"/>
      <c r="BD18" s="1040"/>
      <c r="BE18" s="1040"/>
      <c r="BF18" s="1040"/>
      <c r="BG18" s="1040"/>
    </row>
    <row r="19" spans="2:59" ht="9.75" customHeight="1">
      <c r="D19" s="1040"/>
      <c r="E19" s="1040"/>
      <c r="F19" s="1040"/>
      <c r="G19" s="1040"/>
      <c r="H19" s="1040"/>
      <c r="I19" s="1040"/>
      <c r="J19" s="1040"/>
      <c r="K19" s="1040"/>
      <c r="L19" s="1040"/>
      <c r="M19" s="1040"/>
      <c r="N19" s="1040"/>
      <c r="O19" s="1040"/>
      <c r="P19" s="1040"/>
      <c r="Q19" s="1040"/>
      <c r="R19" s="1040"/>
      <c r="S19" s="1040"/>
      <c r="T19" s="1040"/>
      <c r="U19" s="1040"/>
      <c r="V19" s="1040"/>
      <c r="W19" s="1040"/>
      <c r="X19" s="1040"/>
      <c r="Y19" s="1040"/>
      <c r="Z19" s="1040"/>
      <c r="AA19" s="1040"/>
      <c r="AB19" s="1040"/>
      <c r="AC19" s="1040"/>
      <c r="AD19" s="1040"/>
      <c r="AE19" s="1040"/>
      <c r="AF19" s="1040"/>
      <c r="AG19" s="1040"/>
      <c r="AH19" s="1040"/>
      <c r="AI19" s="1040"/>
      <c r="AJ19" s="1040"/>
      <c r="AK19" s="1040"/>
      <c r="AL19" s="1040"/>
      <c r="AM19" s="1040"/>
      <c r="AN19" s="1040"/>
      <c r="AO19" s="1040"/>
      <c r="AP19" s="1040"/>
      <c r="AQ19" s="1040"/>
      <c r="AR19" s="1040"/>
      <c r="AS19" s="1040"/>
      <c r="AT19" s="1040"/>
      <c r="AU19" s="1040"/>
      <c r="AV19" s="1040"/>
      <c r="AW19" s="1040"/>
      <c r="AX19" s="1040"/>
      <c r="AY19" s="1040"/>
      <c r="AZ19" s="1040"/>
      <c r="BA19" s="1040"/>
      <c r="BB19" s="1040"/>
      <c r="BC19" s="1040"/>
      <c r="BD19" s="1040"/>
      <c r="BE19" s="1040"/>
      <c r="BF19" s="1040"/>
      <c r="BG19" s="1040"/>
    </row>
    <row r="20" spans="2:59" ht="9.75" customHeight="1">
      <c r="D20" s="1040" t="str">
        <f>IF(パラメーター!$D$1&gt;パラメーター!$D$2,"⚠　説明を必ず行ってください　⚠",IF(パラメーター!$D$1&lt;パラメーター!$D$2,"⚠　パラメーターを確認してください　⚠",""))</f>
        <v/>
      </c>
      <c r="E20" s="1040"/>
      <c r="F20" s="1040"/>
      <c r="G20" s="1040"/>
      <c r="H20" s="1040"/>
      <c r="I20" s="1040"/>
      <c r="J20" s="1040"/>
      <c r="K20" s="1040"/>
      <c r="L20" s="1040"/>
      <c r="M20" s="1040"/>
      <c r="N20" s="1040"/>
      <c r="O20" s="1040"/>
      <c r="P20" s="1040"/>
      <c r="Q20" s="1040"/>
      <c r="R20" s="1040"/>
      <c r="S20" s="1040"/>
      <c r="T20" s="1040"/>
      <c r="U20" s="1040"/>
      <c r="V20" s="1040"/>
      <c r="W20" s="1040"/>
      <c r="X20" s="1040"/>
      <c r="Y20" s="1040"/>
      <c r="Z20" s="1040"/>
      <c r="AA20" s="1040"/>
      <c r="AB20" s="1040"/>
      <c r="AC20" s="1040"/>
      <c r="AD20" s="1040"/>
      <c r="AE20" s="1040"/>
      <c r="AF20" s="1040"/>
      <c r="AG20" s="1040"/>
      <c r="AH20" s="1040"/>
      <c r="AI20" s="1040"/>
      <c r="AJ20" s="1040"/>
      <c r="AK20" s="1040"/>
      <c r="AL20" s="1040"/>
      <c r="AM20" s="1040"/>
      <c r="AN20" s="1040"/>
      <c r="AO20" s="1040"/>
      <c r="AP20" s="1040"/>
      <c r="AQ20" s="1040"/>
      <c r="AR20" s="1040"/>
      <c r="AS20" s="1040"/>
      <c r="AT20" s="1040"/>
      <c r="AU20" s="1040"/>
      <c r="AV20" s="1040"/>
      <c r="AW20" s="1040"/>
      <c r="AX20" s="1040"/>
      <c r="AY20" s="1040"/>
      <c r="AZ20" s="1040"/>
      <c r="BA20" s="1040"/>
      <c r="BB20" s="1040"/>
      <c r="BC20" s="1040"/>
      <c r="BD20" s="1040"/>
      <c r="BE20" s="1040"/>
      <c r="BF20" s="1040"/>
      <c r="BG20" s="1040"/>
    </row>
    <row r="21" spans="2:59" ht="9.75" customHeight="1">
      <c r="D21" s="1040"/>
      <c r="E21" s="1040"/>
      <c r="F21" s="1040"/>
      <c r="G21" s="1040"/>
      <c r="H21" s="1040"/>
      <c r="I21" s="1040"/>
      <c r="J21" s="1040"/>
      <c r="K21" s="1040"/>
      <c r="L21" s="1040"/>
      <c r="M21" s="1040"/>
      <c r="N21" s="1040"/>
      <c r="O21" s="1040"/>
      <c r="P21" s="1040"/>
      <c r="Q21" s="1040"/>
      <c r="R21" s="1040"/>
      <c r="S21" s="1040"/>
      <c r="T21" s="1040"/>
      <c r="U21" s="1040"/>
      <c r="V21" s="1040"/>
      <c r="W21" s="1040"/>
      <c r="X21" s="1040"/>
      <c r="Y21" s="1040"/>
      <c r="Z21" s="1040"/>
      <c r="AA21" s="1040"/>
      <c r="AB21" s="1040"/>
      <c r="AC21" s="1040"/>
      <c r="AD21" s="1040"/>
      <c r="AE21" s="1040"/>
      <c r="AF21" s="1040"/>
      <c r="AG21" s="1040"/>
      <c r="AH21" s="1040"/>
      <c r="AI21" s="1040"/>
      <c r="AJ21" s="1040"/>
      <c r="AK21" s="1040"/>
      <c r="AL21" s="1040"/>
      <c r="AM21" s="1040"/>
      <c r="AN21" s="1040"/>
      <c r="AO21" s="1040"/>
      <c r="AP21" s="1040"/>
      <c r="AQ21" s="1040"/>
      <c r="AR21" s="1040"/>
      <c r="AS21" s="1040"/>
      <c r="AT21" s="1040"/>
      <c r="AU21" s="1040"/>
      <c r="AV21" s="1040"/>
      <c r="AW21" s="1040"/>
      <c r="AX21" s="1040"/>
      <c r="AY21" s="1040"/>
      <c r="AZ21" s="1040"/>
      <c r="BA21" s="1040"/>
      <c r="BB21" s="1040"/>
      <c r="BC21" s="1040"/>
      <c r="BD21" s="1040"/>
      <c r="BE21" s="1040"/>
      <c r="BF21" s="1040"/>
      <c r="BG21" s="1040"/>
    </row>
    <row r="22" spans="2:59" ht="9.75" customHeight="1">
      <c r="D22" s="1040"/>
      <c r="E22" s="1040"/>
      <c r="F22" s="1040"/>
      <c r="G22" s="1040"/>
      <c r="H22" s="1040"/>
      <c r="I22" s="1040"/>
      <c r="J22" s="1040"/>
      <c r="K22" s="1040"/>
      <c r="L22" s="1040"/>
      <c r="M22" s="1040"/>
      <c r="N22" s="1040"/>
      <c r="O22" s="1040"/>
      <c r="P22" s="1040"/>
      <c r="Q22" s="1040"/>
      <c r="R22" s="1040"/>
      <c r="S22" s="1040"/>
      <c r="T22" s="1040"/>
      <c r="U22" s="1040"/>
      <c r="V22" s="1040"/>
      <c r="W22" s="1040"/>
      <c r="X22" s="1040"/>
      <c r="Y22" s="1040"/>
      <c r="Z22" s="1040"/>
      <c r="AA22" s="1040"/>
      <c r="AB22" s="1040"/>
      <c r="AC22" s="1040"/>
      <c r="AD22" s="1040"/>
      <c r="AE22" s="1040"/>
      <c r="AF22" s="1040"/>
      <c r="AG22" s="1040"/>
      <c r="AH22" s="1040"/>
      <c r="AI22" s="1040"/>
      <c r="AJ22" s="1040"/>
      <c r="AK22" s="1040"/>
      <c r="AL22" s="1040"/>
      <c r="AM22" s="1040"/>
      <c r="AN22" s="1040"/>
      <c r="AO22" s="1040"/>
      <c r="AP22" s="1040"/>
      <c r="AQ22" s="1040"/>
      <c r="AR22" s="1040"/>
      <c r="AS22" s="1040"/>
      <c r="AT22" s="1040"/>
      <c r="AU22" s="1040"/>
      <c r="AV22" s="1040"/>
      <c r="AW22" s="1040"/>
      <c r="AX22" s="1040"/>
      <c r="AY22" s="1040"/>
      <c r="AZ22" s="1040"/>
      <c r="BA22" s="1040"/>
      <c r="BB22" s="1040"/>
      <c r="BC22" s="1040"/>
      <c r="BD22" s="1040"/>
      <c r="BE22" s="1040"/>
      <c r="BF22" s="1040"/>
      <c r="BG22" s="1040"/>
    </row>
    <row r="23" spans="2:59" ht="11.25" customHeight="1">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row>
    <row r="24" spans="2:59" ht="11.25" customHeight="1">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row>
    <row r="25" spans="2:59" ht="11.25" customHeight="1"/>
    <row r="26" spans="2:59" ht="11.25" customHeight="1"/>
    <row r="27" spans="2:59" ht="7.5" customHeight="1"/>
    <row r="28" spans="2:59" ht="7.5" customHeight="1"/>
    <row r="29" spans="2:59" s="251" customFormat="1" ht="9" customHeight="1">
      <c r="B29" s="1015" t="s">
        <v>264</v>
      </c>
      <c r="C29" s="1015"/>
      <c r="D29" s="1016" t="str">
        <f>IF(パラメーター!$D$1=パラメーター!$D$2,"保険料の試算はあくまでも目安です。実際の保険料とは異なる場合があります。","保険料の試算はあくまでも目安です。実際の保険料とは異なります。")</f>
        <v>保険料の試算はあくまでも目安です。実際の保険料とは異なる場合があります。</v>
      </c>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A29" s="1016"/>
      <c r="AB29" s="1016"/>
      <c r="AC29" s="1016"/>
      <c r="AD29" s="1016"/>
      <c r="AE29" s="1016"/>
      <c r="AF29" s="1016"/>
      <c r="AG29" s="1016"/>
      <c r="AH29" s="1016"/>
      <c r="AI29" s="1016"/>
      <c r="AJ29" s="1016"/>
      <c r="AK29" s="1016"/>
      <c r="AL29" s="1016"/>
      <c r="AM29" s="1016"/>
      <c r="AN29" s="1016"/>
      <c r="AO29" s="1016"/>
      <c r="AP29" s="1016"/>
      <c r="AQ29" s="1016"/>
      <c r="AR29" s="1016"/>
      <c r="AS29" s="1016"/>
      <c r="AT29" s="1016"/>
      <c r="AU29" s="1016"/>
      <c r="AV29" s="1016"/>
      <c r="AW29" s="1016"/>
      <c r="AX29" s="1016"/>
      <c r="AY29" s="1016"/>
      <c r="AZ29" s="1016"/>
      <c r="BA29" s="1016"/>
      <c r="BB29" s="1016"/>
      <c r="BC29" s="1016"/>
      <c r="BD29" s="1016"/>
      <c r="BE29" s="1016"/>
      <c r="BF29" s="1016"/>
      <c r="BG29" s="1016"/>
    </row>
    <row r="30" spans="2:59" s="251" customFormat="1" ht="9" customHeight="1">
      <c r="B30" s="1015"/>
      <c r="C30" s="1015"/>
      <c r="D30" s="1016"/>
      <c r="E30" s="1016"/>
      <c r="F30" s="1016"/>
      <c r="G30" s="1016"/>
      <c r="H30" s="1016"/>
      <c r="I30" s="1016"/>
      <c r="J30" s="1016"/>
      <c r="K30" s="1016"/>
      <c r="L30" s="1016"/>
      <c r="M30" s="1016"/>
      <c r="N30" s="1016"/>
      <c r="O30" s="1016"/>
      <c r="P30" s="1016"/>
      <c r="Q30" s="1016"/>
      <c r="R30" s="1016"/>
      <c r="S30" s="1016"/>
      <c r="T30" s="1016"/>
      <c r="U30" s="1016"/>
      <c r="V30" s="1016"/>
      <c r="W30" s="1016"/>
      <c r="X30" s="1016"/>
      <c r="Y30" s="1016"/>
      <c r="Z30" s="1016"/>
      <c r="AA30" s="1016"/>
      <c r="AB30" s="1016"/>
      <c r="AC30" s="1016"/>
      <c r="AD30" s="1016"/>
      <c r="AE30" s="1016"/>
      <c r="AF30" s="1016"/>
      <c r="AG30" s="1016"/>
      <c r="AH30" s="1016"/>
      <c r="AI30" s="1016"/>
      <c r="AJ30" s="1016"/>
      <c r="AK30" s="1016"/>
      <c r="AL30" s="1016"/>
      <c r="AM30" s="1016"/>
      <c r="AN30" s="1016"/>
      <c r="AO30" s="1016"/>
      <c r="AP30" s="1016"/>
      <c r="AQ30" s="1016"/>
      <c r="AR30" s="1016"/>
      <c r="AS30" s="1016"/>
      <c r="AT30" s="1016"/>
      <c r="AU30" s="1016"/>
      <c r="AV30" s="1016"/>
      <c r="AW30" s="1016"/>
      <c r="AX30" s="1016"/>
      <c r="AY30" s="1016"/>
      <c r="AZ30" s="1016"/>
      <c r="BA30" s="1016"/>
      <c r="BB30" s="1016"/>
      <c r="BC30" s="1016"/>
      <c r="BD30" s="1016"/>
      <c r="BE30" s="1016"/>
      <c r="BF30" s="1016"/>
      <c r="BG30" s="1016"/>
    </row>
    <row r="31" spans="2:59" ht="9" customHeight="1">
      <c r="B31" s="1017"/>
      <c r="C31" s="1017"/>
      <c r="D31" s="1014" t="str">
        <f>IF(パラメーター!$D$1&gt;パラメーター!$D$2,"より正確な試算を行う場合、料率が決まる７月中旬以降に再度試算を行ってください。","")</f>
        <v/>
      </c>
      <c r="E31" s="1014"/>
      <c r="F31" s="1014"/>
      <c r="G31" s="1014"/>
      <c r="H31" s="1014"/>
      <c r="I31" s="1014"/>
      <c r="J31" s="1014"/>
      <c r="K31" s="1014"/>
      <c r="L31" s="1014"/>
      <c r="M31" s="1014"/>
      <c r="N31" s="1014"/>
      <c r="O31" s="1014"/>
      <c r="P31" s="1014"/>
      <c r="Q31" s="1014"/>
      <c r="R31" s="1014"/>
      <c r="S31" s="1014"/>
      <c r="T31" s="1014"/>
      <c r="U31" s="1014"/>
      <c r="V31" s="1014"/>
      <c r="W31" s="1014"/>
      <c r="X31" s="1014"/>
      <c r="Y31" s="1014"/>
      <c r="Z31" s="1014"/>
      <c r="AA31" s="1014"/>
      <c r="AB31" s="1014"/>
      <c r="AC31" s="1014"/>
      <c r="AD31" s="1014"/>
      <c r="AE31" s="1014"/>
      <c r="AF31" s="1014"/>
      <c r="AG31" s="1014"/>
      <c r="AH31" s="1014"/>
      <c r="AI31" s="1014"/>
      <c r="AJ31" s="1014"/>
      <c r="AK31" s="1014"/>
      <c r="AL31" s="1014"/>
      <c r="AM31" s="1014"/>
      <c r="AN31" s="1014"/>
      <c r="AO31" s="1014"/>
      <c r="AP31" s="1014"/>
      <c r="AQ31" s="1014"/>
      <c r="AR31" s="1014"/>
      <c r="AS31" s="1014"/>
      <c r="AT31" s="1014"/>
      <c r="AU31" s="1014"/>
      <c r="AV31" s="1014"/>
      <c r="AW31" s="1014"/>
      <c r="AX31" s="1014"/>
      <c r="AY31" s="1014"/>
      <c r="AZ31" s="1014"/>
      <c r="BA31" s="1014"/>
      <c r="BB31" s="1014"/>
      <c r="BC31" s="1014"/>
      <c r="BD31" s="1014"/>
      <c r="BE31" s="1014"/>
      <c r="BF31" s="1014"/>
      <c r="BG31" s="1014"/>
    </row>
    <row r="32" spans="2:59" ht="9" customHeight="1">
      <c r="B32" s="1017"/>
      <c r="C32" s="1017"/>
      <c r="D32" s="1014"/>
      <c r="E32" s="1014"/>
      <c r="F32" s="1014"/>
      <c r="G32" s="1014"/>
      <c r="H32" s="1014"/>
      <c r="I32" s="1014"/>
      <c r="J32" s="1014"/>
      <c r="K32" s="1014"/>
      <c r="L32" s="1014"/>
      <c r="M32" s="1014"/>
      <c r="N32" s="1014"/>
      <c r="O32" s="1014"/>
      <c r="P32" s="1014"/>
      <c r="Q32" s="1014"/>
      <c r="R32" s="1014"/>
      <c r="S32" s="1014"/>
      <c r="T32" s="1014"/>
      <c r="U32" s="1014"/>
      <c r="V32" s="1014"/>
      <c r="W32" s="1014"/>
      <c r="X32" s="1014"/>
      <c r="Y32" s="1014"/>
      <c r="Z32" s="1014"/>
      <c r="AA32" s="1014"/>
      <c r="AB32" s="1014"/>
      <c r="AC32" s="1014"/>
      <c r="AD32" s="1014"/>
      <c r="AE32" s="1014"/>
      <c r="AF32" s="1014"/>
      <c r="AG32" s="1014"/>
      <c r="AH32" s="1014"/>
      <c r="AI32" s="1014"/>
      <c r="AJ32" s="1014"/>
      <c r="AK32" s="1014"/>
      <c r="AL32" s="1014"/>
      <c r="AM32" s="1014"/>
      <c r="AN32" s="1014"/>
      <c r="AO32" s="1014"/>
      <c r="AP32" s="1014"/>
      <c r="AQ32" s="1014"/>
      <c r="AR32" s="1014"/>
      <c r="AS32" s="1014"/>
      <c r="AT32" s="1014"/>
      <c r="AU32" s="1014"/>
      <c r="AV32" s="1014"/>
      <c r="AW32" s="1014"/>
      <c r="AX32" s="1014"/>
      <c r="AY32" s="1014"/>
      <c r="AZ32" s="1014"/>
      <c r="BA32" s="1014"/>
      <c r="BB32" s="1014"/>
      <c r="BC32" s="1014"/>
      <c r="BD32" s="1014"/>
      <c r="BE32" s="1014"/>
      <c r="BF32" s="1014"/>
      <c r="BG32" s="1014"/>
    </row>
    <row r="33" spans="2:59" ht="8.25" customHeight="1">
      <c r="B33" s="1015" t="s">
        <v>244</v>
      </c>
      <c r="C33" s="1015"/>
      <c r="D33" s="1014" t="s">
        <v>247</v>
      </c>
      <c r="E33" s="1014"/>
      <c r="F33" s="1014"/>
      <c r="G33" s="1014"/>
      <c r="H33" s="1014"/>
      <c r="I33" s="1014"/>
      <c r="J33" s="1014"/>
      <c r="K33" s="1014"/>
      <c r="L33" s="1014"/>
      <c r="M33" s="1014"/>
      <c r="N33" s="1014"/>
      <c r="O33" s="1014"/>
      <c r="P33" s="1014"/>
      <c r="Q33" s="1014"/>
      <c r="R33" s="1014"/>
      <c r="S33" s="1014"/>
      <c r="T33" s="1014"/>
      <c r="U33" s="1014"/>
      <c r="V33" s="1014"/>
      <c r="W33" s="1014"/>
      <c r="X33" s="1014"/>
      <c r="Y33" s="1014"/>
      <c r="Z33" s="1014"/>
      <c r="AA33" s="1014"/>
      <c r="AB33" s="1014"/>
      <c r="AC33" s="1014"/>
      <c r="AD33" s="1014"/>
      <c r="AE33" s="1014"/>
      <c r="AF33" s="1014"/>
      <c r="AG33" s="1014"/>
      <c r="AH33" s="1014"/>
      <c r="AI33" s="1014"/>
      <c r="AJ33" s="1014"/>
      <c r="AK33" s="1014"/>
      <c r="AL33" s="1014"/>
      <c r="AM33" s="1014"/>
      <c r="AN33" s="1014"/>
      <c r="AO33" s="1014"/>
      <c r="AP33" s="1014"/>
      <c r="AQ33" s="1014"/>
      <c r="AR33" s="1014"/>
      <c r="AS33" s="1014"/>
      <c r="AT33" s="1014"/>
      <c r="AU33" s="1014"/>
      <c r="AV33" s="1014"/>
      <c r="AW33" s="1014"/>
      <c r="AX33" s="1014"/>
      <c r="AY33" s="1014"/>
      <c r="AZ33" s="1014"/>
      <c r="BA33" s="1014"/>
      <c r="BB33" s="1014"/>
      <c r="BC33" s="1014"/>
      <c r="BD33" s="1014"/>
      <c r="BE33" s="1014"/>
      <c r="BF33" s="1014"/>
      <c r="BG33" s="1014"/>
    </row>
    <row r="34" spans="2:59" ht="8.25" customHeight="1">
      <c r="B34" s="1015"/>
      <c r="C34" s="1015"/>
      <c r="D34" s="1014"/>
      <c r="E34" s="1014"/>
      <c r="F34" s="1014"/>
      <c r="G34" s="1014"/>
      <c r="H34" s="1014"/>
      <c r="I34" s="1014"/>
      <c r="J34" s="1014"/>
      <c r="K34" s="1014"/>
      <c r="L34" s="1014"/>
      <c r="M34" s="1014"/>
      <c r="N34" s="1014"/>
      <c r="O34" s="1014"/>
      <c r="P34" s="1014"/>
      <c r="Q34" s="1014"/>
      <c r="R34" s="1014"/>
      <c r="S34" s="1014"/>
      <c r="T34" s="1014"/>
      <c r="U34" s="1014"/>
      <c r="V34" s="1014"/>
      <c r="W34" s="1014"/>
      <c r="X34" s="1014"/>
      <c r="Y34" s="1014"/>
      <c r="Z34" s="1014"/>
      <c r="AA34" s="1014"/>
      <c r="AB34" s="1014"/>
      <c r="AC34" s="1014"/>
      <c r="AD34" s="1014"/>
      <c r="AE34" s="1014"/>
      <c r="AF34" s="1014"/>
      <c r="AG34" s="1014"/>
      <c r="AH34" s="1014"/>
      <c r="AI34" s="1014"/>
      <c r="AJ34" s="1014"/>
      <c r="AK34" s="1014"/>
      <c r="AL34" s="1014"/>
      <c r="AM34" s="1014"/>
      <c r="AN34" s="1014"/>
      <c r="AO34" s="1014"/>
      <c r="AP34" s="1014"/>
      <c r="AQ34" s="1014"/>
      <c r="AR34" s="1014"/>
      <c r="AS34" s="1014"/>
      <c r="AT34" s="1014"/>
      <c r="AU34" s="1014"/>
      <c r="AV34" s="1014"/>
      <c r="AW34" s="1014"/>
      <c r="AX34" s="1014"/>
      <c r="AY34" s="1014"/>
      <c r="AZ34" s="1014"/>
      <c r="BA34" s="1014"/>
      <c r="BB34" s="1014"/>
      <c r="BC34" s="1014"/>
      <c r="BD34" s="1014"/>
      <c r="BE34" s="1014"/>
      <c r="BF34" s="1014"/>
      <c r="BG34" s="1014"/>
    </row>
    <row r="35" spans="2:59" s="251" customFormat="1" ht="8.25" customHeight="1">
      <c r="B35" s="1015" t="s">
        <v>244</v>
      </c>
      <c r="C35" s="1015"/>
      <c r="D35" s="1014" t="s">
        <v>336</v>
      </c>
      <c r="E35" s="1014"/>
      <c r="F35" s="1014"/>
      <c r="G35" s="1014"/>
      <c r="H35" s="1014"/>
      <c r="I35" s="1014"/>
      <c r="J35" s="1014"/>
      <c r="K35" s="1014"/>
      <c r="L35" s="1014"/>
      <c r="M35" s="1014"/>
      <c r="N35" s="1014"/>
      <c r="O35" s="1014"/>
      <c r="P35" s="1014"/>
      <c r="Q35" s="1014"/>
      <c r="R35" s="1014"/>
      <c r="S35" s="1014"/>
      <c r="T35" s="1014"/>
      <c r="U35" s="1014"/>
      <c r="V35" s="1014"/>
      <c r="W35" s="1014"/>
      <c r="X35" s="1014"/>
      <c r="Y35" s="1014"/>
      <c r="Z35" s="1014"/>
      <c r="AA35" s="1014"/>
      <c r="AB35" s="1014"/>
      <c r="AC35" s="1014"/>
      <c r="AD35" s="1014"/>
      <c r="AE35" s="1014"/>
      <c r="AF35" s="1014"/>
      <c r="AG35" s="1014"/>
      <c r="AH35" s="1014"/>
      <c r="AI35" s="1014"/>
      <c r="AJ35" s="1014"/>
      <c r="AK35" s="1014"/>
      <c r="AL35" s="1014"/>
      <c r="AM35" s="1014"/>
      <c r="AN35" s="1014"/>
      <c r="AO35" s="1014"/>
      <c r="AP35" s="1014"/>
      <c r="AQ35" s="1014"/>
      <c r="AR35" s="1014"/>
      <c r="AS35" s="1014"/>
      <c r="AT35" s="1014"/>
      <c r="AU35" s="1014"/>
      <c r="AV35" s="1014"/>
      <c r="AW35" s="1014"/>
      <c r="AX35" s="1014"/>
      <c r="AY35" s="1014"/>
      <c r="AZ35" s="1014"/>
      <c r="BA35" s="1014"/>
      <c r="BB35" s="1014"/>
      <c r="BC35" s="1014"/>
      <c r="BD35" s="1014"/>
      <c r="BE35" s="1014"/>
      <c r="BF35" s="1014"/>
      <c r="BG35" s="1014"/>
    </row>
    <row r="36" spans="2:59" s="251" customFormat="1" ht="8.25" customHeight="1">
      <c r="B36" s="1015"/>
      <c r="C36" s="1015"/>
      <c r="D36" s="1014"/>
      <c r="E36" s="1014"/>
      <c r="F36" s="1014"/>
      <c r="G36" s="1014"/>
      <c r="H36" s="1014"/>
      <c r="I36" s="1014"/>
      <c r="J36" s="1014"/>
      <c r="K36" s="1014"/>
      <c r="L36" s="1014"/>
      <c r="M36" s="1014"/>
      <c r="N36" s="1014"/>
      <c r="O36" s="1014"/>
      <c r="P36" s="1014"/>
      <c r="Q36" s="1014"/>
      <c r="R36" s="1014"/>
      <c r="S36" s="1014"/>
      <c r="T36" s="1014"/>
      <c r="U36" s="1014"/>
      <c r="V36" s="1014"/>
      <c r="W36" s="1014"/>
      <c r="X36" s="1014"/>
      <c r="Y36" s="1014"/>
      <c r="Z36" s="1014"/>
      <c r="AA36" s="1014"/>
      <c r="AB36" s="1014"/>
      <c r="AC36" s="1014"/>
      <c r="AD36" s="1014"/>
      <c r="AE36" s="1014"/>
      <c r="AF36" s="1014"/>
      <c r="AG36" s="1014"/>
      <c r="AH36" s="1014"/>
      <c r="AI36" s="1014"/>
      <c r="AJ36" s="1014"/>
      <c r="AK36" s="1014"/>
      <c r="AL36" s="1014"/>
      <c r="AM36" s="1014"/>
      <c r="AN36" s="1014"/>
      <c r="AO36" s="1014"/>
      <c r="AP36" s="1014"/>
      <c r="AQ36" s="1014"/>
      <c r="AR36" s="1014"/>
      <c r="AS36" s="1014"/>
      <c r="AT36" s="1014"/>
      <c r="AU36" s="1014"/>
      <c r="AV36" s="1014"/>
      <c r="AW36" s="1014"/>
      <c r="AX36" s="1014"/>
      <c r="AY36" s="1014"/>
      <c r="AZ36" s="1014"/>
      <c r="BA36" s="1014"/>
      <c r="BB36" s="1014"/>
      <c r="BC36" s="1014"/>
      <c r="BD36" s="1014"/>
      <c r="BE36" s="1014"/>
      <c r="BF36" s="1014"/>
      <c r="BG36" s="1014"/>
    </row>
    <row r="37" spans="2:59" s="251" customFormat="1" ht="8.25" customHeight="1">
      <c r="B37" s="1018" t="s">
        <v>244</v>
      </c>
      <c r="C37" s="1018"/>
      <c r="D37" s="1014" t="s">
        <v>339</v>
      </c>
      <c r="E37" s="1014"/>
      <c r="F37" s="1014"/>
      <c r="G37" s="1014"/>
      <c r="H37" s="1014"/>
      <c r="I37" s="1014"/>
      <c r="J37" s="1014"/>
      <c r="K37" s="1014"/>
      <c r="L37" s="1014"/>
      <c r="M37" s="1014"/>
      <c r="N37" s="1014"/>
      <c r="O37" s="1014"/>
      <c r="P37" s="1014"/>
      <c r="Q37" s="1014"/>
      <c r="R37" s="1014"/>
      <c r="S37" s="1014"/>
      <c r="T37" s="1014"/>
      <c r="U37" s="1014"/>
      <c r="V37" s="1014"/>
      <c r="W37" s="1014"/>
      <c r="X37" s="1014"/>
      <c r="Y37" s="1014"/>
      <c r="Z37" s="1014"/>
      <c r="AA37" s="1014"/>
      <c r="AB37" s="1014"/>
      <c r="AC37" s="1014"/>
      <c r="AD37" s="1014"/>
      <c r="AE37" s="1014"/>
      <c r="AF37" s="1014"/>
      <c r="AG37" s="1014"/>
      <c r="AH37" s="1014"/>
      <c r="AI37" s="1014"/>
      <c r="AJ37" s="1014"/>
      <c r="AK37" s="1014"/>
      <c r="AL37" s="1014"/>
      <c r="AM37" s="1014"/>
      <c r="AN37" s="1014"/>
      <c r="AO37" s="1014"/>
      <c r="AP37" s="1014"/>
      <c r="AQ37" s="1014"/>
      <c r="AR37" s="1014"/>
      <c r="AS37" s="1014"/>
      <c r="AT37" s="1014"/>
      <c r="AU37" s="1014"/>
      <c r="AV37" s="1014"/>
      <c r="AW37" s="1014"/>
      <c r="AX37" s="1014"/>
      <c r="AY37" s="1014"/>
      <c r="AZ37" s="1014"/>
      <c r="BA37" s="1014"/>
      <c r="BB37" s="1014"/>
      <c r="BC37" s="1014"/>
      <c r="BD37" s="1014"/>
      <c r="BE37" s="1014"/>
      <c r="BF37" s="1014"/>
      <c r="BG37" s="1014"/>
    </row>
    <row r="38" spans="2:59" s="251" customFormat="1" ht="8.25" customHeight="1">
      <c r="B38" s="1018"/>
      <c r="C38" s="1018"/>
      <c r="D38" s="1014"/>
      <c r="E38" s="1014"/>
      <c r="F38" s="1014"/>
      <c r="G38" s="1014"/>
      <c r="H38" s="1014"/>
      <c r="I38" s="1014"/>
      <c r="J38" s="1014"/>
      <c r="K38" s="1014"/>
      <c r="L38" s="1014"/>
      <c r="M38" s="1014"/>
      <c r="N38" s="1014"/>
      <c r="O38" s="1014"/>
      <c r="P38" s="1014"/>
      <c r="Q38" s="1014"/>
      <c r="R38" s="1014"/>
      <c r="S38" s="1014"/>
      <c r="T38" s="1014"/>
      <c r="U38" s="1014"/>
      <c r="V38" s="1014"/>
      <c r="W38" s="1014"/>
      <c r="X38" s="1014"/>
      <c r="Y38" s="1014"/>
      <c r="Z38" s="1014"/>
      <c r="AA38" s="1014"/>
      <c r="AB38" s="1014"/>
      <c r="AC38" s="1014"/>
      <c r="AD38" s="1014"/>
      <c r="AE38" s="1014"/>
      <c r="AF38" s="1014"/>
      <c r="AG38" s="1014"/>
      <c r="AH38" s="1014"/>
      <c r="AI38" s="1014"/>
      <c r="AJ38" s="1014"/>
      <c r="AK38" s="1014"/>
      <c r="AL38" s="1014"/>
      <c r="AM38" s="1014"/>
      <c r="AN38" s="1014"/>
      <c r="AO38" s="1014"/>
      <c r="AP38" s="1014"/>
      <c r="AQ38" s="1014"/>
      <c r="AR38" s="1014"/>
      <c r="AS38" s="1014"/>
      <c r="AT38" s="1014"/>
      <c r="AU38" s="1014"/>
      <c r="AV38" s="1014"/>
      <c r="AW38" s="1014"/>
      <c r="AX38" s="1014"/>
      <c r="AY38" s="1014"/>
      <c r="AZ38" s="1014"/>
      <c r="BA38" s="1014"/>
      <c r="BB38" s="1014"/>
      <c r="BC38" s="1014"/>
      <c r="BD38" s="1014"/>
      <c r="BE38" s="1014"/>
      <c r="BF38" s="1014"/>
      <c r="BG38" s="1014"/>
    </row>
    <row r="39" spans="2:59" s="251" customFormat="1" ht="8.25" customHeight="1">
      <c r="D39" s="1014" t="s">
        <v>335</v>
      </c>
      <c r="E39" s="1014"/>
      <c r="F39" s="1014"/>
      <c r="G39" s="1014"/>
      <c r="H39" s="1014"/>
      <c r="I39" s="1014"/>
      <c r="J39" s="1014"/>
      <c r="K39" s="1014"/>
      <c r="L39" s="1014"/>
      <c r="M39" s="1014"/>
      <c r="N39" s="1014"/>
      <c r="O39" s="1014"/>
      <c r="P39" s="1014"/>
      <c r="Q39" s="1014"/>
      <c r="R39" s="1014"/>
      <c r="S39" s="1014"/>
      <c r="T39" s="1014"/>
      <c r="U39" s="1014"/>
      <c r="V39" s="1014"/>
      <c r="W39" s="1014"/>
      <c r="X39" s="1014"/>
      <c r="Y39" s="1014"/>
      <c r="Z39" s="1014"/>
      <c r="AA39" s="1014"/>
      <c r="AB39" s="1014"/>
      <c r="AC39" s="1014"/>
      <c r="AD39" s="1014"/>
      <c r="AE39" s="1014"/>
      <c r="AF39" s="1014"/>
      <c r="AG39" s="1014"/>
      <c r="AH39" s="1014"/>
      <c r="AI39" s="1014"/>
      <c r="AJ39" s="1014"/>
      <c r="AK39" s="1014"/>
      <c r="AL39" s="1014"/>
      <c r="AM39" s="1014"/>
      <c r="AN39" s="1014"/>
      <c r="AO39" s="1014"/>
      <c r="AP39" s="1014"/>
      <c r="AQ39" s="1014"/>
      <c r="AR39" s="1014"/>
      <c r="AS39" s="1014"/>
      <c r="AT39" s="1014"/>
      <c r="AU39" s="1014"/>
      <c r="AV39" s="1014"/>
      <c r="AW39" s="1014"/>
      <c r="AX39" s="1014"/>
      <c r="AY39" s="1014"/>
      <c r="AZ39" s="1014"/>
      <c r="BA39" s="1014"/>
      <c r="BB39" s="1014"/>
      <c r="BC39" s="1014"/>
      <c r="BD39" s="1014"/>
      <c r="BE39" s="1014"/>
      <c r="BF39" s="1014"/>
      <c r="BG39" s="1014"/>
    </row>
    <row r="40" spans="2:59" s="251" customFormat="1" ht="8.25" customHeight="1">
      <c r="D40" s="1014"/>
      <c r="E40" s="1014"/>
      <c r="F40" s="1014"/>
      <c r="G40" s="1014"/>
      <c r="H40" s="1014"/>
      <c r="I40" s="1014"/>
      <c r="J40" s="1014"/>
      <c r="K40" s="1014"/>
      <c r="L40" s="1014"/>
      <c r="M40" s="1014"/>
      <c r="N40" s="1014"/>
      <c r="O40" s="1014"/>
      <c r="P40" s="1014"/>
      <c r="Q40" s="1014"/>
      <c r="R40" s="1014"/>
      <c r="S40" s="1014"/>
      <c r="T40" s="1014"/>
      <c r="U40" s="1014"/>
      <c r="V40" s="1014"/>
      <c r="W40" s="1014"/>
      <c r="X40" s="1014"/>
      <c r="Y40" s="1014"/>
      <c r="Z40" s="1014"/>
      <c r="AA40" s="1014"/>
      <c r="AB40" s="1014"/>
      <c r="AC40" s="1014"/>
      <c r="AD40" s="1014"/>
      <c r="AE40" s="1014"/>
      <c r="AF40" s="1014"/>
      <c r="AG40" s="1014"/>
      <c r="AH40" s="1014"/>
      <c r="AI40" s="1014"/>
      <c r="AJ40" s="1014"/>
      <c r="AK40" s="1014"/>
      <c r="AL40" s="1014"/>
      <c r="AM40" s="1014"/>
      <c r="AN40" s="1014"/>
      <c r="AO40" s="1014"/>
      <c r="AP40" s="1014"/>
      <c r="AQ40" s="1014"/>
      <c r="AR40" s="1014"/>
      <c r="AS40" s="1014"/>
      <c r="AT40" s="1014"/>
      <c r="AU40" s="1014"/>
      <c r="AV40" s="1014"/>
      <c r="AW40" s="1014"/>
      <c r="AX40" s="1014"/>
      <c r="AY40" s="1014"/>
      <c r="AZ40" s="1014"/>
      <c r="BA40" s="1014"/>
      <c r="BB40" s="1014"/>
      <c r="BC40" s="1014"/>
      <c r="BD40" s="1014"/>
      <c r="BE40" s="1014"/>
      <c r="BF40" s="1014"/>
      <c r="BG40" s="1014"/>
    </row>
    <row r="41" spans="2:59" ht="8.25" customHeight="1">
      <c r="B41" s="1018" t="s">
        <v>244</v>
      </c>
      <c r="C41" s="1018"/>
      <c r="D41" s="1014" t="s">
        <v>246</v>
      </c>
      <c r="E41" s="1014"/>
      <c r="F41" s="1014"/>
      <c r="G41" s="1014"/>
      <c r="H41" s="1014"/>
      <c r="I41" s="1014"/>
      <c r="J41" s="1014"/>
      <c r="K41" s="1014"/>
      <c r="L41" s="1014"/>
      <c r="M41" s="1014"/>
      <c r="N41" s="1014"/>
      <c r="O41" s="1014"/>
      <c r="P41" s="1014"/>
      <c r="Q41" s="1014"/>
      <c r="R41" s="1014"/>
      <c r="S41" s="1014"/>
      <c r="T41" s="1014"/>
      <c r="U41" s="1014"/>
      <c r="V41" s="1014"/>
      <c r="W41" s="1014"/>
      <c r="X41" s="1014"/>
      <c r="Y41" s="1014"/>
      <c r="Z41" s="1014"/>
      <c r="AA41" s="1014"/>
      <c r="AB41" s="1014"/>
      <c r="AC41" s="1014"/>
      <c r="AD41" s="1014"/>
      <c r="AE41" s="1014"/>
      <c r="AF41" s="1014"/>
      <c r="AG41" s="1014"/>
      <c r="AH41" s="1014"/>
      <c r="AI41" s="1014"/>
      <c r="AJ41" s="1014"/>
      <c r="AK41" s="1014"/>
      <c r="AL41" s="1014"/>
      <c r="AM41" s="1014"/>
      <c r="AN41" s="1014"/>
      <c r="AO41" s="1014"/>
      <c r="AP41" s="1014"/>
      <c r="AQ41" s="1014"/>
      <c r="AR41" s="1014"/>
      <c r="AS41" s="1014"/>
      <c r="AT41" s="1014"/>
      <c r="AU41" s="1014"/>
      <c r="AV41" s="1014"/>
      <c r="AW41" s="1014"/>
      <c r="AX41" s="1014"/>
      <c r="AY41" s="1014"/>
      <c r="AZ41" s="1014"/>
      <c r="BA41" s="1014"/>
      <c r="BB41" s="1014"/>
      <c r="BC41" s="1014"/>
      <c r="BD41" s="1014"/>
      <c r="BE41" s="1014"/>
      <c r="BF41" s="1014"/>
      <c r="BG41" s="1014"/>
    </row>
    <row r="42" spans="2:59" ht="8.25" customHeight="1">
      <c r="B42" s="1018"/>
      <c r="C42" s="1018"/>
      <c r="D42" s="1014"/>
      <c r="E42" s="1014"/>
      <c r="F42" s="1014"/>
      <c r="G42" s="1014"/>
      <c r="H42" s="1014"/>
      <c r="I42" s="1014"/>
      <c r="J42" s="1014"/>
      <c r="K42" s="1014"/>
      <c r="L42" s="1014"/>
      <c r="M42" s="1014"/>
      <c r="N42" s="1014"/>
      <c r="O42" s="1014"/>
      <c r="P42" s="1014"/>
      <c r="Q42" s="1014"/>
      <c r="R42" s="1014"/>
      <c r="S42" s="1014"/>
      <c r="T42" s="1014"/>
      <c r="U42" s="1014"/>
      <c r="V42" s="1014"/>
      <c r="W42" s="1014"/>
      <c r="X42" s="1014"/>
      <c r="Y42" s="1014"/>
      <c r="Z42" s="1014"/>
      <c r="AA42" s="1014"/>
      <c r="AB42" s="1014"/>
      <c r="AC42" s="1014"/>
      <c r="AD42" s="1014"/>
      <c r="AE42" s="1014"/>
      <c r="AF42" s="1014"/>
      <c r="AG42" s="1014"/>
      <c r="AH42" s="1014"/>
      <c r="AI42" s="1014"/>
      <c r="AJ42" s="1014"/>
      <c r="AK42" s="1014"/>
      <c r="AL42" s="1014"/>
      <c r="AM42" s="1014"/>
      <c r="AN42" s="1014"/>
      <c r="AO42" s="1014"/>
      <c r="AP42" s="1014"/>
      <c r="AQ42" s="1014"/>
      <c r="AR42" s="1014"/>
      <c r="AS42" s="1014"/>
      <c r="AT42" s="1014"/>
      <c r="AU42" s="1014"/>
      <c r="AV42" s="1014"/>
      <c r="AW42" s="1014"/>
      <c r="AX42" s="1014"/>
      <c r="AY42" s="1014"/>
      <c r="AZ42" s="1014"/>
      <c r="BA42" s="1014"/>
      <c r="BB42" s="1014"/>
      <c r="BC42" s="1014"/>
      <c r="BD42" s="1014"/>
      <c r="BE42" s="1014"/>
      <c r="BF42" s="1014"/>
      <c r="BG42" s="1014"/>
    </row>
    <row r="43" spans="2:59" ht="8.25" customHeight="1">
      <c r="B43" s="1015" t="s">
        <v>244</v>
      </c>
      <c r="C43" s="1015"/>
      <c r="D43" s="1014" t="s">
        <v>245</v>
      </c>
      <c r="E43" s="1014"/>
      <c r="F43" s="1014"/>
      <c r="G43" s="1014"/>
      <c r="H43" s="1014"/>
      <c r="I43" s="1014"/>
      <c r="J43" s="1014"/>
      <c r="K43" s="1014"/>
      <c r="L43" s="1014"/>
      <c r="M43" s="1014"/>
      <c r="N43" s="1014"/>
      <c r="O43" s="1014"/>
      <c r="P43" s="1014"/>
      <c r="Q43" s="1014"/>
      <c r="R43" s="1014"/>
      <c r="S43" s="1014"/>
      <c r="T43" s="1014"/>
      <c r="U43" s="1014"/>
      <c r="V43" s="1014"/>
      <c r="W43" s="1014"/>
      <c r="X43" s="1014"/>
      <c r="Y43" s="1014"/>
      <c r="Z43" s="1014"/>
      <c r="AA43" s="1014"/>
      <c r="AB43" s="1014"/>
      <c r="AC43" s="1014"/>
      <c r="AD43" s="1014"/>
      <c r="AE43" s="1014"/>
      <c r="AF43" s="1014"/>
      <c r="AG43" s="1014"/>
      <c r="AH43" s="1014"/>
      <c r="AI43" s="1014"/>
      <c r="AJ43" s="1014"/>
      <c r="AK43" s="1014"/>
      <c r="AL43" s="1014"/>
      <c r="AM43" s="1014"/>
      <c r="AN43" s="1014"/>
      <c r="AO43" s="1014"/>
      <c r="AP43" s="1014"/>
      <c r="AQ43" s="1014"/>
      <c r="AR43" s="1014"/>
      <c r="AS43" s="1014"/>
      <c r="AT43" s="1014"/>
      <c r="AU43" s="1014"/>
      <c r="AV43" s="1014"/>
      <c r="AW43" s="1014"/>
      <c r="AX43" s="1014"/>
      <c r="AY43" s="1014"/>
      <c r="AZ43" s="1014"/>
      <c r="BA43" s="1014"/>
      <c r="BB43" s="1014"/>
      <c r="BC43" s="1014"/>
      <c r="BD43" s="1014"/>
      <c r="BE43" s="1014"/>
      <c r="BF43" s="1014"/>
      <c r="BG43" s="1014"/>
    </row>
    <row r="44" spans="2:59" ht="8.25" customHeight="1">
      <c r="B44" s="1015"/>
      <c r="C44" s="1015"/>
      <c r="D44" s="1014"/>
      <c r="E44" s="1014"/>
      <c r="F44" s="1014"/>
      <c r="G44" s="1014"/>
      <c r="H44" s="1014"/>
      <c r="I44" s="1014"/>
      <c r="J44" s="1014"/>
      <c r="K44" s="1014"/>
      <c r="L44" s="1014"/>
      <c r="M44" s="1014"/>
      <c r="N44" s="1014"/>
      <c r="O44" s="1014"/>
      <c r="P44" s="1014"/>
      <c r="Q44" s="1014"/>
      <c r="R44" s="1014"/>
      <c r="S44" s="1014"/>
      <c r="T44" s="1014"/>
      <c r="U44" s="1014"/>
      <c r="V44" s="1014"/>
      <c r="W44" s="1014"/>
      <c r="X44" s="1014"/>
      <c r="Y44" s="1014"/>
      <c r="Z44" s="1014"/>
      <c r="AA44" s="1014"/>
      <c r="AB44" s="1014"/>
      <c r="AC44" s="1014"/>
      <c r="AD44" s="1014"/>
      <c r="AE44" s="1014"/>
      <c r="AF44" s="1014"/>
      <c r="AG44" s="1014"/>
      <c r="AH44" s="1014"/>
      <c r="AI44" s="1014"/>
      <c r="AJ44" s="1014"/>
      <c r="AK44" s="1014"/>
      <c r="AL44" s="1014"/>
      <c r="AM44" s="1014"/>
      <c r="AN44" s="1014"/>
      <c r="AO44" s="1014"/>
      <c r="AP44" s="1014"/>
      <c r="AQ44" s="1014"/>
      <c r="AR44" s="1014"/>
      <c r="AS44" s="1014"/>
      <c r="AT44" s="1014"/>
      <c r="AU44" s="1014"/>
      <c r="AV44" s="1014"/>
      <c r="AW44" s="1014"/>
      <c r="AX44" s="1014"/>
      <c r="AY44" s="1014"/>
      <c r="AZ44" s="1014"/>
      <c r="BA44" s="1014"/>
      <c r="BB44" s="1014"/>
      <c r="BC44" s="1014"/>
      <c r="BD44" s="1014"/>
      <c r="BE44" s="1014"/>
      <c r="BF44" s="1014"/>
      <c r="BG44" s="1014"/>
    </row>
    <row r="45" spans="2:59" ht="8.25" customHeight="1">
      <c r="D45" s="1014" t="s">
        <v>255</v>
      </c>
      <c r="E45" s="1014"/>
      <c r="F45" s="1014"/>
      <c r="G45" s="1014"/>
      <c r="H45" s="1014"/>
      <c r="I45" s="1014"/>
      <c r="J45" s="1014"/>
      <c r="K45" s="1014"/>
      <c r="L45" s="1014"/>
      <c r="M45" s="1014"/>
      <c r="N45" s="1014"/>
      <c r="O45" s="1014"/>
      <c r="P45" s="1014"/>
      <c r="Q45" s="1014"/>
      <c r="R45" s="1014"/>
      <c r="S45" s="1014"/>
      <c r="T45" s="1014"/>
      <c r="U45" s="1014"/>
      <c r="V45" s="1014"/>
      <c r="W45" s="1014"/>
      <c r="X45" s="1014"/>
      <c r="Y45" s="1014"/>
      <c r="Z45" s="1014"/>
      <c r="AA45" s="1014"/>
      <c r="AB45" s="1014"/>
      <c r="AC45" s="1014"/>
      <c r="AD45" s="1014"/>
      <c r="AE45" s="1014"/>
      <c r="AF45" s="1014"/>
      <c r="AG45" s="1014"/>
      <c r="AH45" s="1014"/>
      <c r="AI45" s="1014"/>
      <c r="AJ45" s="1014"/>
      <c r="AK45" s="1014"/>
      <c r="AL45" s="1014"/>
      <c r="AM45" s="1014"/>
      <c r="AN45" s="1014"/>
      <c r="AO45" s="1014"/>
      <c r="AP45" s="1014"/>
      <c r="AQ45" s="1014"/>
      <c r="AR45" s="1014"/>
      <c r="AS45" s="1014"/>
      <c r="AT45" s="1014"/>
      <c r="AU45" s="1014"/>
      <c r="AV45" s="1014"/>
      <c r="AW45" s="1014"/>
      <c r="AX45" s="1014"/>
      <c r="AY45" s="1014"/>
      <c r="AZ45" s="1014"/>
      <c r="BA45" s="1014"/>
      <c r="BB45" s="1014"/>
      <c r="BC45" s="1014"/>
      <c r="BD45" s="1014"/>
      <c r="BE45" s="1014"/>
      <c r="BF45" s="1014"/>
      <c r="BG45" s="1014"/>
    </row>
    <row r="46" spans="2:59" ht="8.25" customHeight="1">
      <c r="D46" s="1014"/>
      <c r="E46" s="1014"/>
      <c r="F46" s="1014"/>
      <c r="G46" s="1014"/>
      <c r="H46" s="1014"/>
      <c r="I46" s="1014"/>
      <c r="J46" s="1014"/>
      <c r="K46" s="1014"/>
      <c r="L46" s="1014"/>
      <c r="M46" s="1014"/>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c r="AI46" s="1014"/>
      <c r="AJ46" s="1014"/>
      <c r="AK46" s="1014"/>
      <c r="AL46" s="1014"/>
      <c r="AM46" s="1014"/>
      <c r="AN46" s="1014"/>
      <c r="AO46" s="1014"/>
      <c r="AP46" s="1014"/>
      <c r="AQ46" s="1014"/>
      <c r="AR46" s="1014"/>
      <c r="AS46" s="1014"/>
      <c r="AT46" s="1014"/>
      <c r="AU46" s="1014"/>
      <c r="AV46" s="1014"/>
      <c r="AW46" s="1014"/>
      <c r="AX46" s="1014"/>
      <c r="AY46" s="1014"/>
      <c r="AZ46" s="1014"/>
      <c r="BA46" s="1014"/>
      <c r="BB46" s="1014"/>
      <c r="BC46" s="1014"/>
      <c r="BD46" s="1014"/>
      <c r="BE46" s="1014"/>
      <c r="BF46" s="1014"/>
      <c r="BG46" s="1014"/>
    </row>
    <row r="47" spans="2:59" ht="8.25" customHeight="1">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row>
    <row r="48" spans="2:59" ht="8.25" customHeight="1">
      <c r="D48" s="1047" t="s">
        <v>242</v>
      </c>
      <c r="E48" s="1047"/>
      <c r="F48" s="1047"/>
      <c r="G48" s="1047"/>
      <c r="H48" s="1047"/>
      <c r="I48" s="1047"/>
      <c r="J48" s="1047"/>
      <c r="K48" s="1047"/>
      <c r="L48" s="1047"/>
      <c r="M48" s="1047"/>
      <c r="N48" s="1047"/>
      <c r="O48" s="1047"/>
      <c r="P48" s="1047"/>
      <c r="Q48" s="1047"/>
      <c r="R48" s="1047"/>
      <c r="S48" s="1047"/>
      <c r="T48" s="1047"/>
      <c r="U48" s="1047"/>
      <c r="V48" s="1047"/>
      <c r="W48" s="1047"/>
      <c r="X48" s="1047"/>
      <c r="Y48" s="1047"/>
      <c r="Z48" s="1047"/>
      <c r="AA48" s="1047"/>
      <c r="AB48" s="1047"/>
      <c r="AC48" s="1047"/>
      <c r="AD48" s="1047"/>
      <c r="AE48" s="1047"/>
      <c r="AF48" s="1047"/>
      <c r="AG48" s="1047"/>
      <c r="AH48" s="1047"/>
      <c r="AI48" s="1047"/>
      <c r="AJ48" s="1047"/>
      <c r="AK48" s="1047"/>
      <c r="AL48" s="1047"/>
      <c r="AM48" s="1047"/>
      <c r="AN48" s="1047"/>
      <c r="AO48" s="1047"/>
      <c r="AP48" s="1047"/>
      <c r="AQ48" s="1047"/>
      <c r="AR48" s="1047"/>
      <c r="AS48" s="1047"/>
      <c r="AT48" s="1047"/>
      <c r="AU48" s="1047"/>
      <c r="AV48" s="1047"/>
      <c r="AW48" s="1047"/>
      <c r="AX48" s="1047"/>
      <c r="AY48" s="1047"/>
      <c r="AZ48" s="1047"/>
      <c r="BA48" s="1047"/>
      <c r="BB48" s="1047"/>
      <c r="BC48" s="1047"/>
      <c r="BD48" s="1047"/>
      <c r="BE48" s="1047"/>
      <c r="BF48" s="1047"/>
      <c r="BG48" s="1047"/>
    </row>
    <row r="49" spans="2:84" ht="8.25" customHeight="1">
      <c r="D49" s="1048"/>
      <c r="E49" s="1048"/>
      <c r="F49" s="1048"/>
      <c r="G49" s="1048"/>
      <c r="H49" s="1048"/>
      <c r="I49" s="1048"/>
      <c r="J49" s="1048"/>
      <c r="K49" s="1048"/>
      <c r="L49" s="1048"/>
      <c r="M49" s="1048"/>
      <c r="N49" s="1048"/>
      <c r="O49" s="1048"/>
      <c r="P49" s="1048"/>
      <c r="Q49" s="1048"/>
      <c r="R49" s="1048"/>
      <c r="S49" s="1048"/>
      <c r="T49" s="1048"/>
      <c r="U49" s="1048"/>
      <c r="V49" s="1048"/>
      <c r="W49" s="1048"/>
      <c r="X49" s="1048"/>
      <c r="Y49" s="1048"/>
      <c r="Z49" s="1048"/>
      <c r="AA49" s="1048"/>
      <c r="AB49" s="1048"/>
      <c r="AC49" s="1048"/>
      <c r="AD49" s="1048"/>
      <c r="AE49" s="1048"/>
      <c r="AF49" s="1048"/>
      <c r="AG49" s="1048"/>
      <c r="AH49" s="1048"/>
      <c r="AI49" s="1048"/>
      <c r="AJ49" s="1048"/>
      <c r="AK49" s="1048"/>
      <c r="AL49" s="1048"/>
      <c r="AM49" s="1048"/>
      <c r="AN49" s="1048"/>
      <c r="AO49" s="1048"/>
      <c r="AP49" s="1048"/>
      <c r="AQ49" s="1048"/>
      <c r="AR49" s="1048"/>
      <c r="AS49" s="1048"/>
      <c r="AT49" s="1048"/>
      <c r="AU49" s="1048"/>
      <c r="AV49" s="1048"/>
      <c r="AW49" s="1048"/>
      <c r="AX49" s="1048"/>
      <c r="AY49" s="1048"/>
      <c r="AZ49" s="1048"/>
      <c r="BA49" s="1048"/>
      <c r="BB49" s="1048"/>
      <c r="BC49" s="1048"/>
      <c r="BD49" s="1048"/>
      <c r="BE49" s="1048"/>
      <c r="BF49" s="1048"/>
      <c r="BG49" s="1048"/>
    </row>
    <row r="50" spans="2:84" ht="8.25" customHeight="1">
      <c r="D50" s="1013" t="s">
        <v>226</v>
      </c>
      <c r="E50" s="1013"/>
      <c r="F50" s="1013"/>
      <c r="G50" s="1013"/>
      <c r="H50" s="1013"/>
      <c r="I50" s="1013"/>
      <c r="J50" s="1013"/>
      <c r="K50" s="1013" t="s">
        <v>227</v>
      </c>
      <c r="L50" s="1013"/>
      <c r="M50" s="1013"/>
      <c r="N50" s="1013"/>
      <c r="O50" s="1013"/>
      <c r="P50" s="1013"/>
      <c r="Q50" s="1013"/>
      <c r="R50" s="1013" t="s">
        <v>228</v>
      </c>
      <c r="S50" s="1013"/>
      <c r="T50" s="1013"/>
      <c r="U50" s="1013"/>
      <c r="V50" s="1013"/>
      <c r="W50" s="1013"/>
      <c r="X50" s="1013"/>
      <c r="Y50" s="1013" t="s">
        <v>229</v>
      </c>
      <c r="Z50" s="1013"/>
      <c r="AA50" s="1013"/>
      <c r="AB50" s="1013"/>
      <c r="AC50" s="1013"/>
      <c r="AD50" s="1013"/>
      <c r="AE50" s="1013"/>
      <c r="AF50" s="1013" t="s">
        <v>230</v>
      </c>
      <c r="AG50" s="1013"/>
      <c r="AH50" s="1013"/>
      <c r="AI50" s="1013"/>
      <c r="AJ50" s="1013"/>
      <c r="AK50" s="1013"/>
      <c r="AL50" s="1013"/>
      <c r="AM50" s="1013" t="s">
        <v>231</v>
      </c>
      <c r="AN50" s="1013"/>
      <c r="AO50" s="1013"/>
      <c r="AP50" s="1013"/>
      <c r="AQ50" s="1013"/>
      <c r="AR50" s="1013"/>
      <c r="AS50" s="1013"/>
      <c r="AT50" s="1013" t="s">
        <v>232</v>
      </c>
      <c r="AU50" s="1013"/>
      <c r="AV50" s="1013"/>
      <c r="AW50" s="1013"/>
      <c r="AX50" s="1013"/>
      <c r="AY50" s="1013"/>
      <c r="AZ50" s="1013"/>
      <c r="BA50" s="1013" t="s">
        <v>233</v>
      </c>
      <c r="BB50" s="1013"/>
      <c r="BC50" s="1013"/>
      <c r="BD50" s="1013"/>
      <c r="BE50" s="1013"/>
      <c r="BF50" s="1013"/>
      <c r="BG50" s="1013"/>
    </row>
    <row r="51" spans="2:84" ht="8.25" customHeight="1">
      <c r="D51" s="1013"/>
      <c r="E51" s="1013"/>
      <c r="F51" s="1013"/>
      <c r="G51" s="1013"/>
      <c r="H51" s="1013"/>
      <c r="I51" s="1013"/>
      <c r="J51" s="1013"/>
      <c r="K51" s="1013"/>
      <c r="L51" s="1013"/>
      <c r="M51" s="1013"/>
      <c r="N51" s="1013"/>
      <c r="O51" s="1013"/>
      <c r="P51" s="1013"/>
      <c r="Q51" s="1013"/>
      <c r="R51" s="1013"/>
      <c r="S51" s="1013"/>
      <c r="T51" s="1013"/>
      <c r="U51" s="1013"/>
      <c r="V51" s="1013"/>
      <c r="W51" s="1013"/>
      <c r="X51" s="1013"/>
      <c r="Y51" s="1013"/>
      <c r="Z51" s="1013"/>
      <c r="AA51" s="1013"/>
      <c r="AB51" s="1013"/>
      <c r="AC51" s="1013"/>
      <c r="AD51" s="1013"/>
      <c r="AE51" s="1013"/>
      <c r="AF51" s="1013"/>
      <c r="AG51" s="1013"/>
      <c r="AH51" s="1013"/>
      <c r="AI51" s="1013"/>
      <c r="AJ51" s="1013"/>
      <c r="AK51" s="1013"/>
      <c r="AL51" s="1013"/>
      <c r="AM51" s="1013"/>
      <c r="AN51" s="1013"/>
      <c r="AO51" s="1013"/>
      <c r="AP51" s="1013"/>
      <c r="AQ51" s="1013"/>
      <c r="AR51" s="1013"/>
      <c r="AS51" s="1013"/>
      <c r="AT51" s="1013"/>
      <c r="AU51" s="1013"/>
      <c r="AV51" s="1013"/>
      <c r="AW51" s="1013"/>
      <c r="AX51" s="1013"/>
      <c r="AY51" s="1013"/>
      <c r="AZ51" s="1013"/>
      <c r="BA51" s="1013"/>
      <c r="BB51" s="1013"/>
      <c r="BC51" s="1013"/>
      <c r="BD51" s="1013"/>
      <c r="BE51" s="1013"/>
      <c r="BF51" s="1013"/>
      <c r="BG51" s="1013"/>
    </row>
    <row r="52" spans="2:84" ht="8.25" customHeight="1">
      <c r="D52" s="1013" t="s">
        <v>234</v>
      </c>
      <c r="E52" s="1013"/>
      <c r="F52" s="1013"/>
      <c r="G52" s="1013"/>
      <c r="H52" s="1013"/>
      <c r="I52" s="1013"/>
      <c r="J52" s="1013"/>
      <c r="K52" s="1013" t="s">
        <v>235</v>
      </c>
      <c r="L52" s="1013"/>
      <c r="M52" s="1013"/>
      <c r="N52" s="1013"/>
      <c r="O52" s="1013"/>
      <c r="P52" s="1013"/>
      <c r="Q52" s="1013"/>
      <c r="R52" s="1013" t="s">
        <v>236</v>
      </c>
      <c r="S52" s="1013"/>
      <c r="T52" s="1013"/>
      <c r="U52" s="1013"/>
      <c r="V52" s="1013"/>
      <c r="W52" s="1013"/>
      <c r="X52" s="1013"/>
      <c r="Y52" s="1013" t="s">
        <v>237</v>
      </c>
      <c r="Z52" s="1013"/>
      <c r="AA52" s="1013"/>
      <c r="AB52" s="1013"/>
      <c r="AC52" s="1013"/>
      <c r="AD52" s="1013"/>
      <c r="AE52" s="1013"/>
      <c r="AF52" s="1013" t="s">
        <v>238</v>
      </c>
      <c r="AG52" s="1013"/>
      <c r="AH52" s="1013"/>
      <c r="AI52" s="1013"/>
      <c r="AJ52" s="1013"/>
      <c r="AK52" s="1013"/>
      <c r="AL52" s="1013"/>
      <c r="AM52" s="1013" t="s">
        <v>239</v>
      </c>
      <c r="AN52" s="1013"/>
      <c r="AO52" s="1013"/>
      <c r="AP52" s="1013"/>
      <c r="AQ52" s="1013"/>
      <c r="AR52" s="1013"/>
      <c r="AS52" s="1013"/>
      <c r="AT52" s="1013" t="s">
        <v>240</v>
      </c>
      <c r="AU52" s="1013"/>
      <c r="AV52" s="1013"/>
      <c r="AW52" s="1013"/>
      <c r="AX52" s="1013"/>
      <c r="AY52" s="1013"/>
      <c r="AZ52" s="1013"/>
      <c r="BA52" s="1013" t="s">
        <v>241</v>
      </c>
      <c r="BB52" s="1013"/>
      <c r="BC52" s="1013"/>
      <c r="BD52" s="1013"/>
      <c r="BE52" s="1013"/>
      <c r="BF52" s="1013"/>
      <c r="BG52" s="1013"/>
    </row>
    <row r="53" spans="2:84" ht="8.25" customHeight="1">
      <c r="D53" s="1013"/>
      <c r="E53" s="1013"/>
      <c r="F53" s="1013"/>
      <c r="G53" s="1013"/>
      <c r="H53" s="1013"/>
      <c r="I53" s="1013"/>
      <c r="J53" s="1013"/>
      <c r="K53" s="1013"/>
      <c r="L53" s="1013"/>
      <c r="M53" s="1013"/>
      <c r="N53" s="1013"/>
      <c r="O53" s="1013"/>
      <c r="P53" s="1013"/>
      <c r="Q53" s="1013"/>
      <c r="R53" s="1013"/>
      <c r="S53" s="1013"/>
      <c r="T53" s="1013"/>
      <c r="U53" s="1013"/>
      <c r="V53" s="1013"/>
      <c r="W53" s="1013"/>
      <c r="X53" s="1013"/>
      <c r="Y53" s="1013"/>
      <c r="Z53" s="1013"/>
      <c r="AA53" s="1013"/>
      <c r="AB53" s="1013"/>
      <c r="AC53" s="1013"/>
      <c r="AD53" s="1013"/>
      <c r="AE53" s="1013"/>
      <c r="AF53" s="1013"/>
      <c r="AG53" s="1013"/>
      <c r="AH53" s="1013"/>
      <c r="AI53" s="1013"/>
      <c r="AJ53" s="1013"/>
      <c r="AK53" s="1013"/>
      <c r="AL53" s="1013"/>
      <c r="AM53" s="1013"/>
      <c r="AN53" s="1013"/>
      <c r="AO53" s="1013"/>
      <c r="AP53" s="1013"/>
      <c r="AQ53" s="1013"/>
      <c r="AR53" s="1013"/>
      <c r="AS53" s="1013"/>
      <c r="AT53" s="1013"/>
      <c r="AU53" s="1013"/>
      <c r="AV53" s="1013"/>
      <c r="AW53" s="1013"/>
      <c r="AX53" s="1013"/>
      <c r="AY53" s="1013"/>
      <c r="AZ53" s="1013"/>
      <c r="BA53" s="1013"/>
      <c r="BB53" s="1013"/>
      <c r="BC53" s="1013"/>
      <c r="BD53" s="1013"/>
      <c r="BE53" s="1013"/>
      <c r="BF53" s="1013"/>
      <c r="BG53" s="1013"/>
    </row>
    <row r="54" spans="2:84" ht="8.25" customHeight="1">
      <c r="D54" s="1009" t="s">
        <v>243</v>
      </c>
      <c r="E54" s="1009"/>
      <c r="F54" s="1009"/>
      <c r="G54" s="1009"/>
      <c r="H54" s="1009"/>
      <c r="I54" s="1009"/>
      <c r="J54" s="1009"/>
      <c r="K54" s="1009"/>
      <c r="L54" s="1009"/>
      <c r="M54" s="1009"/>
      <c r="N54" s="1009"/>
      <c r="O54" s="1009"/>
      <c r="P54" s="1009"/>
      <c r="Q54" s="1009"/>
      <c r="R54" s="1009"/>
      <c r="S54" s="1009"/>
      <c r="T54" s="1009"/>
      <c r="U54" s="1009"/>
      <c r="V54" s="1009"/>
      <c r="W54" s="1009"/>
      <c r="X54" s="1009"/>
      <c r="Y54" s="1009"/>
      <c r="Z54" s="1009"/>
      <c r="AA54" s="1009"/>
      <c r="AB54" s="1009"/>
      <c r="AC54" s="1009"/>
      <c r="AD54" s="1009"/>
      <c r="AE54" s="1009"/>
      <c r="AF54" s="1009"/>
      <c r="AG54" s="1009"/>
      <c r="AH54" s="1009"/>
      <c r="AI54" s="1009"/>
      <c r="AJ54" s="1009"/>
      <c r="AK54" s="1009"/>
      <c r="AL54" s="1009"/>
      <c r="AM54" s="1009"/>
      <c r="AN54" s="1009"/>
      <c r="AO54" s="1009"/>
      <c r="AP54" s="1009"/>
      <c r="AQ54" s="1009"/>
      <c r="AR54" s="1009"/>
      <c r="AS54" s="1009"/>
      <c r="AT54" s="1009"/>
      <c r="AU54" s="1009"/>
      <c r="AV54" s="1009"/>
      <c r="AW54" s="1009"/>
      <c r="AX54" s="1009"/>
      <c r="AY54" s="1009"/>
      <c r="AZ54" s="1009"/>
      <c r="BA54" s="1009"/>
      <c r="BB54" s="1009"/>
      <c r="BC54" s="1009"/>
      <c r="BD54" s="1009"/>
      <c r="BE54" s="1009"/>
      <c r="BF54" s="1009"/>
      <c r="BG54" s="1009"/>
    </row>
    <row r="55" spans="2:84" ht="8.25" customHeight="1">
      <c r="D55" s="1010"/>
      <c r="E55" s="1010"/>
      <c r="F55" s="1010"/>
      <c r="G55" s="1010"/>
      <c r="H55" s="1010"/>
      <c r="I55" s="1010"/>
      <c r="J55" s="1010"/>
      <c r="K55" s="1010"/>
      <c r="L55" s="1010"/>
      <c r="M55" s="1010"/>
      <c r="N55" s="1010"/>
      <c r="O55" s="1010"/>
      <c r="P55" s="1010"/>
      <c r="Q55" s="1010"/>
      <c r="R55" s="1010"/>
      <c r="S55" s="1010"/>
      <c r="T55" s="1010"/>
      <c r="U55" s="1010"/>
      <c r="V55" s="1010"/>
      <c r="W55" s="1010"/>
      <c r="X55" s="1010"/>
      <c r="Y55" s="1010"/>
      <c r="Z55" s="1010"/>
      <c r="AA55" s="1010"/>
      <c r="AB55" s="1010"/>
      <c r="AC55" s="1010"/>
      <c r="AD55" s="1010"/>
      <c r="AE55" s="1010"/>
      <c r="AF55" s="1010"/>
      <c r="AG55" s="1010"/>
      <c r="AH55" s="1010"/>
      <c r="AI55" s="1010"/>
      <c r="AJ55" s="1010"/>
      <c r="AK55" s="1010"/>
      <c r="AL55" s="1010"/>
      <c r="AM55" s="1010"/>
      <c r="AN55" s="1010"/>
      <c r="AO55" s="1010"/>
      <c r="AP55" s="1010"/>
      <c r="AQ55" s="1010"/>
      <c r="AR55" s="1010"/>
      <c r="AS55" s="1010"/>
      <c r="AT55" s="1010"/>
      <c r="AU55" s="1010"/>
      <c r="AV55" s="1010"/>
      <c r="AW55" s="1010"/>
      <c r="AX55" s="1010"/>
      <c r="AY55" s="1010"/>
      <c r="AZ55" s="1010"/>
      <c r="BA55" s="1010"/>
      <c r="BB55" s="1010"/>
      <c r="BC55" s="1010"/>
      <c r="BD55" s="1010"/>
      <c r="BE55" s="1010"/>
      <c r="BF55" s="1010"/>
      <c r="BG55" s="1010"/>
    </row>
    <row r="56" spans="2:84" ht="8.25" customHeight="1">
      <c r="AN56" s="210"/>
      <c r="AO56" s="210"/>
      <c r="AP56" s="210"/>
      <c r="AQ56" s="210"/>
      <c r="AR56" s="210"/>
      <c r="AS56" s="210"/>
      <c r="AT56" s="210"/>
      <c r="AU56" s="210"/>
      <c r="AV56" s="210"/>
    </row>
    <row r="57" spans="2:84" ht="8.25" customHeight="1">
      <c r="AA57" s="210"/>
      <c r="AB57" s="210"/>
      <c r="AC57" s="210"/>
      <c r="AD57" s="210"/>
      <c r="AE57" s="210"/>
      <c r="AF57" s="210"/>
      <c r="AG57" s="210"/>
      <c r="AH57" s="210"/>
      <c r="AI57" s="210"/>
      <c r="AJ57" s="210"/>
      <c r="AK57" s="1011" t="str">
        <f>"（令和"&amp;DBCS(パラメーター!$D$2)&amp;"年度の保険料率）"</f>
        <v>（令和７年度の保険料率）</v>
      </c>
      <c r="AL57" s="1011"/>
      <c r="AM57" s="1011"/>
      <c r="AN57" s="1011"/>
      <c r="AO57" s="1011"/>
      <c r="AP57" s="1011"/>
      <c r="AQ57" s="1011"/>
      <c r="AR57" s="1011"/>
      <c r="AS57" s="1011"/>
      <c r="AT57" s="1011"/>
      <c r="AU57" s="1011"/>
      <c r="AV57" s="1011"/>
      <c r="AW57" s="1011"/>
      <c r="AX57" s="1011"/>
      <c r="AY57" s="1011"/>
      <c r="AZ57" s="210"/>
      <c r="BA57" s="210"/>
      <c r="BB57" s="210"/>
      <c r="BC57" s="210"/>
      <c r="BD57" s="210"/>
      <c r="BE57" s="210"/>
      <c r="BF57" s="210"/>
      <c r="BG57" s="210"/>
      <c r="BH57" s="210"/>
      <c r="BI57" s="210"/>
    </row>
    <row r="58" spans="2:84" ht="8.25" customHeight="1">
      <c r="AA58" s="253"/>
      <c r="AB58" s="253"/>
      <c r="AC58" s="253"/>
      <c r="AD58" s="253"/>
      <c r="AE58" s="253"/>
      <c r="AF58" s="253"/>
      <c r="AG58" s="253"/>
      <c r="AH58" s="253"/>
      <c r="AI58" s="253"/>
      <c r="AJ58" s="253"/>
      <c r="AK58" s="1012"/>
      <c r="AL58" s="1012"/>
      <c r="AM58" s="1012"/>
      <c r="AN58" s="1012"/>
      <c r="AO58" s="1012"/>
      <c r="AP58" s="1012"/>
      <c r="AQ58" s="1012"/>
      <c r="AR58" s="1012"/>
      <c r="AS58" s="1012"/>
      <c r="AT58" s="1012"/>
      <c r="AU58" s="1012"/>
      <c r="AV58" s="1012"/>
      <c r="AW58" s="1012"/>
      <c r="AX58" s="1012"/>
      <c r="AY58" s="1012"/>
      <c r="AZ58" s="253"/>
      <c r="BA58" s="253"/>
      <c r="BB58" s="253"/>
      <c r="BC58" s="253"/>
      <c r="BD58" s="253"/>
      <c r="BE58" s="253"/>
      <c r="BF58" s="253"/>
      <c r="BG58" s="253"/>
      <c r="BH58" s="253"/>
      <c r="BI58" s="253"/>
    </row>
    <row r="59" spans="2:84" ht="7.5" customHeight="1">
      <c r="B59" s="981" t="s">
        <v>203</v>
      </c>
      <c r="C59" s="981"/>
      <c r="D59" s="981"/>
      <c r="E59" s="982" t="s">
        <v>208</v>
      </c>
      <c r="F59" s="983"/>
      <c r="G59" s="983"/>
      <c r="H59" s="983"/>
      <c r="I59" s="983"/>
      <c r="J59" s="983"/>
      <c r="K59" s="983"/>
      <c r="L59" s="988" t="s">
        <v>209</v>
      </c>
      <c r="M59" s="988"/>
      <c r="N59" s="988"/>
      <c r="O59" s="988"/>
      <c r="P59" s="988"/>
      <c r="Q59" s="988"/>
      <c r="R59" s="988"/>
      <c r="S59" s="988"/>
      <c r="T59" s="988"/>
      <c r="U59" s="988"/>
      <c r="V59" s="988"/>
      <c r="W59" s="988"/>
      <c r="X59" s="988"/>
      <c r="Y59" s="988"/>
      <c r="Z59" s="988"/>
      <c r="AA59" s="956">
        <f>S4</f>
        <v>0</v>
      </c>
      <c r="AB59" s="957"/>
      <c r="AC59" s="957"/>
      <c r="AD59" s="957"/>
      <c r="AE59" s="957"/>
      <c r="AF59" s="957"/>
      <c r="AG59" s="957"/>
      <c r="AH59" s="957"/>
      <c r="AI59" s="957"/>
      <c r="AJ59" s="962" t="s">
        <v>256</v>
      </c>
      <c r="AK59" s="962"/>
      <c r="AL59" s="978" t="s">
        <v>25</v>
      </c>
      <c r="AM59" s="978"/>
      <c r="AN59" s="975">
        <f>パラメーター!$D$3</f>
        <v>7.2300000000000003E-2</v>
      </c>
      <c r="AO59" s="975"/>
      <c r="AP59" s="975"/>
      <c r="AQ59" s="975"/>
      <c r="AR59" s="975"/>
      <c r="AS59" s="975"/>
      <c r="AT59" s="975"/>
      <c r="AU59" s="975"/>
      <c r="AV59" s="975"/>
      <c r="AW59" s="978" t="s">
        <v>205</v>
      </c>
      <c r="AX59" s="978"/>
      <c r="AY59" s="957">
        <f>ROUNDDOWN(AA59*AN59,0)</f>
        <v>0</v>
      </c>
      <c r="AZ59" s="957"/>
      <c r="BA59" s="957"/>
      <c r="BB59" s="957"/>
      <c r="BC59" s="957"/>
      <c r="BD59" s="957"/>
      <c r="BE59" s="957"/>
      <c r="BF59" s="957"/>
      <c r="BG59" s="957"/>
      <c r="BH59" s="962" t="s">
        <v>256</v>
      </c>
      <c r="BI59" s="991"/>
      <c r="BY59" s="242"/>
      <c r="BZ59" s="242"/>
      <c r="CA59" s="242"/>
      <c r="CB59" s="229"/>
      <c r="CC59" s="229"/>
      <c r="CD59" s="229"/>
      <c r="CE59" s="229"/>
      <c r="CF59" s="229"/>
    </row>
    <row r="60" spans="2:84" ht="7.5" customHeight="1">
      <c r="B60" s="981"/>
      <c r="C60" s="981"/>
      <c r="D60" s="981"/>
      <c r="E60" s="984"/>
      <c r="F60" s="985"/>
      <c r="G60" s="985"/>
      <c r="H60" s="985"/>
      <c r="I60" s="985"/>
      <c r="J60" s="985"/>
      <c r="K60" s="985"/>
      <c r="L60" s="989"/>
      <c r="M60" s="989"/>
      <c r="N60" s="989"/>
      <c r="O60" s="989"/>
      <c r="P60" s="989"/>
      <c r="Q60" s="989"/>
      <c r="R60" s="989"/>
      <c r="S60" s="989"/>
      <c r="T60" s="989"/>
      <c r="U60" s="989"/>
      <c r="V60" s="989"/>
      <c r="W60" s="989"/>
      <c r="X60" s="989"/>
      <c r="Y60" s="989"/>
      <c r="Z60" s="989"/>
      <c r="AA60" s="958"/>
      <c r="AB60" s="959"/>
      <c r="AC60" s="959"/>
      <c r="AD60" s="959"/>
      <c r="AE60" s="959"/>
      <c r="AF60" s="959"/>
      <c r="AG60" s="959"/>
      <c r="AH60" s="959"/>
      <c r="AI60" s="959"/>
      <c r="AJ60" s="963"/>
      <c r="AK60" s="963"/>
      <c r="AL60" s="873"/>
      <c r="AM60" s="873"/>
      <c r="AN60" s="976"/>
      <c r="AO60" s="976"/>
      <c r="AP60" s="976"/>
      <c r="AQ60" s="976"/>
      <c r="AR60" s="976"/>
      <c r="AS60" s="976"/>
      <c r="AT60" s="976"/>
      <c r="AU60" s="976"/>
      <c r="AV60" s="976"/>
      <c r="AW60" s="873"/>
      <c r="AX60" s="873"/>
      <c r="AY60" s="959"/>
      <c r="AZ60" s="959"/>
      <c r="BA60" s="959"/>
      <c r="BB60" s="959"/>
      <c r="BC60" s="959"/>
      <c r="BD60" s="959"/>
      <c r="BE60" s="959"/>
      <c r="BF60" s="959"/>
      <c r="BG60" s="959"/>
      <c r="BH60" s="963"/>
      <c r="BI60" s="992"/>
      <c r="BY60" s="242"/>
      <c r="BZ60" s="242"/>
      <c r="CA60" s="242"/>
      <c r="CB60" s="229"/>
      <c r="CC60" s="229"/>
      <c r="CD60" s="229"/>
      <c r="CE60" s="229"/>
      <c r="CF60" s="229"/>
    </row>
    <row r="61" spans="2:84" ht="7.5" customHeight="1">
      <c r="B61" s="981"/>
      <c r="C61" s="981"/>
      <c r="D61" s="981"/>
      <c r="E61" s="986"/>
      <c r="F61" s="987"/>
      <c r="G61" s="987"/>
      <c r="H61" s="987"/>
      <c r="I61" s="987"/>
      <c r="J61" s="987"/>
      <c r="K61" s="987"/>
      <c r="L61" s="990"/>
      <c r="M61" s="990"/>
      <c r="N61" s="990"/>
      <c r="O61" s="990"/>
      <c r="P61" s="990"/>
      <c r="Q61" s="990"/>
      <c r="R61" s="990"/>
      <c r="S61" s="990"/>
      <c r="T61" s="990"/>
      <c r="U61" s="990"/>
      <c r="V61" s="990"/>
      <c r="W61" s="990"/>
      <c r="X61" s="990"/>
      <c r="Y61" s="990"/>
      <c r="Z61" s="990"/>
      <c r="AA61" s="960"/>
      <c r="AB61" s="961"/>
      <c r="AC61" s="961"/>
      <c r="AD61" s="961"/>
      <c r="AE61" s="961"/>
      <c r="AF61" s="961"/>
      <c r="AG61" s="961"/>
      <c r="AH61" s="961"/>
      <c r="AI61" s="961"/>
      <c r="AJ61" s="964"/>
      <c r="AK61" s="964"/>
      <c r="AL61" s="979"/>
      <c r="AM61" s="979"/>
      <c r="AN61" s="977"/>
      <c r="AO61" s="977"/>
      <c r="AP61" s="977"/>
      <c r="AQ61" s="977"/>
      <c r="AR61" s="977"/>
      <c r="AS61" s="977"/>
      <c r="AT61" s="977"/>
      <c r="AU61" s="977"/>
      <c r="AV61" s="977"/>
      <c r="AW61" s="979"/>
      <c r="AX61" s="979"/>
      <c r="AY61" s="961"/>
      <c r="AZ61" s="961"/>
      <c r="BA61" s="961"/>
      <c r="BB61" s="961"/>
      <c r="BC61" s="961"/>
      <c r="BD61" s="961"/>
      <c r="BE61" s="961"/>
      <c r="BF61" s="961"/>
      <c r="BG61" s="961"/>
      <c r="BH61" s="964"/>
      <c r="BI61" s="993"/>
      <c r="BY61" s="242"/>
      <c r="BZ61" s="242"/>
      <c r="CA61" s="242"/>
      <c r="CB61" s="229"/>
      <c r="CC61" s="229"/>
      <c r="CD61" s="229"/>
      <c r="CE61" s="229"/>
      <c r="CF61" s="229"/>
    </row>
    <row r="62" spans="2:84" ht="7.5" customHeight="1">
      <c r="B62" s="981"/>
      <c r="C62" s="981"/>
      <c r="D62" s="981"/>
      <c r="E62" s="982" t="s">
        <v>210</v>
      </c>
      <c r="F62" s="983"/>
      <c r="G62" s="983"/>
      <c r="H62" s="983"/>
      <c r="I62" s="983"/>
      <c r="J62" s="983"/>
      <c r="K62" s="983"/>
      <c r="L62" s="988" t="s">
        <v>211</v>
      </c>
      <c r="M62" s="988"/>
      <c r="N62" s="988"/>
      <c r="O62" s="988"/>
      <c r="P62" s="988"/>
      <c r="Q62" s="988"/>
      <c r="R62" s="988"/>
      <c r="S62" s="988"/>
      <c r="T62" s="988"/>
      <c r="U62" s="988"/>
      <c r="V62" s="988"/>
      <c r="W62" s="988"/>
      <c r="X62" s="988"/>
      <c r="Y62" s="988"/>
      <c r="Z62" s="988"/>
      <c r="AA62" s="956">
        <f>S7</f>
        <v>0</v>
      </c>
      <c r="AB62" s="957"/>
      <c r="AC62" s="957"/>
      <c r="AD62" s="957"/>
      <c r="AE62" s="957"/>
      <c r="AF62" s="957"/>
      <c r="AG62" s="957"/>
      <c r="AH62" s="957"/>
      <c r="AI62" s="957"/>
      <c r="AJ62" s="962" t="s">
        <v>258</v>
      </c>
      <c r="AK62" s="962"/>
      <c r="AL62" s="978" t="s">
        <v>25</v>
      </c>
      <c r="AM62" s="978"/>
      <c r="AN62" s="1006">
        <f>パラメーター!$D$4</f>
        <v>29600</v>
      </c>
      <c r="AO62" s="1006"/>
      <c r="AP62" s="1006"/>
      <c r="AQ62" s="1006"/>
      <c r="AR62" s="1006"/>
      <c r="AS62" s="1006"/>
      <c r="AT62" s="1006"/>
      <c r="AU62" s="1006"/>
      <c r="AV62" s="1006"/>
      <c r="AW62" s="978" t="s">
        <v>205</v>
      </c>
      <c r="AX62" s="978"/>
      <c r="AY62" s="957">
        <f>AA62*AN62</f>
        <v>0</v>
      </c>
      <c r="AZ62" s="957"/>
      <c r="BA62" s="957"/>
      <c r="BB62" s="957"/>
      <c r="BC62" s="957"/>
      <c r="BD62" s="957"/>
      <c r="BE62" s="957"/>
      <c r="BF62" s="957"/>
      <c r="BG62" s="957"/>
      <c r="BH62" s="962" t="s">
        <v>256</v>
      </c>
      <c r="BI62" s="991"/>
      <c r="BY62" s="242"/>
      <c r="BZ62" s="242"/>
      <c r="CA62" s="242"/>
      <c r="CB62" s="236"/>
      <c r="CC62" s="243"/>
      <c r="CD62" s="243"/>
      <c r="CE62" s="243"/>
      <c r="CF62" s="243"/>
    </row>
    <row r="63" spans="2:84" ht="7.5" customHeight="1">
      <c r="B63" s="981"/>
      <c r="C63" s="981"/>
      <c r="D63" s="981"/>
      <c r="E63" s="984"/>
      <c r="F63" s="985"/>
      <c r="G63" s="985"/>
      <c r="H63" s="985"/>
      <c r="I63" s="985"/>
      <c r="J63" s="985"/>
      <c r="K63" s="985"/>
      <c r="L63" s="989"/>
      <c r="M63" s="989"/>
      <c r="N63" s="989"/>
      <c r="O63" s="989"/>
      <c r="P63" s="989"/>
      <c r="Q63" s="989"/>
      <c r="R63" s="989"/>
      <c r="S63" s="989"/>
      <c r="T63" s="989"/>
      <c r="U63" s="989"/>
      <c r="V63" s="989"/>
      <c r="W63" s="989"/>
      <c r="X63" s="989"/>
      <c r="Y63" s="989"/>
      <c r="Z63" s="989"/>
      <c r="AA63" s="958"/>
      <c r="AB63" s="959"/>
      <c r="AC63" s="959"/>
      <c r="AD63" s="959"/>
      <c r="AE63" s="959"/>
      <c r="AF63" s="959"/>
      <c r="AG63" s="959"/>
      <c r="AH63" s="959"/>
      <c r="AI63" s="959"/>
      <c r="AJ63" s="963"/>
      <c r="AK63" s="963"/>
      <c r="AL63" s="873"/>
      <c r="AM63" s="873"/>
      <c r="AN63" s="1007"/>
      <c r="AO63" s="1007"/>
      <c r="AP63" s="1007"/>
      <c r="AQ63" s="1007"/>
      <c r="AR63" s="1007"/>
      <c r="AS63" s="1007"/>
      <c r="AT63" s="1007"/>
      <c r="AU63" s="1007"/>
      <c r="AV63" s="1007"/>
      <c r="AW63" s="873"/>
      <c r="AX63" s="873"/>
      <c r="AY63" s="959"/>
      <c r="AZ63" s="959"/>
      <c r="BA63" s="959"/>
      <c r="BB63" s="959"/>
      <c r="BC63" s="959"/>
      <c r="BD63" s="959"/>
      <c r="BE63" s="959"/>
      <c r="BF63" s="959"/>
      <c r="BG63" s="959"/>
      <c r="BH63" s="963"/>
      <c r="BI63" s="992"/>
      <c r="BY63" s="242"/>
      <c r="BZ63" s="242"/>
      <c r="CA63" s="242"/>
      <c r="CB63" s="243"/>
      <c r="CC63" s="243"/>
      <c r="CD63" s="243"/>
      <c r="CE63" s="243"/>
      <c r="CF63" s="243"/>
    </row>
    <row r="64" spans="2:84" ht="7.5" customHeight="1">
      <c r="B64" s="981"/>
      <c r="C64" s="981"/>
      <c r="D64" s="981"/>
      <c r="E64" s="986"/>
      <c r="F64" s="987"/>
      <c r="G64" s="987"/>
      <c r="H64" s="987"/>
      <c r="I64" s="987"/>
      <c r="J64" s="987"/>
      <c r="K64" s="987"/>
      <c r="L64" s="990"/>
      <c r="M64" s="990"/>
      <c r="N64" s="990"/>
      <c r="O64" s="990"/>
      <c r="P64" s="990"/>
      <c r="Q64" s="990"/>
      <c r="R64" s="990"/>
      <c r="S64" s="990"/>
      <c r="T64" s="990"/>
      <c r="U64" s="990"/>
      <c r="V64" s="990"/>
      <c r="W64" s="990"/>
      <c r="X64" s="990"/>
      <c r="Y64" s="990"/>
      <c r="Z64" s="990"/>
      <c r="AA64" s="960"/>
      <c r="AB64" s="961"/>
      <c r="AC64" s="961"/>
      <c r="AD64" s="961"/>
      <c r="AE64" s="961"/>
      <c r="AF64" s="961"/>
      <c r="AG64" s="961"/>
      <c r="AH64" s="961"/>
      <c r="AI64" s="961"/>
      <c r="AJ64" s="964"/>
      <c r="AK64" s="964"/>
      <c r="AL64" s="979"/>
      <c r="AM64" s="979"/>
      <c r="AN64" s="1008"/>
      <c r="AO64" s="1008"/>
      <c r="AP64" s="1008"/>
      <c r="AQ64" s="1008"/>
      <c r="AR64" s="1008"/>
      <c r="AS64" s="1008"/>
      <c r="AT64" s="1008"/>
      <c r="AU64" s="1008"/>
      <c r="AV64" s="1008"/>
      <c r="AW64" s="979"/>
      <c r="AX64" s="979"/>
      <c r="AY64" s="961"/>
      <c r="AZ64" s="961"/>
      <c r="BA64" s="961"/>
      <c r="BB64" s="961"/>
      <c r="BC64" s="961"/>
      <c r="BD64" s="961"/>
      <c r="BE64" s="961"/>
      <c r="BF64" s="961"/>
      <c r="BG64" s="961"/>
      <c r="BH64" s="964"/>
      <c r="BI64" s="993"/>
      <c r="BY64" s="242"/>
      <c r="BZ64" s="242"/>
      <c r="CA64" s="242"/>
      <c r="CB64" s="243"/>
      <c r="CC64" s="243"/>
      <c r="CD64" s="243"/>
      <c r="CE64" s="243"/>
      <c r="CF64" s="243"/>
    </row>
    <row r="65" spans="2:160" ht="7.5" customHeight="1">
      <c r="B65" s="981"/>
      <c r="C65" s="981"/>
      <c r="D65" s="981"/>
      <c r="E65" s="982" t="s">
        <v>212</v>
      </c>
      <c r="F65" s="983"/>
      <c r="G65" s="983"/>
      <c r="H65" s="983"/>
      <c r="I65" s="983"/>
      <c r="J65" s="983"/>
      <c r="K65" s="983"/>
      <c r="L65" s="988" t="s">
        <v>213</v>
      </c>
      <c r="M65" s="988"/>
      <c r="N65" s="988"/>
      <c r="O65" s="988"/>
      <c r="P65" s="988"/>
      <c r="Q65" s="988"/>
      <c r="R65" s="988"/>
      <c r="S65" s="988"/>
      <c r="T65" s="988"/>
      <c r="U65" s="988"/>
      <c r="V65" s="988"/>
      <c r="W65" s="988"/>
      <c r="X65" s="988"/>
      <c r="Y65" s="988"/>
      <c r="Z65" s="988"/>
      <c r="AA65" s="1000">
        <f>IF(S7&lt;1,0,1)</f>
        <v>0</v>
      </c>
      <c r="AB65" s="1001"/>
      <c r="AC65" s="1001"/>
      <c r="AD65" s="1001"/>
      <c r="AE65" s="1001"/>
      <c r="AF65" s="1001"/>
      <c r="AG65" s="1001"/>
      <c r="AH65" s="1001"/>
      <c r="AI65" s="1001"/>
      <c r="AJ65" s="1001"/>
      <c r="AK65" s="1001"/>
      <c r="AL65" s="978"/>
      <c r="AM65" s="978"/>
      <c r="AN65" s="1006">
        <f>パラメーター!$D$5</f>
        <v>30540</v>
      </c>
      <c r="AO65" s="1006"/>
      <c r="AP65" s="1006"/>
      <c r="AQ65" s="1006"/>
      <c r="AR65" s="1006"/>
      <c r="AS65" s="1006"/>
      <c r="AT65" s="1006"/>
      <c r="AU65" s="1006"/>
      <c r="AV65" s="1006"/>
      <c r="AW65" s="873" t="s">
        <v>259</v>
      </c>
      <c r="AX65" s="873"/>
      <c r="AY65" s="957">
        <f>AA65*AN65</f>
        <v>0</v>
      </c>
      <c r="AZ65" s="957"/>
      <c r="BA65" s="957"/>
      <c r="BB65" s="957"/>
      <c r="BC65" s="957"/>
      <c r="BD65" s="957"/>
      <c r="BE65" s="957"/>
      <c r="BF65" s="957"/>
      <c r="BG65" s="957"/>
      <c r="BH65" s="962" t="s">
        <v>256</v>
      </c>
      <c r="BI65" s="991"/>
      <c r="BY65" s="242"/>
      <c r="BZ65" s="242"/>
      <c r="CA65" s="242"/>
      <c r="CB65" s="229"/>
      <c r="CC65" s="243"/>
      <c r="CD65" s="243"/>
      <c r="CE65" s="243"/>
      <c r="CF65" s="243"/>
    </row>
    <row r="66" spans="2:160" ht="7.5" customHeight="1">
      <c r="B66" s="981"/>
      <c r="C66" s="981"/>
      <c r="D66" s="981"/>
      <c r="E66" s="984"/>
      <c r="F66" s="985"/>
      <c r="G66" s="985"/>
      <c r="H66" s="985"/>
      <c r="I66" s="985"/>
      <c r="J66" s="985"/>
      <c r="K66" s="985"/>
      <c r="L66" s="989"/>
      <c r="M66" s="989"/>
      <c r="N66" s="989"/>
      <c r="O66" s="989"/>
      <c r="P66" s="989"/>
      <c r="Q66" s="989"/>
      <c r="R66" s="989"/>
      <c r="S66" s="989"/>
      <c r="T66" s="989"/>
      <c r="U66" s="989"/>
      <c r="V66" s="989"/>
      <c r="W66" s="989"/>
      <c r="X66" s="989"/>
      <c r="Y66" s="989"/>
      <c r="Z66" s="989"/>
      <c r="AA66" s="1002"/>
      <c r="AB66" s="1003"/>
      <c r="AC66" s="1003"/>
      <c r="AD66" s="1003"/>
      <c r="AE66" s="1003"/>
      <c r="AF66" s="1003"/>
      <c r="AG66" s="1003"/>
      <c r="AH66" s="1003"/>
      <c r="AI66" s="1003"/>
      <c r="AJ66" s="1003"/>
      <c r="AK66" s="1003"/>
      <c r="AL66" s="873"/>
      <c r="AM66" s="873"/>
      <c r="AN66" s="1007"/>
      <c r="AO66" s="1007"/>
      <c r="AP66" s="1007"/>
      <c r="AQ66" s="1007"/>
      <c r="AR66" s="1007"/>
      <c r="AS66" s="1007"/>
      <c r="AT66" s="1007"/>
      <c r="AU66" s="1007"/>
      <c r="AV66" s="1007"/>
      <c r="AW66" s="873"/>
      <c r="AX66" s="873"/>
      <c r="AY66" s="959"/>
      <c r="AZ66" s="959"/>
      <c r="BA66" s="959"/>
      <c r="BB66" s="959"/>
      <c r="BC66" s="959"/>
      <c r="BD66" s="959"/>
      <c r="BE66" s="959"/>
      <c r="BF66" s="959"/>
      <c r="BG66" s="959"/>
      <c r="BH66" s="963"/>
      <c r="BI66" s="992"/>
      <c r="BY66" s="242"/>
      <c r="BZ66" s="242"/>
      <c r="CA66" s="242"/>
      <c r="CB66" s="243"/>
      <c r="CC66" s="243"/>
      <c r="CD66" s="243"/>
      <c r="CE66" s="243"/>
      <c r="CF66" s="243"/>
    </row>
    <row r="67" spans="2:160" ht="7.5" customHeight="1">
      <c r="B67" s="981"/>
      <c r="C67" s="981"/>
      <c r="D67" s="981"/>
      <c r="E67" s="986"/>
      <c r="F67" s="987"/>
      <c r="G67" s="987"/>
      <c r="H67" s="987"/>
      <c r="I67" s="987"/>
      <c r="J67" s="987"/>
      <c r="K67" s="987"/>
      <c r="L67" s="990"/>
      <c r="M67" s="990"/>
      <c r="N67" s="990"/>
      <c r="O67" s="990"/>
      <c r="P67" s="990"/>
      <c r="Q67" s="990"/>
      <c r="R67" s="990"/>
      <c r="S67" s="990"/>
      <c r="T67" s="990"/>
      <c r="U67" s="990"/>
      <c r="V67" s="990"/>
      <c r="W67" s="990"/>
      <c r="X67" s="990"/>
      <c r="Y67" s="990"/>
      <c r="Z67" s="990"/>
      <c r="AA67" s="1004"/>
      <c r="AB67" s="1005"/>
      <c r="AC67" s="1005"/>
      <c r="AD67" s="1005"/>
      <c r="AE67" s="1005"/>
      <c r="AF67" s="1005"/>
      <c r="AG67" s="1005"/>
      <c r="AH67" s="1005"/>
      <c r="AI67" s="1005"/>
      <c r="AJ67" s="1005"/>
      <c r="AK67" s="1005"/>
      <c r="AL67" s="979"/>
      <c r="AM67" s="979"/>
      <c r="AN67" s="1008"/>
      <c r="AO67" s="1008"/>
      <c r="AP67" s="1008"/>
      <c r="AQ67" s="1008"/>
      <c r="AR67" s="1008"/>
      <c r="AS67" s="1008"/>
      <c r="AT67" s="1008"/>
      <c r="AU67" s="1008"/>
      <c r="AV67" s="1008"/>
      <c r="AW67" s="979"/>
      <c r="AX67" s="979"/>
      <c r="AY67" s="961"/>
      <c r="AZ67" s="961"/>
      <c r="BA67" s="961"/>
      <c r="BB67" s="961"/>
      <c r="BC67" s="961"/>
      <c r="BD67" s="961"/>
      <c r="BE67" s="961"/>
      <c r="BF67" s="961"/>
      <c r="BG67" s="961"/>
      <c r="BH67" s="964"/>
      <c r="BI67" s="993"/>
      <c r="BY67" s="242"/>
      <c r="BZ67" s="242"/>
      <c r="CA67" s="242"/>
      <c r="CB67" s="243"/>
      <c r="CC67" s="243"/>
      <c r="CD67" s="243"/>
      <c r="CE67" s="243"/>
      <c r="CF67" s="243"/>
      <c r="CG67" s="243"/>
      <c r="CH67" s="243"/>
      <c r="CI67" s="243"/>
      <c r="CJ67" s="243"/>
      <c r="CK67" s="243"/>
      <c r="CL67" s="243"/>
      <c r="CM67" s="243"/>
      <c r="CN67" s="240"/>
      <c r="CO67" s="240"/>
      <c r="CP67" s="240"/>
      <c r="CQ67" s="240"/>
      <c r="CR67" s="240"/>
      <c r="CS67" s="240"/>
      <c r="CT67" s="240"/>
      <c r="CU67" s="240"/>
      <c r="CV67" s="240"/>
      <c r="CW67" s="239"/>
      <c r="CX67" s="239"/>
      <c r="CY67" s="240"/>
      <c r="CZ67" s="240"/>
      <c r="DA67" s="240"/>
      <c r="DB67" s="240"/>
      <c r="DC67" s="240"/>
      <c r="DD67" s="240"/>
      <c r="DE67" s="240"/>
      <c r="DF67" s="239"/>
      <c r="DG67" s="239"/>
      <c r="DH67" s="237"/>
      <c r="DI67" s="237"/>
      <c r="DJ67" s="237"/>
      <c r="DK67" s="237"/>
      <c r="DL67" s="237"/>
      <c r="DM67" s="237"/>
      <c r="DN67" s="237"/>
      <c r="DO67" s="237"/>
      <c r="DP67" s="237"/>
    </row>
    <row r="68" spans="2:160" ht="7.5" customHeight="1">
      <c r="B68" s="965"/>
      <c r="C68" s="965"/>
      <c r="D68" s="965"/>
      <c r="E68" s="965"/>
      <c r="F68" s="965"/>
      <c r="G68" s="965"/>
      <c r="H68" s="965"/>
      <c r="I68" s="965"/>
      <c r="J68" s="965"/>
      <c r="K68" s="965"/>
      <c r="L68" s="965"/>
      <c r="M68" s="965"/>
      <c r="N68" s="965"/>
      <c r="O68" s="965"/>
      <c r="P68" s="965"/>
      <c r="Q68" s="965"/>
      <c r="R68" s="965"/>
      <c r="S68" s="965"/>
      <c r="T68" s="965"/>
      <c r="U68" s="965"/>
      <c r="V68" s="965"/>
      <c r="W68" s="965"/>
      <c r="X68" s="965"/>
      <c r="Y68" s="965"/>
      <c r="Z68" s="965"/>
      <c r="AA68" s="966" t="s">
        <v>202</v>
      </c>
      <c r="AB68" s="967"/>
      <c r="AC68" s="967"/>
      <c r="AD68" s="967"/>
      <c r="AE68" s="967"/>
      <c r="AF68" s="967"/>
      <c r="AG68" s="967"/>
      <c r="AH68" s="967"/>
      <c r="AI68" s="967"/>
      <c r="AJ68" s="967"/>
      <c r="AK68" s="967"/>
      <c r="AL68" s="967"/>
      <c r="AM68" s="967"/>
      <c r="AN68" s="967"/>
      <c r="AO68" s="967"/>
      <c r="AP68" s="967"/>
      <c r="AQ68" s="967"/>
      <c r="AR68" s="967"/>
      <c r="AS68" s="967"/>
      <c r="AT68" s="967"/>
      <c r="AU68" s="967"/>
      <c r="AV68" s="967"/>
      <c r="AW68" s="967"/>
      <c r="AX68" s="968"/>
      <c r="AY68" s="956">
        <f>ROUNDDOWN(SUM(AY59:BI67),-2)</f>
        <v>0</v>
      </c>
      <c r="AZ68" s="957"/>
      <c r="BA68" s="957"/>
      <c r="BB68" s="957"/>
      <c r="BC68" s="957"/>
      <c r="BD68" s="957"/>
      <c r="BE68" s="957"/>
      <c r="BF68" s="957"/>
      <c r="BG68" s="957"/>
      <c r="BH68" s="962" t="s">
        <v>256</v>
      </c>
      <c r="BI68" s="991"/>
      <c r="BY68" s="231"/>
      <c r="BZ68" s="231"/>
      <c r="CA68" s="231"/>
      <c r="CB68" s="231"/>
      <c r="CC68" s="231"/>
      <c r="CD68" s="231"/>
      <c r="CE68" s="231"/>
      <c r="CF68" s="231"/>
      <c r="CG68" s="231"/>
      <c r="CH68" s="231"/>
      <c r="CI68" s="231"/>
      <c r="CJ68" s="231"/>
      <c r="CK68" s="231"/>
      <c r="CL68" s="231"/>
      <c r="CM68" s="231"/>
      <c r="CN68" s="230"/>
      <c r="CO68" s="229"/>
      <c r="CP68" s="229"/>
      <c r="CQ68" s="229"/>
      <c r="CR68" s="229"/>
      <c r="CS68" s="229"/>
      <c r="CT68" s="229"/>
      <c r="CU68" s="229"/>
      <c r="CV68" s="229"/>
      <c r="CW68" s="229"/>
      <c r="CX68" s="229"/>
      <c r="CY68" s="229"/>
      <c r="CZ68" s="229"/>
      <c r="DA68" s="229"/>
      <c r="DB68" s="229"/>
      <c r="DC68" s="229"/>
      <c r="DD68" s="229"/>
      <c r="DE68" s="229"/>
      <c r="DF68" s="229"/>
      <c r="DG68" s="229"/>
      <c r="DH68" s="237"/>
      <c r="DI68" s="237"/>
      <c r="DJ68" s="237"/>
      <c r="DK68" s="237"/>
      <c r="DL68" s="237"/>
      <c r="DM68" s="237"/>
      <c r="DN68" s="237"/>
      <c r="DO68" s="237"/>
      <c r="DP68" s="237"/>
    </row>
    <row r="69" spans="2:160" ht="7.5" customHeight="1">
      <c r="B69" s="965"/>
      <c r="C69" s="965"/>
      <c r="D69" s="965"/>
      <c r="E69" s="965"/>
      <c r="F69" s="965"/>
      <c r="G69" s="965"/>
      <c r="H69" s="965"/>
      <c r="I69" s="965"/>
      <c r="J69" s="965"/>
      <c r="K69" s="965"/>
      <c r="L69" s="965"/>
      <c r="M69" s="965"/>
      <c r="N69" s="965"/>
      <c r="O69" s="965"/>
      <c r="P69" s="965"/>
      <c r="Q69" s="965"/>
      <c r="R69" s="965"/>
      <c r="S69" s="965"/>
      <c r="T69" s="965"/>
      <c r="U69" s="965"/>
      <c r="V69" s="965"/>
      <c r="W69" s="965"/>
      <c r="X69" s="965"/>
      <c r="Y69" s="965"/>
      <c r="Z69" s="965"/>
      <c r="AA69" s="969"/>
      <c r="AB69" s="970"/>
      <c r="AC69" s="970"/>
      <c r="AD69" s="970"/>
      <c r="AE69" s="970"/>
      <c r="AF69" s="970"/>
      <c r="AG69" s="970"/>
      <c r="AH69" s="970"/>
      <c r="AI69" s="970"/>
      <c r="AJ69" s="970"/>
      <c r="AK69" s="970"/>
      <c r="AL69" s="970"/>
      <c r="AM69" s="970"/>
      <c r="AN69" s="970"/>
      <c r="AO69" s="970"/>
      <c r="AP69" s="970"/>
      <c r="AQ69" s="970"/>
      <c r="AR69" s="970"/>
      <c r="AS69" s="970"/>
      <c r="AT69" s="970"/>
      <c r="AU69" s="970"/>
      <c r="AV69" s="970"/>
      <c r="AW69" s="970"/>
      <c r="AX69" s="971"/>
      <c r="AY69" s="958"/>
      <c r="AZ69" s="959"/>
      <c r="BA69" s="959"/>
      <c r="BB69" s="959"/>
      <c r="BC69" s="959"/>
      <c r="BD69" s="959"/>
      <c r="BE69" s="959"/>
      <c r="BF69" s="959"/>
      <c r="BG69" s="959"/>
      <c r="BH69" s="963"/>
      <c r="BI69" s="992"/>
      <c r="BY69" s="231"/>
      <c r="BZ69" s="231"/>
      <c r="CA69" s="231"/>
      <c r="CB69" s="231"/>
      <c r="CC69" s="231"/>
      <c r="CD69" s="231"/>
      <c r="CE69" s="231"/>
      <c r="CF69" s="231"/>
      <c r="CG69" s="231"/>
      <c r="CH69" s="231"/>
      <c r="CI69" s="231"/>
      <c r="CJ69" s="231"/>
      <c r="CK69" s="231"/>
      <c r="CL69" s="231"/>
      <c r="CM69" s="231"/>
      <c r="CN69" s="229"/>
      <c r="CO69" s="229"/>
      <c r="CP69" s="229"/>
      <c r="CQ69" s="229"/>
      <c r="CR69" s="229"/>
      <c r="CS69" s="229"/>
      <c r="CT69" s="229"/>
      <c r="CU69" s="229"/>
      <c r="CV69" s="229"/>
      <c r="CW69" s="229"/>
      <c r="CX69" s="229"/>
      <c r="CY69" s="229"/>
      <c r="CZ69" s="229"/>
      <c r="DA69" s="229"/>
      <c r="DB69" s="229"/>
      <c r="DC69" s="229"/>
      <c r="DD69" s="229"/>
      <c r="DE69" s="229"/>
      <c r="DF69" s="229"/>
      <c r="DG69" s="229"/>
      <c r="DH69" s="237"/>
      <c r="DI69" s="237"/>
      <c r="DJ69" s="237"/>
      <c r="DK69" s="237"/>
      <c r="DL69" s="237"/>
      <c r="DM69" s="237"/>
      <c r="DN69" s="237"/>
      <c r="DO69" s="237"/>
      <c r="DP69" s="237"/>
    </row>
    <row r="70" spans="2:160" ht="7.5" customHeight="1">
      <c r="B70" s="965"/>
      <c r="C70" s="965"/>
      <c r="D70" s="965"/>
      <c r="E70" s="965"/>
      <c r="F70" s="965"/>
      <c r="G70" s="965"/>
      <c r="H70" s="965"/>
      <c r="I70" s="965"/>
      <c r="J70" s="965"/>
      <c r="K70" s="965"/>
      <c r="L70" s="965"/>
      <c r="M70" s="965"/>
      <c r="N70" s="965"/>
      <c r="O70" s="965"/>
      <c r="P70" s="965"/>
      <c r="Q70" s="965"/>
      <c r="R70" s="965"/>
      <c r="S70" s="965"/>
      <c r="T70" s="965"/>
      <c r="U70" s="965"/>
      <c r="V70" s="965"/>
      <c r="W70" s="965"/>
      <c r="X70" s="965"/>
      <c r="Y70" s="965"/>
      <c r="Z70" s="965"/>
      <c r="AA70" s="972"/>
      <c r="AB70" s="973"/>
      <c r="AC70" s="973"/>
      <c r="AD70" s="973"/>
      <c r="AE70" s="973"/>
      <c r="AF70" s="973"/>
      <c r="AG70" s="973"/>
      <c r="AH70" s="973"/>
      <c r="AI70" s="973"/>
      <c r="AJ70" s="973"/>
      <c r="AK70" s="973"/>
      <c r="AL70" s="973"/>
      <c r="AM70" s="973"/>
      <c r="AN70" s="973"/>
      <c r="AO70" s="973"/>
      <c r="AP70" s="973"/>
      <c r="AQ70" s="973"/>
      <c r="AR70" s="973"/>
      <c r="AS70" s="973"/>
      <c r="AT70" s="973"/>
      <c r="AU70" s="973"/>
      <c r="AV70" s="973"/>
      <c r="AW70" s="973"/>
      <c r="AX70" s="974"/>
      <c r="AY70" s="960"/>
      <c r="AZ70" s="961"/>
      <c r="BA70" s="961"/>
      <c r="BB70" s="961"/>
      <c r="BC70" s="961"/>
      <c r="BD70" s="961"/>
      <c r="BE70" s="961"/>
      <c r="BF70" s="961"/>
      <c r="BG70" s="961"/>
      <c r="BH70" s="964"/>
      <c r="BI70" s="993"/>
      <c r="BY70" s="231"/>
      <c r="BZ70" s="231"/>
      <c r="CA70" s="231"/>
      <c r="CB70" s="231"/>
      <c r="CC70" s="231"/>
      <c r="CD70" s="231"/>
      <c r="CE70" s="231"/>
      <c r="CF70" s="231"/>
      <c r="CG70" s="231"/>
      <c r="CH70" s="231"/>
      <c r="CI70" s="231"/>
      <c r="CJ70" s="231"/>
      <c r="CK70" s="231"/>
      <c r="CL70" s="231"/>
      <c r="CM70" s="231"/>
      <c r="CN70" s="229"/>
      <c r="CO70" s="229"/>
      <c r="CP70" s="229"/>
      <c r="CQ70" s="229"/>
      <c r="CR70" s="229"/>
      <c r="CS70" s="229"/>
      <c r="CT70" s="229"/>
      <c r="CU70" s="229"/>
      <c r="CV70" s="229"/>
      <c r="CW70" s="229"/>
      <c r="CX70" s="229"/>
      <c r="CY70" s="229"/>
      <c r="CZ70" s="229"/>
      <c r="DA70" s="229"/>
      <c r="DB70" s="229"/>
      <c r="DC70" s="229"/>
      <c r="DD70" s="229"/>
      <c r="DE70" s="229"/>
      <c r="DF70" s="229"/>
      <c r="DG70" s="229"/>
      <c r="DH70" s="237"/>
      <c r="DI70" s="237"/>
      <c r="DJ70" s="237"/>
      <c r="DK70" s="237"/>
      <c r="DL70" s="237"/>
      <c r="DM70" s="237"/>
      <c r="DN70" s="237"/>
      <c r="DO70" s="237"/>
      <c r="DP70" s="237"/>
    </row>
    <row r="71" spans="2:160" ht="7.5" customHeight="1">
      <c r="B71" s="980" t="str">
        <f>IF(AY68&gt;パラメーター!$D$12,"※医療分の限度額を超えているため、限度額である"&amp;パラメーター!$D$15&amp;"円で計算されます。","")</f>
        <v/>
      </c>
      <c r="C71" s="980"/>
      <c r="D71" s="980"/>
      <c r="E71" s="980"/>
      <c r="F71" s="980"/>
      <c r="G71" s="980"/>
      <c r="H71" s="980"/>
      <c r="I71" s="980"/>
      <c r="J71" s="980"/>
      <c r="K71" s="980"/>
      <c r="L71" s="980"/>
      <c r="M71" s="980"/>
      <c r="N71" s="980"/>
      <c r="O71" s="980"/>
      <c r="P71" s="980"/>
      <c r="Q71" s="980"/>
      <c r="R71" s="980"/>
      <c r="S71" s="980"/>
      <c r="T71" s="980"/>
      <c r="U71" s="980"/>
      <c r="V71" s="980"/>
      <c r="W71" s="980"/>
      <c r="X71" s="980"/>
      <c r="Y71" s="980"/>
      <c r="Z71" s="980"/>
      <c r="AA71" s="980"/>
      <c r="AB71" s="980"/>
      <c r="AC71" s="980"/>
      <c r="AD71" s="980"/>
      <c r="AE71" s="980"/>
      <c r="AF71" s="980"/>
      <c r="AG71" s="980"/>
      <c r="AH71" s="980"/>
      <c r="AI71" s="980"/>
      <c r="AJ71" s="980"/>
      <c r="AK71" s="980"/>
      <c r="AL71" s="980"/>
      <c r="AM71" s="980"/>
      <c r="AN71" s="980"/>
      <c r="AO71" s="980"/>
      <c r="AP71" s="980"/>
      <c r="AQ71" s="980"/>
      <c r="AR71" s="980"/>
      <c r="AS71" s="980"/>
      <c r="AT71" s="980"/>
      <c r="AU71" s="980"/>
      <c r="AV71" s="980"/>
      <c r="AW71" s="980"/>
      <c r="AX71" s="980"/>
      <c r="AY71" s="980"/>
      <c r="AZ71" s="980"/>
      <c r="BA71" s="980"/>
      <c r="BB71" s="980"/>
      <c r="BC71" s="980"/>
      <c r="BD71" s="980"/>
      <c r="BE71" s="980"/>
      <c r="BF71" s="980"/>
      <c r="BG71" s="980"/>
      <c r="BH71" s="980"/>
      <c r="BI71" s="980"/>
      <c r="BY71" s="230"/>
      <c r="BZ71" s="230"/>
      <c r="CA71" s="230"/>
      <c r="CB71" s="230"/>
      <c r="CC71" s="230"/>
      <c r="CD71" s="230"/>
      <c r="CE71" s="230"/>
      <c r="CF71" s="230"/>
      <c r="CG71" s="230"/>
      <c r="CH71" s="230"/>
      <c r="CI71" s="230"/>
      <c r="CJ71" s="230"/>
      <c r="CK71" s="230"/>
      <c r="CL71" s="230"/>
      <c r="CM71" s="230"/>
      <c r="CN71" s="230"/>
      <c r="CO71" s="230"/>
      <c r="CP71" s="230"/>
      <c r="CQ71" s="230"/>
      <c r="CR71" s="230"/>
      <c r="CS71" s="230"/>
      <c r="CT71" s="230"/>
      <c r="CU71" s="230"/>
      <c r="CV71" s="230"/>
      <c r="CW71" s="230"/>
      <c r="CX71" s="230"/>
      <c r="CY71" s="230"/>
      <c r="CZ71" s="230"/>
      <c r="DA71" s="230"/>
      <c r="DB71" s="230"/>
      <c r="DC71" s="230"/>
      <c r="DD71" s="230"/>
      <c r="DE71" s="230"/>
      <c r="DF71" s="230"/>
      <c r="DG71" s="230"/>
      <c r="DH71" s="230"/>
      <c r="DI71" s="230"/>
      <c r="DJ71" s="230"/>
      <c r="DK71" s="230"/>
      <c r="DL71" s="230"/>
      <c r="DM71" s="230"/>
      <c r="DN71" s="230"/>
      <c r="DO71" s="230"/>
      <c r="DP71" s="230"/>
    </row>
    <row r="72" spans="2:160" ht="7.5" customHeight="1">
      <c r="B72" s="980"/>
      <c r="C72" s="980"/>
      <c r="D72" s="980"/>
      <c r="E72" s="980"/>
      <c r="F72" s="980"/>
      <c r="G72" s="980"/>
      <c r="H72" s="980"/>
      <c r="I72" s="980"/>
      <c r="J72" s="980"/>
      <c r="K72" s="980"/>
      <c r="L72" s="980"/>
      <c r="M72" s="980"/>
      <c r="N72" s="980"/>
      <c r="O72" s="980"/>
      <c r="P72" s="980"/>
      <c r="Q72" s="980"/>
      <c r="R72" s="980"/>
      <c r="S72" s="980"/>
      <c r="T72" s="980"/>
      <c r="U72" s="980"/>
      <c r="V72" s="980"/>
      <c r="W72" s="980"/>
      <c r="X72" s="980"/>
      <c r="Y72" s="980"/>
      <c r="Z72" s="980"/>
      <c r="AA72" s="980"/>
      <c r="AB72" s="980"/>
      <c r="AC72" s="980"/>
      <c r="AD72" s="980"/>
      <c r="AE72" s="980"/>
      <c r="AF72" s="980"/>
      <c r="AG72" s="980"/>
      <c r="AH72" s="980"/>
      <c r="AI72" s="980"/>
      <c r="AJ72" s="980"/>
      <c r="AK72" s="980"/>
      <c r="AL72" s="980"/>
      <c r="AM72" s="980"/>
      <c r="AN72" s="980"/>
      <c r="AO72" s="980"/>
      <c r="AP72" s="980"/>
      <c r="AQ72" s="980"/>
      <c r="AR72" s="980"/>
      <c r="AS72" s="980"/>
      <c r="AT72" s="980"/>
      <c r="AU72" s="980"/>
      <c r="AV72" s="980"/>
      <c r="AW72" s="980"/>
      <c r="AX72" s="980"/>
      <c r="AY72" s="980"/>
      <c r="AZ72" s="980"/>
      <c r="BA72" s="980"/>
      <c r="BB72" s="980"/>
      <c r="BC72" s="980"/>
      <c r="BD72" s="980"/>
      <c r="BE72" s="980"/>
      <c r="BF72" s="980"/>
      <c r="BG72" s="980"/>
      <c r="BH72" s="980"/>
      <c r="BI72" s="980"/>
      <c r="BY72" s="230"/>
      <c r="BZ72" s="230"/>
      <c r="CA72" s="230"/>
      <c r="CB72" s="230"/>
      <c r="CC72" s="230"/>
      <c r="CD72" s="230"/>
      <c r="CE72" s="230"/>
      <c r="CF72" s="230"/>
      <c r="CG72" s="230"/>
      <c r="CH72" s="230"/>
      <c r="CI72" s="230"/>
      <c r="CJ72" s="230"/>
      <c r="CK72" s="230"/>
      <c r="CL72" s="230"/>
      <c r="CM72" s="230"/>
      <c r="CN72" s="230"/>
      <c r="CO72" s="230"/>
      <c r="CP72" s="230"/>
      <c r="CQ72" s="230"/>
      <c r="CR72" s="230"/>
      <c r="CS72" s="230"/>
      <c r="CT72" s="230"/>
      <c r="CU72" s="230"/>
      <c r="CV72" s="230"/>
      <c r="CW72" s="230"/>
      <c r="CX72" s="230"/>
      <c r="CY72" s="230"/>
      <c r="CZ72" s="230"/>
      <c r="DA72" s="230"/>
      <c r="DB72" s="230"/>
      <c r="DC72" s="230"/>
      <c r="DD72" s="230"/>
      <c r="DE72" s="230"/>
      <c r="DF72" s="230"/>
      <c r="DG72" s="230"/>
      <c r="DH72" s="230"/>
      <c r="DI72" s="230"/>
      <c r="DJ72" s="230"/>
      <c r="DK72" s="230"/>
      <c r="DL72" s="230"/>
      <c r="DM72" s="230"/>
      <c r="DN72" s="230"/>
      <c r="DO72" s="230"/>
      <c r="DP72" s="230"/>
    </row>
    <row r="73" spans="2:160" ht="7.5" customHeight="1">
      <c r="BY73" s="233"/>
      <c r="BZ73" s="233"/>
      <c r="CA73" s="233"/>
      <c r="CB73" s="233"/>
      <c r="CC73" s="233"/>
      <c r="CD73" s="233"/>
      <c r="CE73" s="233"/>
      <c r="CF73" s="233"/>
      <c r="CG73" s="233"/>
      <c r="CH73" s="233"/>
      <c r="CI73" s="233"/>
      <c r="CJ73" s="233"/>
      <c r="CK73" s="233"/>
      <c r="CL73" s="233"/>
      <c r="CM73" s="233"/>
      <c r="CN73" s="233"/>
      <c r="CO73" s="233"/>
      <c r="CP73" s="233"/>
      <c r="CQ73" s="233"/>
      <c r="CR73" s="233"/>
      <c r="CS73" s="233"/>
      <c r="CT73" s="233"/>
      <c r="CU73" s="233"/>
      <c r="CV73" s="233"/>
      <c r="CW73" s="233"/>
      <c r="CX73" s="233"/>
      <c r="CY73" s="233"/>
      <c r="CZ73" s="233"/>
      <c r="DA73" s="233"/>
      <c r="DB73" s="233"/>
      <c r="DC73" s="233"/>
      <c r="DD73" s="233"/>
      <c r="DE73" s="233"/>
      <c r="DF73" s="233"/>
      <c r="DG73" s="233"/>
      <c r="DH73" s="233"/>
      <c r="DI73" s="233"/>
      <c r="DJ73" s="233"/>
      <c r="DK73" s="233"/>
      <c r="DL73" s="233"/>
      <c r="DM73" s="233"/>
      <c r="DN73" s="233"/>
      <c r="DO73" s="233"/>
      <c r="DP73" s="233"/>
    </row>
    <row r="74" spans="2:160" ht="7.5" customHeight="1">
      <c r="B74" s="981" t="s">
        <v>214</v>
      </c>
      <c r="C74" s="981"/>
      <c r="D74" s="981"/>
      <c r="E74" s="982" t="s">
        <v>208</v>
      </c>
      <c r="F74" s="983"/>
      <c r="G74" s="983"/>
      <c r="H74" s="983"/>
      <c r="I74" s="983"/>
      <c r="J74" s="983"/>
      <c r="K74" s="983"/>
      <c r="L74" s="988" t="s">
        <v>209</v>
      </c>
      <c r="M74" s="988"/>
      <c r="N74" s="988"/>
      <c r="O74" s="988"/>
      <c r="P74" s="988"/>
      <c r="Q74" s="988"/>
      <c r="R74" s="988"/>
      <c r="S74" s="988"/>
      <c r="T74" s="988"/>
      <c r="U74" s="988"/>
      <c r="V74" s="988"/>
      <c r="W74" s="988"/>
      <c r="X74" s="988"/>
      <c r="Y74" s="988"/>
      <c r="Z74" s="988"/>
      <c r="AA74" s="956">
        <f>S4</f>
        <v>0</v>
      </c>
      <c r="AB74" s="957"/>
      <c r="AC74" s="957"/>
      <c r="AD74" s="957"/>
      <c r="AE74" s="957"/>
      <c r="AF74" s="957"/>
      <c r="AG74" s="957"/>
      <c r="AH74" s="957"/>
      <c r="AI74" s="957"/>
      <c r="AJ74" s="962" t="s">
        <v>256</v>
      </c>
      <c r="AK74" s="962"/>
      <c r="AL74" s="978" t="s">
        <v>25</v>
      </c>
      <c r="AM74" s="978"/>
      <c r="AN74" s="975">
        <f>パラメーター!$D$6</f>
        <v>2.46E-2</v>
      </c>
      <c r="AO74" s="975"/>
      <c r="AP74" s="975"/>
      <c r="AQ74" s="975"/>
      <c r="AR74" s="975"/>
      <c r="AS74" s="975"/>
      <c r="AT74" s="975"/>
      <c r="AU74" s="975"/>
      <c r="AV74" s="975"/>
      <c r="AW74" s="978" t="s">
        <v>205</v>
      </c>
      <c r="AX74" s="978"/>
      <c r="AY74" s="957">
        <f>ROUNDDOWN(AA74*AN74,0)</f>
        <v>0</v>
      </c>
      <c r="AZ74" s="957"/>
      <c r="BA74" s="957"/>
      <c r="BB74" s="957"/>
      <c r="BC74" s="957"/>
      <c r="BD74" s="957"/>
      <c r="BE74" s="957"/>
      <c r="BF74" s="957"/>
      <c r="BG74" s="957"/>
      <c r="BH74" s="962" t="s">
        <v>256</v>
      </c>
      <c r="BI74" s="991"/>
      <c r="BY74" s="242"/>
      <c r="BZ74" s="242"/>
      <c r="CA74" s="242"/>
      <c r="CB74" s="229"/>
      <c r="CC74" s="229"/>
      <c r="CD74" s="229"/>
      <c r="CE74" s="229"/>
      <c r="CF74" s="229"/>
      <c r="CG74" s="229"/>
      <c r="CH74" s="229"/>
      <c r="CI74" s="229"/>
      <c r="CJ74" s="229"/>
      <c r="CK74" s="229"/>
      <c r="CL74" s="229"/>
      <c r="CM74" s="229"/>
      <c r="CN74" s="240"/>
      <c r="CO74" s="240"/>
      <c r="CP74" s="240"/>
      <c r="CQ74" s="240"/>
      <c r="CR74" s="240"/>
      <c r="CS74" s="240"/>
      <c r="CT74" s="240"/>
      <c r="CU74" s="240"/>
      <c r="CV74" s="240"/>
      <c r="CW74" s="239"/>
      <c r="CX74" s="239"/>
      <c r="CY74" s="241"/>
      <c r="CZ74" s="241"/>
      <c r="DA74" s="241"/>
      <c r="DB74" s="241"/>
      <c r="DC74" s="241"/>
      <c r="DD74" s="241"/>
      <c r="DE74" s="241"/>
      <c r="DF74" s="239"/>
      <c r="DG74" s="239"/>
      <c r="DH74" s="237"/>
      <c r="DI74" s="237"/>
      <c r="DJ74" s="237"/>
      <c r="DK74" s="237"/>
      <c r="DL74" s="237"/>
      <c r="DM74" s="237"/>
      <c r="DN74" s="237"/>
      <c r="DO74" s="237"/>
      <c r="DP74" s="237"/>
    </row>
    <row r="75" spans="2:160" ht="7.5" customHeight="1">
      <c r="B75" s="981"/>
      <c r="C75" s="981"/>
      <c r="D75" s="981"/>
      <c r="E75" s="984"/>
      <c r="F75" s="985"/>
      <c r="G75" s="985"/>
      <c r="H75" s="985"/>
      <c r="I75" s="985"/>
      <c r="J75" s="985"/>
      <c r="K75" s="985"/>
      <c r="L75" s="989"/>
      <c r="M75" s="989"/>
      <c r="N75" s="989"/>
      <c r="O75" s="989"/>
      <c r="P75" s="989"/>
      <c r="Q75" s="989"/>
      <c r="R75" s="989"/>
      <c r="S75" s="989"/>
      <c r="T75" s="989"/>
      <c r="U75" s="989"/>
      <c r="V75" s="989"/>
      <c r="W75" s="989"/>
      <c r="X75" s="989"/>
      <c r="Y75" s="989"/>
      <c r="Z75" s="989"/>
      <c r="AA75" s="958"/>
      <c r="AB75" s="959"/>
      <c r="AC75" s="959"/>
      <c r="AD75" s="959"/>
      <c r="AE75" s="959"/>
      <c r="AF75" s="959"/>
      <c r="AG75" s="959"/>
      <c r="AH75" s="959"/>
      <c r="AI75" s="959"/>
      <c r="AJ75" s="963"/>
      <c r="AK75" s="963"/>
      <c r="AL75" s="873"/>
      <c r="AM75" s="873"/>
      <c r="AN75" s="976"/>
      <c r="AO75" s="976"/>
      <c r="AP75" s="976"/>
      <c r="AQ75" s="976"/>
      <c r="AR75" s="976"/>
      <c r="AS75" s="976"/>
      <c r="AT75" s="976"/>
      <c r="AU75" s="976"/>
      <c r="AV75" s="976"/>
      <c r="AW75" s="873"/>
      <c r="AX75" s="873"/>
      <c r="AY75" s="959"/>
      <c r="AZ75" s="959"/>
      <c r="BA75" s="959"/>
      <c r="BB75" s="959"/>
      <c r="BC75" s="959"/>
      <c r="BD75" s="959"/>
      <c r="BE75" s="959"/>
      <c r="BF75" s="959"/>
      <c r="BG75" s="959"/>
      <c r="BH75" s="963"/>
      <c r="BI75" s="992"/>
      <c r="BY75" s="242"/>
      <c r="BZ75" s="242"/>
      <c r="CA75" s="242"/>
      <c r="CB75" s="229"/>
      <c r="CC75" s="229"/>
      <c r="CD75" s="229"/>
      <c r="CE75" s="229"/>
      <c r="CF75" s="229"/>
      <c r="CG75" s="229"/>
      <c r="CH75" s="229"/>
      <c r="CI75" s="229"/>
      <c r="CJ75" s="229"/>
      <c r="CK75" s="229"/>
      <c r="CL75" s="229"/>
      <c r="CM75" s="229"/>
      <c r="CN75" s="240"/>
      <c r="CO75" s="240"/>
      <c r="CP75" s="240"/>
      <c r="CQ75" s="240"/>
      <c r="CR75" s="240"/>
      <c r="CS75" s="240"/>
      <c r="CT75" s="240"/>
      <c r="CU75" s="240"/>
      <c r="CV75" s="240"/>
      <c r="CW75" s="239"/>
      <c r="CX75" s="239"/>
      <c r="CY75" s="241"/>
      <c r="CZ75" s="241"/>
      <c r="DA75" s="241"/>
      <c r="DB75" s="241"/>
      <c r="DC75" s="241"/>
      <c r="DD75" s="241"/>
      <c r="DE75" s="241"/>
      <c r="DF75" s="239"/>
      <c r="DG75" s="239"/>
      <c r="DH75" s="237"/>
      <c r="DI75" s="237"/>
      <c r="DJ75" s="237"/>
      <c r="DK75" s="237"/>
      <c r="DL75" s="237"/>
      <c r="DM75" s="237"/>
      <c r="DN75" s="237"/>
      <c r="DO75" s="237"/>
      <c r="DP75" s="237"/>
      <c r="FC75" s="230"/>
      <c r="FD75" s="230"/>
    </row>
    <row r="76" spans="2:160" ht="7.5" customHeight="1">
      <c r="B76" s="981"/>
      <c r="C76" s="981"/>
      <c r="D76" s="981"/>
      <c r="E76" s="986"/>
      <c r="F76" s="987"/>
      <c r="G76" s="987"/>
      <c r="H76" s="987"/>
      <c r="I76" s="987"/>
      <c r="J76" s="987"/>
      <c r="K76" s="987"/>
      <c r="L76" s="990"/>
      <c r="M76" s="990"/>
      <c r="N76" s="990"/>
      <c r="O76" s="990"/>
      <c r="P76" s="990"/>
      <c r="Q76" s="990"/>
      <c r="R76" s="990"/>
      <c r="S76" s="990"/>
      <c r="T76" s="990"/>
      <c r="U76" s="990"/>
      <c r="V76" s="990"/>
      <c r="W76" s="990"/>
      <c r="X76" s="990"/>
      <c r="Y76" s="990"/>
      <c r="Z76" s="990"/>
      <c r="AA76" s="960"/>
      <c r="AB76" s="961"/>
      <c r="AC76" s="961"/>
      <c r="AD76" s="961"/>
      <c r="AE76" s="961"/>
      <c r="AF76" s="961"/>
      <c r="AG76" s="961"/>
      <c r="AH76" s="961"/>
      <c r="AI76" s="961"/>
      <c r="AJ76" s="964"/>
      <c r="AK76" s="964"/>
      <c r="AL76" s="979"/>
      <c r="AM76" s="979"/>
      <c r="AN76" s="977"/>
      <c r="AO76" s="977"/>
      <c r="AP76" s="977"/>
      <c r="AQ76" s="977"/>
      <c r="AR76" s="977"/>
      <c r="AS76" s="977"/>
      <c r="AT76" s="977"/>
      <c r="AU76" s="977"/>
      <c r="AV76" s="977"/>
      <c r="AW76" s="979"/>
      <c r="AX76" s="979"/>
      <c r="AY76" s="961"/>
      <c r="AZ76" s="961"/>
      <c r="BA76" s="961"/>
      <c r="BB76" s="961"/>
      <c r="BC76" s="961"/>
      <c r="BD76" s="961"/>
      <c r="BE76" s="961"/>
      <c r="BF76" s="961"/>
      <c r="BG76" s="961"/>
      <c r="BH76" s="964"/>
      <c r="BI76" s="993"/>
      <c r="BY76" s="242"/>
      <c r="BZ76" s="242"/>
      <c r="CA76" s="242"/>
      <c r="CB76" s="229"/>
      <c r="CC76" s="229"/>
      <c r="CD76" s="229"/>
      <c r="CE76" s="229"/>
      <c r="CF76" s="229"/>
      <c r="CG76" s="229"/>
      <c r="CH76" s="229"/>
      <c r="CI76" s="229"/>
      <c r="CJ76" s="229"/>
      <c r="CK76" s="229"/>
      <c r="CL76" s="229"/>
      <c r="CM76" s="229"/>
      <c r="CN76" s="240"/>
      <c r="CO76" s="240"/>
      <c r="CP76" s="240"/>
      <c r="CQ76" s="240"/>
      <c r="CR76" s="240"/>
      <c r="CS76" s="240"/>
      <c r="CT76" s="240"/>
      <c r="CU76" s="240"/>
      <c r="CV76" s="240"/>
      <c r="CW76" s="239"/>
      <c r="CX76" s="239"/>
      <c r="CY76" s="241"/>
      <c r="CZ76" s="241"/>
      <c r="DA76" s="241"/>
      <c r="DB76" s="241"/>
      <c r="DC76" s="241"/>
      <c r="DD76" s="241"/>
      <c r="DE76" s="241"/>
      <c r="DF76" s="239"/>
      <c r="DG76" s="239"/>
      <c r="DH76" s="237"/>
      <c r="DI76" s="237"/>
      <c r="DJ76" s="237"/>
      <c r="DK76" s="237"/>
      <c r="DL76" s="237"/>
      <c r="DM76" s="237"/>
      <c r="DN76" s="237"/>
      <c r="DO76" s="237"/>
      <c r="DP76" s="237"/>
      <c r="FC76" s="230"/>
      <c r="FD76" s="230"/>
    </row>
    <row r="77" spans="2:160" ht="7.5" customHeight="1">
      <c r="B77" s="981"/>
      <c r="C77" s="981"/>
      <c r="D77" s="981"/>
      <c r="E77" s="982" t="s">
        <v>210</v>
      </c>
      <c r="F77" s="983"/>
      <c r="G77" s="983"/>
      <c r="H77" s="983"/>
      <c r="I77" s="983"/>
      <c r="J77" s="983"/>
      <c r="K77" s="983"/>
      <c r="L77" s="988" t="s">
        <v>211</v>
      </c>
      <c r="M77" s="988"/>
      <c r="N77" s="988"/>
      <c r="O77" s="988"/>
      <c r="P77" s="988"/>
      <c r="Q77" s="988"/>
      <c r="R77" s="988"/>
      <c r="S77" s="988"/>
      <c r="T77" s="988"/>
      <c r="U77" s="988"/>
      <c r="V77" s="988"/>
      <c r="W77" s="988"/>
      <c r="X77" s="988"/>
      <c r="Y77" s="988"/>
      <c r="Z77" s="988"/>
      <c r="AA77" s="956">
        <f>S7</f>
        <v>0</v>
      </c>
      <c r="AB77" s="957"/>
      <c r="AC77" s="957"/>
      <c r="AD77" s="957"/>
      <c r="AE77" s="957"/>
      <c r="AF77" s="957"/>
      <c r="AG77" s="957"/>
      <c r="AH77" s="957"/>
      <c r="AI77" s="957"/>
      <c r="AJ77" s="962" t="s">
        <v>258</v>
      </c>
      <c r="AK77" s="962"/>
      <c r="AL77" s="978" t="s">
        <v>25</v>
      </c>
      <c r="AM77" s="978"/>
      <c r="AN77" s="1006">
        <f>パラメーター!$D$7</f>
        <v>10330</v>
      </c>
      <c r="AO77" s="1006"/>
      <c r="AP77" s="1006"/>
      <c r="AQ77" s="1006"/>
      <c r="AR77" s="1006"/>
      <c r="AS77" s="1006"/>
      <c r="AT77" s="1006"/>
      <c r="AU77" s="1006"/>
      <c r="AV77" s="1006"/>
      <c r="AW77" s="978" t="s">
        <v>205</v>
      </c>
      <c r="AX77" s="978"/>
      <c r="AY77" s="957">
        <f>AA77*AN77</f>
        <v>0</v>
      </c>
      <c r="AZ77" s="957"/>
      <c r="BA77" s="957"/>
      <c r="BB77" s="957"/>
      <c r="BC77" s="957"/>
      <c r="BD77" s="957"/>
      <c r="BE77" s="957"/>
      <c r="BF77" s="957"/>
      <c r="BG77" s="957"/>
      <c r="BH77" s="962" t="s">
        <v>256</v>
      </c>
      <c r="BI77" s="991"/>
      <c r="BY77" s="242"/>
      <c r="BZ77" s="242"/>
      <c r="CA77" s="242"/>
      <c r="CB77" s="236"/>
      <c r="CC77" s="243"/>
      <c r="CD77" s="243"/>
      <c r="CE77" s="243"/>
      <c r="CF77" s="243"/>
      <c r="CG77" s="243"/>
      <c r="CH77" s="243"/>
      <c r="CI77" s="243"/>
      <c r="CJ77" s="243"/>
      <c r="CK77" s="243"/>
      <c r="CL77" s="243"/>
      <c r="CM77" s="243"/>
      <c r="CN77" s="240"/>
      <c r="CO77" s="240"/>
      <c r="CP77" s="240"/>
      <c r="CQ77" s="240"/>
      <c r="CR77" s="240"/>
      <c r="CS77" s="240"/>
      <c r="CT77" s="240"/>
      <c r="CU77" s="240"/>
      <c r="CV77" s="240"/>
      <c r="CW77" s="239"/>
      <c r="CX77" s="239"/>
      <c r="CY77" s="240"/>
      <c r="CZ77" s="240"/>
      <c r="DA77" s="240"/>
      <c r="DB77" s="240"/>
      <c r="DC77" s="240"/>
      <c r="DD77" s="240"/>
      <c r="DE77" s="240"/>
      <c r="DF77" s="239"/>
      <c r="DG77" s="239"/>
      <c r="DH77" s="237"/>
      <c r="DI77" s="237"/>
      <c r="DJ77" s="237"/>
      <c r="DK77" s="237"/>
      <c r="DL77" s="237"/>
      <c r="DM77" s="237"/>
      <c r="DN77" s="237"/>
      <c r="DO77" s="237"/>
      <c r="DP77" s="237"/>
      <c r="FC77" s="230"/>
      <c r="FD77" s="230"/>
    </row>
    <row r="78" spans="2:160" ht="7.5" customHeight="1">
      <c r="B78" s="981"/>
      <c r="C78" s="981"/>
      <c r="D78" s="981"/>
      <c r="E78" s="984"/>
      <c r="F78" s="985"/>
      <c r="G78" s="985"/>
      <c r="H78" s="985"/>
      <c r="I78" s="985"/>
      <c r="J78" s="985"/>
      <c r="K78" s="985"/>
      <c r="L78" s="989"/>
      <c r="M78" s="989"/>
      <c r="N78" s="989"/>
      <c r="O78" s="989"/>
      <c r="P78" s="989"/>
      <c r="Q78" s="989"/>
      <c r="R78" s="989"/>
      <c r="S78" s="989"/>
      <c r="T78" s="989"/>
      <c r="U78" s="989"/>
      <c r="V78" s="989"/>
      <c r="W78" s="989"/>
      <c r="X78" s="989"/>
      <c r="Y78" s="989"/>
      <c r="Z78" s="989"/>
      <c r="AA78" s="958"/>
      <c r="AB78" s="959"/>
      <c r="AC78" s="959"/>
      <c r="AD78" s="959"/>
      <c r="AE78" s="959"/>
      <c r="AF78" s="959"/>
      <c r="AG78" s="959"/>
      <c r="AH78" s="959"/>
      <c r="AI78" s="959"/>
      <c r="AJ78" s="963"/>
      <c r="AK78" s="963"/>
      <c r="AL78" s="873"/>
      <c r="AM78" s="873"/>
      <c r="AN78" s="1007"/>
      <c r="AO78" s="1007"/>
      <c r="AP78" s="1007"/>
      <c r="AQ78" s="1007"/>
      <c r="AR78" s="1007"/>
      <c r="AS78" s="1007"/>
      <c r="AT78" s="1007"/>
      <c r="AU78" s="1007"/>
      <c r="AV78" s="1007"/>
      <c r="AW78" s="873"/>
      <c r="AX78" s="873"/>
      <c r="AY78" s="959"/>
      <c r="AZ78" s="959"/>
      <c r="BA78" s="959"/>
      <c r="BB78" s="959"/>
      <c r="BC78" s="959"/>
      <c r="BD78" s="959"/>
      <c r="BE78" s="959"/>
      <c r="BF78" s="959"/>
      <c r="BG78" s="959"/>
      <c r="BH78" s="963"/>
      <c r="BI78" s="992"/>
      <c r="BY78" s="242"/>
      <c r="BZ78" s="242"/>
      <c r="CA78" s="242"/>
      <c r="CB78" s="243"/>
      <c r="CC78" s="243"/>
      <c r="CD78" s="243"/>
      <c r="CE78" s="243"/>
      <c r="CF78" s="243"/>
      <c r="CG78" s="243"/>
      <c r="CH78" s="243"/>
      <c r="CI78" s="243"/>
      <c r="CJ78" s="243"/>
      <c r="CK78" s="243"/>
      <c r="CL78" s="243"/>
      <c r="CM78" s="243"/>
      <c r="CN78" s="240"/>
      <c r="CO78" s="240"/>
      <c r="CP78" s="240"/>
      <c r="CQ78" s="240"/>
      <c r="CR78" s="240"/>
      <c r="CS78" s="240"/>
      <c r="CT78" s="240"/>
      <c r="CU78" s="240"/>
      <c r="CV78" s="240"/>
      <c r="CW78" s="239"/>
      <c r="CX78" s="239"/>
      <c r="CY78" s="240"/>
      <c r="CZ78" s="240"/>
      <c r="DA78" s="240"/>
      <c r="DB78" s="240"/>
      <c r="DC78" s="240"/>
      <c r="DD78" s="240"/>
      <c r="DE78" s="240"/>
      <c r="DF78" s="239"/>
      <c r="DG78" s="239"/>
      <c r="DH78" s="237"/>
      <c r="DI78" s="237"/>
      <c r="DJ78" s="237"/>
      <c r="DK78" s="237"/>
      <c r="DL78" s="237"/>
      <c r="DM78" s="237"/>
      <c r="DN78" s="237"/>
      <c r="DO78" s="237"/>
      <c r="DP78" s="237"/>
      <c r="FC78" s="230"/>
      <c r="FD78" s="230"/>
    </row>
    <row r="79" spans="2:160" ht="7.5" customHeight="1">
      <c r="B79" s="981"/>
      <c r="C79" s="981"/>
      <c r="D79" s="981"/>
      <c r="E79" s="986"/>
      <c r="F79" s="987"/>
      <c r="G79" s="987"/>
      <c r="H79" s="987"/>
      <c r="I79" s="987"/>
      <c r="J79" s="987"/>
      <c r="K79" s="987"/>
      <c r="L79" s="990"/>
      <c r="M79" s="990"/>
      <c r="N79" s="990"/>
      <c r="O79" s="990"/>
      <c r="P79" s="990"/>
      <c r="Q79" s="990"/>
      <c r="R79" s="990"/>
      <c r="S79" s="990"/>
      <c r="T79" s="990"/>
      <c r="U79" s="990"/>
      <c r="V79" s="990"/>
      <c r="W79" s="990"/>
      <c r="X79" s="990"/>
      <c r="Y79" s="990"/>
      <c r="Z79" s="990"/>
      <c r="AA79" s="960"/>
      <c r="AB79" s="961"/>
      <c r="AC79" s="961"/>
      <c r="AD79" s="961"/>
      <c r="AE79" s="961"/>
      <c r="AF79" s="961"/>
      <c r="AG79" s="961"/>
      <c r="AH79" s="961"/>
      <c r="AI79" s="961"/>
      <c r="AJ79" s="964"/>
      <c r="AK79" s="964"/>
      <c r="AL79" s="979"/>
      <c r="AM79" s="979"/>
      <c r="AN79" s="1008"/>
      <c r="AO79" s="1008"/>
      <c r="AP79" s="1008"/>
      <c r="AQ79" s="1008"/>
      <c r="AR79" s="1008"/>
      <c r="AS79" s="1008"/>
      <c r="AT79" s="1008"/>
      <c r="AU79" s="1008"/>
      <c r="AV79" s="1008"/>
      <c r="AW79" s="979"/>
      <c r="AX79" s="979"/>
      <c r="AY79" s="961"/>
      <c r="AZ79" s="961"/>
      <c r="BA79" s="961"/>
      <c r="BB79" s="961"/>
      <c r="BC79" s="961"/>
      <c r="BD79" s="961"/>
      <c r="BE79" s="961"/>
      <c r="BF79" s="961"/>
      <c r="BG79" s="961"/>
      <c r="BH79" s="964"/>
      <c r="BI79" s="993"/>
      <c r="BY79" s="242"/>
      <c r="BZ79" s="242"/>
      <c r="CA79" s="242"/>
      <c r="CB79" s="243"/>
      <c r="CC79" s="243"/>
      <c r="CD79" s="243"/>
      <c r="CE79" s="243"/>
      <c r="CF79" s="243"/>
      <c r="CG79" s="243"/>
      <c r="CH79" s="243"/>
      <c r="CI79" s="243"/>
      <c r="CJ79" s="243"/>
      <c r="CK79" s="243"/>
      <c r="CL79" s="243"/>
      <c r="CM79" s="243"/>
      <c r="CN79" s="240"/>
      <c r="CO79" s="240"/>
      <c r="CP79" s="240"/>
      <c r="CQ79" s="240"/>
      <c r="CR79" s="240"/>
      <c r="CS79" s="240"/>
      <c r="CT79" s="240"/>
      <c r="CU79" s="240"/>
      <c r="CV79" s="240"/>
      <c r="CW79" s="239"/>
      <c r="CX79" s="239"/>
      <c r="CY79" s="240"/>
      <c r="CZ79" s="240"/>
      <c r="DA79" s="240"/>
      <c r="DB79" s="240"/>
      <c r="DC79" s="240"/>
      <c r="DD79" s="240"/>
      <c r="DE79" s="240"/>
      <c r="DF79" s="239"/>
      <c r="DG79" s="239"/>
      <c r="DH79" s="237"/>
      <c r="DI79" s="237"/>
      <c r="DJ79" s="237"/>
      <c r="DK79" s="237"/>
      <c r="DL79" s="237"/>
      <c r="DM79" s="237"/>
      <c r="DN79" s="237"/>
      <c r="DO79" s="237"/>
      <c r="DP79" s="237"/>
      <c r="FC79" s="230"/>
      <c r="FD79" s="230"/>
    </row>
    <row r="80" spans="2:160" ht="7.5" customHeight="1">
      <c r="B80" s="981"/>
      <c r="C80" s="981"/>
      <c r="D80" s="981"/>
      <c r="E80" s="982" t="s">
        <v>212</v>
      </c>
      <c r="F80" s="983"/>
      <c r="G80" s="983"/>
      <c r="H80" s="983"/>
      <c r="I80" s="983"/>
      <c r="J80" s="983"/>
      <c r="K80" s="983"/>
      <c r="L80" s="988" t="s">
        <v>213</v>
      </c>
      <c r="M80" s="988"/>
      <c r="N80" s="988"/>
      <c r="O80" s="988"/>
      <c r="P80" s="988"/>
      <c r="Q80" s="988"/>
      <c r="R80" s="988"/>
      <c r="S80" s="988"/>
      <c r="T80" s="988"/>
      <c r="U80" s="988"/>
      <c r="V80" s="988"/>
      <c r="W80" s="988"/>
      <c r="X80" s="988"/>
      <c r="Y80" s="988"/>
      <c r="Z80" s="988"/>
      <c r="AA80" s="1000">
        <f>IF(S7&lt;1,0,1)</f>
        <v>0</v>
      </c>
      <c r="AB80" s="1001"/>
      <c r="AC80" s="1001"/>
      <c r="AD80" s="1001"/>
      <c r="AE80" s="1001"/>
      <c r="AF80" s="1001"/>
      <c r="AG80" s="1001"/>
      <c r="AH80" s="1001"/>
      <c r="AI80" s="1001"/>
      <c r="AJ80" s="1001"/>
      <c r="AK80" s="1001"/>
      <c r="AL80" s="978"/>
      <c r="AM80" s="978"/>
      <c r="AN80" s="1006">
        <f>パラメーター!$D$8</f>
        <v>10650</v>
      </c>
      <c r="AO80" s="1006"/>
      <c r="AP80" s="1006"/>
      <c r="AQ80" s="1006"/>
      <c r="AR80" s="1006"/>
      <c r="AS80" s="1006"/>
      <c r="AT80" s="1006"/>
      <c r="AU80" s="1006"/>
      <c r="AV80" s="1006"/>
      <c r="AW80" s="873" t="s">
        <v>259</v>
      </c>
      <c r="AX80" s="873"/>
      <c r="AY80" s="957">
        <f>AA80*AN80</f>
        <v>0</v>
      </c>
      <c r="AZ80" s="957"/>
      <c r="BA80" s="957"/>
      <c r="BB80" s="957"/>
      <c r="BC80" s="957"/>
      <c r="BD80" s="957"/>
      <c r="BE80" s="957"/>
      <c r="BF80" s="957"/>
      <c r="BG80" s="957"/>
      <c r="BH80" s="962" t="s">
        <v>256</v>
      </c>
      <c r="BI80" s="991"/>
      <c r="BY80" s="242"/>
      <c r="BZ80" s="242"/>
      <c r="CA80" s="242"/>
      <c r="CB80" s="229"/>
      <c r="CC80" s="243"/>
      <c r="CD80" s="243"/>
      <c r="CE80" s="243"/>
      <c r="CF80" s="243"/>
      <c r="CG80" s="243"/>
      <c r="CH80" s="243"/>
      <c r="CI80" s="243"/>
      <c r="CJ80" s="243"/>
      <c r="CK80" s="243"/>
      <c r="CL80" s="243"/>
      <c r="CM80" s="243"/>
      <c r="CN80" s="240"/>
      <c r="CO80" s="240"/>
      <c r="CP80" s="240"/>
      <c r="CQ80" s="240"/>
      <c r="CR80" s="240"/>
      <c r="CS80" s="240"/>
      <c r="CT80" s="240"/>
      <c r="CU80" s="240"/>
      <c r="CV80" s="240"/>
      <c r="CW80" s="239"/>
      <c r="CX80" s="239"/>
      <c r="CY80" s="240"/>
      <c r="CZ80" s="240"/>
      <c r="DA80" s="240"/>
      <c r="DB80" s="240"/>
      <c r="DC80" s="240"/>
      <c r="DD80" s="240"/>
      <c r="DE80" s="240"/>
      <c r="DF80" s="239"/>
      <c r="DG80" s="239"/>
      <c r="DH80" s="237"/>
      <c r="DI80" s="237"/>
      <c r="DJ80" s="237"/>
      <c r="DK80" s="237"/>
      <c r="DL80" s="237"/>
      <c r="DM80" s="237"/>
      <c r="DN80" s="237"/>
      <c r="DO80" s="237"/>
      <c r="DP80" s="237"/>
      <c r="FC80" s="230"/>
      <c r="FD80" s="230"/>
    </row>
    <row r="81" spans="2:160" ht="7.5" customHeight="1">
      <c r="B81" s="981"/>
      <c r="C81" s="981"/>
      <c r="D81" s="981"/>
      <c r="E81" s="984"/>
      <c r="F81" s="985"/>
      <c r="G81" s="985"/>
      <c r="H81" s="985"/>
      <c r="I81" s="985"/>
      <c r="J81" s="985"/>
      <c r="K81" s="985"/>
      <c r="L81" s="989"/>
      <c r="M81" s="989"/>
      <c r="N81" s="989"/>
      <c r="O81" s="989"/>
      <c r="P81" s="989"/>
      <c r="Q81" s="989"/>
      <c r="R81" s="989"/>
      <c r="S81" s="989"/>
      <c r="T81" s="989"/>
      <c r="U81" s="989"/>
      <c r="V81" s="989"/>
      <c r="W81" s="989"/>
      <c r="X81" s="989"/>
      <c r="Y81" s="989"/>
      <c r="Z81" s="989"/>
      <c r="AA81" s="1002"/>
      <c r="AB81" s="1003"/>
      <c r="AC81" s="1003"/>
      <c r="AD81" s="1003"/>
      <c r="AE81" s="1003"/>
      <c r="AF81" s="1003"/>
      <c r="AG81" s="1003"/>
      <c r="AH81" s="1003"/>
      <c r="AI81" s="1003"/>
      <c r="AJ81" s="1003"/>
      <c r="AK81" s="1003"/>
      <c r="AL81" s="873"/>
      <c r="AM81" s="873"/>
      <c r="AN81" s="1007"/>
      <c r="AO81" s="1007"/>
      <c r="AP81" s="1007"/>
      <c r="AQ81" s="1007"/>
      <c r="AR81" s="1007"/>
      <c r="AS81" s="1007"/>
      <c r="AT81" s="1007"/>
      <c r="AU81" s="1007"/>
      <c r="AV81" s="1007"/>
      <c r="AW81" s="873"/>
      <c r="AX81" s="873"/>
      <c r="AY81" s="959"/>
      <c r="AZ81" s="959"/>
      <c r="BA81" s="959"/>
      <c r="BB81" s="959"/>
      <c r="BC81" s="959"/>
      <c r="BD81" s="959"/>
      <c r="BE81" s="959"/>
      <c r="BF81" s="959"/>
      <c r="BG81" s="959"/>
      <c r="BH81" s="963"/>
      <c r="BI81" s="992"/>
      <c r="BY81" s="242"/>
      <c r="BZ81" s="242"/>
      <c r="CA81" s="242"/>
      <c r="CB81" s="243"/>
      <c r="CC81" s="243"/>
      <c r="CD81" s="243"/>
      <c r="CE81" s="243"/>
      <c r="CF81" s="243"/>
      <c r="CG81" s="243"/>
      <c r="CH81" s="243"/>
      <c r="CI81" s="243"/>
      <c r="CJ81" s="243"/>
      <c r="CK81" s="243"/>
      <c r="CL81" s="243"/>
      <c r="CM81" s="243"/>
      <c r="CN81" s="240"/>
      <c r="CO81" s="240"/>
      <c r="CP81" s="240"/>
      <c r="CQ81" s="240"/>
      <c r="CR81" s="240"/>
      <c r="CS81" s="240"/>
      <c r="CT81" s="240"/>
      <c r="CU81" s="240"/>
      <c r="CV81" s="240"/>
      <c r="CW81" s="239"/>
      <c r="CX81" s="239"/>
      <c r="CY81" s="240"/>
      <c r="CZ81" s="240"/>
      <c r="DA81" s="240"/>
      <c r="DB81" s="240"/>
      <c r="DC81" s="240"/>
      <c r="DD81" s="240"/>
      <c r="DE81" s="240"/>
      <c r="DF81" s="239"/>
      <c r="DG81" s="239"/>
      <c r="DH81" s="237"/>
      <c r="DI81" s="237"/>
      <c r="DJ81" s="237"/>
      <c r="DK81" s="237"/>
      <c r="DL81" s="237"/>
      <c r="DM81" s="237"/>
      <c r="DN81" s="237"/>
      <c r="DO81" s="237"/>
      <c r="DP81" s="237"/>
      <c r="FC81" s="230"/>
      <c r="FD81" s="230"/>
    </row>
    <row r="82" spans="2:160" ht="7.5" customHeight="1">
      <c r="B82" s="981"/>
      <c r="C82" s="981"/>
      <c r="D82" s="981"/>
      <c r="E82" s="986"/>
      <c r="F82" s="987"/>
      <c r="G82" s="987"/>
      <c r="H82" s="987"/>
      <c r="I82" s="987"/>
      <c r="J82" s="987"/>
      <c r="K82" s="987"/>
      <c r="L82" s="990"/>
      <c r="M82" s="990"/>
      <c r="N82" s="990"/>
      <c r="O82" s="990"/>
      <c r="P82" s="990"/>
      <c r="Q82" s="990"/>
      <c r="R82" s="990"/>
      <c r="S82" s="990"/>
      <c r="T82" s="990"/>
      <c r="U82" s="990"/>
      <c r="V82" s="990"/>
      <c r="W82" s="990"/>
      <c r="X82" s="990"/>
      <c r="Y82" s="990"/>
      <c r="Z82" s="990"/>
      <c r="AA82" s="1004"/>
      <c r="AB82" s="1005"/>
      <c r="AC82" s="1005"/>
      <c r="AD82" s="1005"/>
      <c r="AE82" s="1005"/>
      <c r="AF82" s="1005"/>
      <c r="AG82" s="1005"/>
      <c r="AH82" s="1005"/>
      <c r="AI82" s="1005"/>
      <c r="AJ82" s="1005"/>
      <c r="AK82" s="1005"/>
      <c r="AL82" s="979"/>
      <c r="AM82" s="979"/>
      <c r="AN82" s="1008"/>
      <c r="AO82" s="1008"/>
      <c r="AP82" s="1008"/>
      <c r="AQ82" s="1008"/>
      <c r="AR82" s="1008"/>
      <c r="AS82" s="1008"/>
      <c r="AT82" s="1008"/>
      <c r="AU82" s="1008"/>
      <c r="AV82" s="1008"/>
      <c r="AW82" s="979"/>
      <c r="AX82" s="979"/>
      <c r="AY82" s="961"/>
      <c r="AZ82" s="961"/>
      <c r="BA82" s="961"/>
      <c r="BB82" s="961"/>
      <c r="BC82" s="961"/>
      <c r="BD82" s="961"/>
      <c r="BE82" s="961"/>
      <c r="BF82" s="961"/>
      <c r="BG82" s="961"/>
      <c r="BH82" s="964"/>
      <c r="BI82" s="993"/>
      <c r="BY82" s="242"/>
      <c r="BZ82" s="242"/>
      <c r="CA82" s="242"/>
      <c r="CB82" s="243"/>
      <c r="CC82" s="243"/>
      <c r="CD82" s="243"/>
      <c r="CE82" s="243"/>
      <c r="CF82" s="243"/>
      <c r="CG82" s="243"/>
      <c r="CH82" s="243"/>
      <c r="CI82" s="243"/>
      <c r="CJ82" s="243"/>
      <c r="CK82" s="243"/>
      <c r="CL82" s="243"/>
      <c r="CM82" s="243"/>
      <c r="CN82" s="240"/>
      <c r="CO82" s="240"/>
      <c r="CP82" s="240"/>
      <c r="CQ82" s="240"/>
      <c r="CR82" s="240"/>
      <c r="CS82" s="240"/>
      <c r="CT82" s="240"/>
      <c r="CU82" s="240"/>
      <c r="CV82" s="240"/>
      <c r="CW82" s="239"/>
      <c r="CX82" s="239"/>
      <c r="CY82" s="240"/>
      <c r="CZ82" s="240"/>
      <c r="DA82" s="240"/>
      <c r="DB82" s="240"/>
      <c r="DC82" s="240"/>
      <c r="DD82" s="240"/>
      <c r="DE82" s="240"/>
      <c r="DF82" s="239"/>
      <c r="DG82" s="239"/>
      <c r="DH82" s="237"/>
      <c r="DI82" s="237"/>
      <c r="DJ82" s="237"/>
      <c r="DK82" s="237"/>
      <c r="DL82" s="237"/>
      <c r="DM82" s="237"/>
      <c r="DN82" s="237"/>
      <c r="DO82" s="237"/>
      <c r="DP82" s="237"/>
      <c r="FC82" s="230"/>
      <c r="FD82" s="230"/>
    </row>
    <row r="83" spans="2:160" ht="7.5" customHeight="1">
      <c r="B83" s="965"/>
      <c r="C83" s="965"/>
      <c r="D83" s="965"/>
      <c r="E83" s="965"/>
      <c r="F83" s="965"/>
      <c r="G83" s="965"/>
      <c r="H83" s="965"/>
      <c r="I83" s="965"/>
      <c r="J83" s="965"/>
      <c r="K83" s="965"/>
      <c r="L83" s="965"/>
      <c r="M83" s="965"/>
      <c r="N83" s="965"/>
      <c r="O83" s="965"/>
      <c r="P83" s="965"/>
      <c r="Q83" s="965"/>
      <c r="R83" s="965"/>
      <c r="S83" s="965"/>
      <c r="T83" s="965"/>
      <c r="U83" s="965"/>
      <c r="V83" s="965"/>
      <c r="W83" s="965"/>
      <c r="X83" s="965"/>
      <c r="Y83" s="965"/>
      <c r="Z83" s="965"/>
      <c r="AA83" s="966" t="s">
        <v>202</v>
      </c>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8"/>
      <c r="AY83" s="956">
        <f>ROUNDDOWN(SUM(AY74:BI82),-2)</f>
        <v>0</v>
      </c>
      <c r="AZ83" s="957"/>
      <c r="BA83" s="957"/>
      <c r="BB83" s="957"/>
      <c r="BC83" s="957"/>
      <c r="BD83" s="957"/>
      <c r="BE83" s="957"/>
      <c r="BF83" s="957"/>
      <c r="BG83" s="957"/>
      <c r="BH83" s="962" t="s">
        <v>256</v>
      </c>
      <c r="BI83" s="991"/>
      <c r="BY83" s="231"/>
      <c r="BZ83" s="231"/>
      <c r="CA83" s="231"/>
      <c r="CB83" s="231"/>
      <c r="CC83" s="231"/>
      <c r="CD83" s="231"/>
      <c r="CE83" s="231"/>
      <c r="CF83" s="231"/>
      <c r="CG83" s="231"/>
      <c r="CH83" s="231"/>
      <c r="CI83" s="231"/>
      <c r="CJ83" s="231"/>
      <c r="CK83" s="231"/>
      <c r="CL83" s="231"/>
      <c r="CM83" s="231"/>
      <c r="CN83" s="230"/>
      <c r="CO83" s="229"/>
      <c r="CP83" s="229"/>
      <c r="CQ83" s="229"/>
      <c r="CR83" s="229"/>
      <c r="CS83" s="229"/>
      <c r="CT83" s="229"/>
      <c r="CU83" s="229"/>
      <c r="CV83" s="229"/>
      <c r="CW83" s="229"/>
      <c r="CX83" s="229"/>
      <c r="CY83" s="229"/>
      <c r="CZ83" s="229"/>
      <c r="DA83" s="229"/>
      <c r="DB83" s="229"/>
      <c r="DC83" s="229"/>
      <c r="DD83" s="229"/>
      <c r="DE83" s="229"/>
      <c r="DF83" s="229"/>
      <c r="DG83" s="229"/>
      <c r="DH83" s="237"/>
      <c r="DI83" s="237"/>
      <c r="DJ83" s="237"/>
      <c r="DK83" s="237"/>
      <c r="DL83" s="237"/>
      <c r="DM83" s="237"/>
      <c r="DN83" s="237"/>
      <c r="DO83" s="237"/>
      <c r="DP83" s="237"/>
    </row>
    <row r="84" spans="2:160" ht="7.5" customHeight="1">
      <c r="B84" s="965"/>
      <c r="C84" s="965"/>
      <c r="D84" s="965"/>
      <c r="E84" s="965"/>
      <c r="F84" s="965"/>
      <c r="G84" s="965"/>
      <c r="H84" s="965"/>
      <c r="I84" s="965"/>
      <c r="J84" s="965"/>
      <c r="K84" s="965"/>
      <c r="L84" s="965"/>
      <c r="M84" s="965"/>
      <c r="N84" s="965"/>
      <c r="O84" s="965"/>
      <c r="P84" s="965"/>
      <c r="Q84" s="965"/>
      <c r="R84" s="965"/>
      <c r="S84" s="965"/>
      <c r="T84" s="965"/>
      <c r="U84" s="965"/>
      <c r="V84" s="965"/>
      <c r="W84" s="965"/>
      <c r="X84" s="965"/>
      <c r="Y84" s="965"/>
      <c r="Z84" s="965"/>
      <c r="AA84" s="969"/>
      <c r="AB84" s="970"/>
      <c r="AC84" s="970"/>
      <c r="AD84" s="970"/>
      <c r="AE84" s="970"/>
      <c r="AF84" s="970"/>
      <c r="AG84" s="970"/>
      <c r="AH84" s="970"/>
      <c r="AI84" s="970"/>
      <c r="AJ84" s="970"/>
      <c r="AK84" s="970"/>
      <c r="AL84" s="970"/>
      <c r="AM84" s="970"/>
      <c r="AN84" s="970"/>
      <c r="AO84" s="970"/>
      <c r="AP84" s="970"/>
      <c r="AQ84" s="970"/>
      <c r="AR84" s="970"/>
      <c r="AS84" s="970"/>
      <c r="AT84" s="970"/>
      <c r="AU84" s="970"/>
      <c r="AV84" s="970"/>
      <c r="AW84" s="970"/>
      <c r="AX84" s="971"/>
      <c r="AY84" s="958"/>
      <c r="AZ84" s="959"/>
      <c r="BA84" s="959"/>
      <c r="BB84" s="959"/>
      <c r="BC84" s="959"/>
      <c r="BD84" s="959"/>
      <c r="BE84" s="959"/>
      <c r="BF84" s="959"/>
      <c r="BG84" s="959"/>
      <c r="BH84" s="963"/>
      <c r="BI84" s="992"/>
      <c r="BY84" s="231"/>
      <c r="BZ84" s="231"/>
      <c r="CA84" s="231"/>
      <c r="CB84" s="231"/>
      <c r="CC84" s="231"/>
      <c r="CD84" s="231"/>
      <c r="CE84" s="231"/>
      <c r="CF84" s="231"/>
      <c r="CG84" s="231"/>
      <c r="CH84" s="231"/>
      <c r="CI84" s="231"/>
      <c r="CJ84" s="231"/>
      <c r="CK84" s="231"/>
      <c r="CL84" s="231"/>
      <c r="CM84" s="231"/>
      <c r="CN84" s="229"/>
      <c r="CO84" s="229"/>
      <c r="CP84" s="229"/>
      <c r="CQ84" s="229"/>
      <c r="CR84" s="229"/>
      <c r="CS84" s="229"/>
      <c r="CT84" s="229"/>
      <c r="CU84" s="229"/>
      <c r="CV84" s="229"/>
      <c r="CW84" s="229"/>
      <c r="CX84" s="229"/>
      <c r="CY84" s="229"/>
      <c r="CZ84" s="229"/>
      <c r="DA84" s="229"/>
      <c r="DB84" s="229"/>
      <c r="DC84" s="229"/>
      <c r="DD84" s="229"/>
      <c r="DE84" s="229"/>
      <c r="DF84" s="229"/>
      <c r="DG84" s="229"/>
      <c r="DH84" s="237"/>
      <c r="DI84" s="237"/>
      <c r="DJ84" s="237"/>
      <c r="DK84" s="237"/>
      <c r="DL84" s="237"/>
      <c r="DM84" s="237"/>
      <c r="DN84" s="237"/>
      <c r="DO84" s="237"/>
      <c r="DP84" s="237"/>
    </row>
    <row r="85" spans="2:160" ht="7.5" customHeight="1">
      <c r="B85" s="965"/>
      <c r="C85" s="965"/>
      <c r="D85" s="965"/>
      <c r="E85" s="965"/>
      <c r="F85" s="965"/>
      <c r="G85" s="965"/>
      <c r="H85" s="965"/>
      <c r="I85" s="965"/>
      <c r="J85" s="965"/>
      <c r="K85" s="965"/>
      <c r="L85" s="965"/>
      <c r="M85" s="965"/>
      <c r="N85" s="965"/>
      <c r="O85" s="965"/>
      <c r="P85" s="965"/>
      <c r="Q85" s="965"/>
      <c r="R85" s="965"/>
      <c r="S85" s="965"/>
      <c r="T85" s="965"/>
      <c r="U85" s="965"/>
      <c r="V85" s="965"/>
      <c r="W85" s="965"/>
      <c r="X85" s="965"/>
      <c r="Y85" s="965"/>
      <c r="Z85" s="965"/>
      <c r="AA85" s="972"/>
      <c r="AB85" s="973"/>
      <c r="AC85" s="973"/>
      <c r="AD85" s="973"/>
      <c r="AE85" s="973"/>
      <c r="AF85" s="973"/>
      <c r="AG85" s="973"/>
      <c r="AH85" s="973"/>
      <c r="AI85" s="973"/>
      <c r="AJ85" s="973"/>
      <c r="AK85" s="973"/>
      <c r="AL85" s="973"/>
      <c r="AM85" s="973"/>
      <c r="AN85" s="973"/>
      <c r="AO85" s="973"/>
      <c r="AP85" s="973"/>
      <c r="AQ85" s="973"/>
      <c r="AR85" s="973"/>
      <c r="AS85" s="973"/>
      <c r="AT85" s="973"/>
      <c r="AU85" s="973"/>
      <c r="AV85" s="973"/>
      <c r="AW85" s="973"/>
      <c r="AX85" s="974"/>
      <c r="AY85" s="960"/>
      <c r="AZ85" s="961"/>
      <c r="BA85" s="961"/>
      <c r="BB85" s="961"/>
      <c r="BC85" s="961"/>
      <c r="BD85" s="961"/>
      <c r="BE85" s="961"/>
      <c r="BF85" s="961"/>
      <c r="BG85" s="961"/>
      <c r="BH85" s="964"/>
      <c r="BI85" s="993"/>
      <c r="BY85" s="231"/>
      <c r="BZ85" s="231"/>
      <c r="CA85" s="231"/>
      <c r="CB85" s="231"/>
      <c r="CC85" s="231"/>
      <c r="CD85" s="231"/>
      <c r="CE85" s="231"/>
      <c r="CF85" s="231"/>
      <c r="CG85" s="231"/>
      <c r="CH85" s="231"/>
      <c r="CI85" s="231"/>
      <c r="CJ85" s="231"/>
      <c r="CK85" s="231"/>
      <c r="CL85" s="231"/>
      <c r="CM85" s="231"/>
      <c r="CN85" s="229"/>
      <c r="CO85" s="229"/>
      <c r="CP85" s="229"/>
      <c r="CQ85" s="229"/>
      <c r="CR85" s="229"/>
      <c r="CS85" s="229"/>
      <c r="CT85" s="229"/>
      <c r="CU85" s="229"/>
      <c r="CV85" s="229"/>
      <c r="CW85" s="229"/>
      <c r="CX85" s="229"/>
      <c r="CY85" s="229"/>
      <c r="CZ85" s="229"/>
      <c r="DA85" s="229"/>
      <c r="DB85" s="229"/>
      <c r="DC85" s="229"/>
      <c r="DD85" s="229"/>
      <c r="DE85" s="229"/>
      <c r="DF85" s="229"/>
      <c r="DG85" s="229"/>
      <c r="DH85" s="237"/>
      <c r="DI85" s="237"/>
      <c r="DJ85" s="237"/>
      <c r="DK85" s="237"/>
      <c r="DL85" s="237"/>
      <c r="DM85" s="237"/>
      <c r="DN85" s="237"/>
      <c r="DO85" s="237"/>
      <c r="DP85" s="237"/>
    </row>
    <row r="86" spans="2:160" ht="7.5" customHeight="1">
      <c r="B86" s="980" t="str">
        <f>IF(AY83&gt;パラメーター!$D$13,"※後期分の限度額を超えているため、限度額である"&amp;パラメーター!$D$16&amp;"円で計算されます。","")</f>
        <v/>
      </c>
      <c r="C86" s="980"/>
      <c r="D86" s="980"/>
      <c r="E86" s="980"/>
      <c r="F86" s="980"/>
      <c r="G86" s="980"/>
      <c r="H86" s="980"/>
      <c r="I86" s="980"/>
      <c r="J86" s="980"/>
      <c r="K86" s="980"/>
      <c r="L86" s="980"/>
      <c r="M86" s="980"/>
      <c r="N86" s="980"/>
      <c r="O86" s="980"/>
      <c r="P86" s="980"/>
      <c r="Q86" s="980"/>
      <c r="R86" s="980"/>
      <c r="S86" s="980"/>
      <c r="T86" s="980"/>
      <c r="U86" s="980"/>
      <c r="V86" s="980"/>
      <c r="W86" s="980"/>
      <c r="X86" s="980"/>
      <c r="Y86" s="980"/>
      <c r="Z86" s="980"/>
      <c r="AA86" s="980"/>
      <c r="AB86" s="980"/>
      <c r="AC86" s="980"/>
      <c r="AD86" s="980"/>
      <c r="AE86" s="980"/>
      <c r="AF86" s="980"/>
      <c r="AG86" s="980"/>
      <c r="AH86" s="980"/>
      <c r="AI86" s="980"/>
      <c r="AJ86" s="980"/>
      <c r="AK86" s="980"/>
      <c r="AL86" s="980"/>
      <c r="AM86" s="980"/>
      <c r="AN86" s="980"/>
      <c r="AO86" s="980"/>
      <c r="AP86" s="980"/>
      <c r="AQ86" s="980"/>
      <c r="AR86" s="980"/>
      <c r="AS86" s="980"/>
      <c r="AT86" s="980"/>
      <c r="AU86" s="980"/>
      <c r="AV86" s="980"/>
      <c r="AW86" s="980"/>
      <c r="AX86" s="980"/>
      <c r="AY86" s="980"/>
      <c r="AZ86" s="980"/>
      <c r="BA86" s="980"/>
      <c r="BB86" s="980"/>
      <c r="BC86" s="980"/>
      <c r="BD86" s="980"/>
      <c r="BE86" s="980"/>
      <c r="BF86" s="980"/>
      <c r="BG86" s="980"/>
      <c r="BH86" s="980"/>
      <c r="BI86" s="980"/>
      <c r="BY86" s="230"/>
      <c r="BZ86" s="230"/>
      <c r="CA86" s="230"/>
      <c r="CB86" s="230"/>
      <c r="CC86" s="230"/>
      <c r="CD86" s="230"/>
      <c r="CE86" s="230"/>
      <c r="CF86" s="230"/>
      <c r="CG86" s="230"/>
      <c r="CH86" s="230"/>
      <c r="CI86" s="230"/>
      <c r="CJ86" s="230"/>
      <c r="CK86" s="230"/>
      <c r="CL86" s="230"/>
      <c r="CM86" s="230"/>
      <c r="CN86" s="230"/>
      <c r="CO86" s="230"/>
      <c r="CP86" s="230"/>
      <c r="CQ86" s="230"/>
      <c r="CR86" s="230"/>
      <c r="CS86" s="230"/>
      <c r="CT86" s="230"/>
      <c r="CU86" s="230"/>
      <c r="CV86" s="230"/>
      <c r="CW86" s="230"/>
      <c r="CX86" s="230"/>
      <c r="CY86" s="230"/>
      <c r="CZ86" s="230"/>
      <c r="DA86" s="230"/>
      <c r="DB86" s="230"/>
      <c r="DC86" s="230"/>
      <c r="DD86" s="230"/>
      <c r="DE86" s="230"/>
      <c r="DF86" s="230"/>
      <c r="DG86" s="230"/>
      <c r="DH86" s="230"/>
      <c r="DI86" s="230"/>
      <c r="DJ86" s="230"/>
      <c r="DK86" s="230"/>
      <c r="DL86" s="230"/>
      <c r="DM86" s="230"/>
      <c r="DN86" s="230"/>
      <c r="DO86" s="230"/>
      <c r="DP86" s="230"/>
    </row>
    <row r="87" spans="2:160" ht="7.5" customHeight="1">
      <c r="B87" s="980"/>
      <c r="C87" s="980"/>
      <c r="D87" s="980"/>
      <c r="E87" s="980"/>
      <c r="F87" s="980"/>
      <c r="G87" s="980"/>
      <c r="H87" s="980"/>
      <c r="I87" s="980"/>
      <c r="J87" s="980"/>
      <c r="K87" s="980"/>
      <c r="L87" s="980"/>
      <c r="M87" s="980"/>
      <c r="N87" s="980"/>
      <c r="O87" s="980"/>
      <c r="P87" s="980"/>
      <c r="Q87" s="980"/>
      <c r="R87" s="980"/>
      <c r="S87" s="980"/>
      <c r="T87" s="980"/>
      <c r="U87" s="980"/>
      <c r="V87" s="980"/>
      <c r="W87" s="980"/>
      <c r="X87" s="980"/>
      <c r="Y87" s="980"/>
      <c r="Z87" s="980"/>
      <c r="AA87" s="980"/>
      <c r="AB87" s="980"/>
      <c r="AC87" s="980"/>
      <c r="AD87" s="980"/>
      <c r="AE87" s="980"/>
      <c r="AF87" s="980"/>
      <c r="AG87" s="980"/>
      <c r="AH87" s="980"/>
      <c r="AI87" s="980"/>
      <c r="AJ87" s="980"/>
      <c r="AK87" s="980"/>
      <c r="AL87" s="980"/>
      <c r="AM87" s="980"/>
      <c r="AN87" s="980"/>
      <c r="AO87" s="980"/>
      <c r="AP87" s="980"/>
      <c r="AQ87" s="980"/>
      <c r="AR87" s="980"/>
      <c r="AS87" s="980"/>
      <c r="AT87" s="980"/>
      <c r="AU87" s="980"/>
      <c r="AV87" s="980"/>
      <c r="AW87" s="980"/>
      <c r="AX87" s="980"/>
      <c r="AY87" s="980"/>
      <c r="AZ87" s="980"/>
      <c r="BA87" s="980"/>
      <c r="BB87" s="980"/>
      <c r="BC87" s="980"/>
      <c r="BD87" s="980"/>
      <c r="BE87" s="980"/>
      <c r="BF87" s="980"/>
      <c r="BG87" s="980"/>
      <c r="BH87" s="980"/>
      <c r="BI87" s="980"/>
      <c r="BY87" s="230"/>
      <c r="BZ87" s="230"/>
      <c r="CA87" s="230"/>
      <c r="CB87" s="230"/>
      <c r="CC87" s="230"/>
      <c r="CD87" s="230"/>
      <c r="CE87" s="230"/>
      <c r="CF87" s="230"/>
      <c r="CG87" s="230"/>
      <c r="CH87" s="230"/>
      <c r="CI87" s="230"/>
      <c r="CJ87" s="230"/>
      <c r="CK87" s="230"/>
      <c r="CL87" s="230"/>
      <c r="CM87" s="230"/>
      <c r="CN87" s="230"/>
      <c r="CO87" s="230"/>
      <c r="CP87" s="230"/>
      <c r="CQ87" s="230"/>
      <c r="CR87" s="230"/>
      <c r="CS87" s="230"/>
      <c r="CT87" s="230"/>
      <c r="CU87" s="230"/>
      <c r="CV87" s="230"/>
      <c r="CW87" s="230"/>
      <c r="CX87" s="230"/>
      <c r="CY87" s="230"/>
      <c r="CZ87" s="230"/>
      <c r="DA87" s="230"/>
      <c r="DB87" s="230"/>
      <c r="DC87" s="230"/>
      <c r="DD87" s="230"/>
      <c r="DE87" s="230"/>
      <c r="DF87" s="230"/>
      <c r="DG87" s="230"/>
      <c r="DH87" s="230"/>
      <c r="DI87" s="230"/>
      <c r="DJ87" s="230"/>
      <c r="DK87" s="230"/>
      <c r="DL87" s="230"/>
      <c r="DM87" s="230"/>
      <c r="DN87" s="230"/>
      <c r="DO87" s="230"/>
      <c r="DP87" s="230"/>
    </row>
    <row r="88" spans="2:160" ht="7.5" customHeight="1">
      <c r="BY88" s="233"/>
      <c r="BZ88" s="233"/>
      <c r="CA88" s="233"/>
      <c r="CB88" s="233"/>
      <c r="CC88" s="233"/>
      <c r="CD88" s="233"/>
      <c r="CE88" s="233"/>
      <c r="CF88" s="233"/>
      <c r="CG88" s="233"/>
      <c r="CH88" s="233"/>
      <c r="CI88" s="233"/>
      <c r="CJ88" s="233"/>
      <c r="CK88" s="233"/>
      <c r="CL88" s="233"/>
      <c r="CM88" s="233"/>
      <c r="CN88" s="233"/>
      <c r="CO88" s="233"/>
      <c r="CP88" s="233"/>
      <c r="CQ88" s="233"/>
      <c r="CR88" s="233"/>
      <c r="CS88" s="233"/>
      <c r="CT88" s="233"/>
      <c r="CU88" s="233"/>
      <c r="CV88" s="233"/>
      <c r="CW88" s="233"/>
      <c r="CX88" s="233"/>
      <c r="CY88" s="233"/>
      <c r="CZ88" s="233"/>
      <c r="DA88" s="233"/>
      <c r="DB88" s="233"/>
      <c r="DC88" s="233"/>
      <c r="DD88" s="233"/>
      <c r="DE88" s="233"/>
      <c r="DF88" s="233"/>
      <c r="DG88" s="233"/>
      <c r="DH88" s="233"/>
      <c r="DI88" s="233"/>
      <c r="DJ88" s="233"/>
      <c r="DK88" s="233"/>
      <c r="DL88" s="233"/>
      <c r="DM88" s="233"/>
      <c r="DN88" s="233"/>
      <c r="DO88" s="233"/>
      <c r="DP88" s="233"/>
    </row>
    <row r="89" spans="2:160" ht="7.5" customHeight="1">
      <c r="B89" s="981" t="s">
        <v>6</v>
      </c>
      <c r="C89" s="981"/>
      <c r="D89" s="981"/>
      <c r="E89" s="982" t="s">
        <v>208</v>
      </c>
      <c r="F89" s="983"/>
      <c r="G89" s="983"/>
      <c r="H89" s="983"/>
      <c r="I89" s="983"/>
      <c r="J89" s="983"/>
      <c r="K89" s="983"/>
      <c r="L89" s="988" t="s">
        <v>209</v>
      </c>
      <c r="M89" s="988"/>
      <c r="N89" s="988"/>
      <c r="O89" s="988"/>
      <c r="P89" s="988"/>
      <c r="Q89" s="988"/>
      <c r="R89" s="988"/>
      <c r="S89" s="988"/>
      <c r="T89" s="988"/>
      <c r="U89" s="988"/>
      <c r="V89" s="988"/>
      <c r="W89" s="988"/>
      <c r="X89" s="988"/>
      <c r="Y89" s="988"/>
      <c r="Z89" s="988"/>
      <c r="AA89" s="956">
        <f>S10</f>
        <v>0</v>
      </c>
      <c r="AB89" s="957"/>
      <c r="AC89" s="957"/>
      <c r="AD89" s="957"/>
      <c r="AE89" s="957"/>
      <c r="AF89" s="957"/>
      <c r="AG89" s="957"/>
      <c r="AH89" s="957"/>
      <c r="AI89" s="957"/>
      <c r="AJ89" s="962" t="s">
        <v>256</v>
      </c>
      <c r="AK89" s="962"/>
      <c r="AL89" s="978" t="s">
        <v>25</v>
      </c>
      <c r="AM89" s="978"/>
      <c r="AN89" s="975">
        <f>パラメーター!$D$9</f>
        <v>2.2700000000000001E-2</v>
      </c>
      <c r="AO89" s="975"/>
      <c r="AP89" s="975"/>
      <c r="AQ89" s="975"/>
      <c r="AR89" s="975"/>
      <c r="AS89" s="975"/>
      <c r="AT89" s="975"/>
      <c r="AU89" s="975"/>
      <c r="AV89" s="975"/>
      <c r="AW89" s="978" t="s">
        <v>205</v>
      </c>
      <c r="AX89" s="978"/>
      <c r="AY89" s="957">
        <f>ROUNDDOWN(AA89*AN89,0)</f>
        <v>0</v>
      </c>
      <c r="AZ89" s="957"/>
      <c r="BA89" s="957"/>
      <c r="BB89" s="957"/>
      <c r="BC89" s="957"/>
      <c r="BD89" s="957"/>
      <c r="BE89" s="957"/>
      <c r="BF89" s="957"/>
      <c r="BG89" s="957"/>
      <c r="BH89" s="962" t="s">
        <v>256</v>
      </c>
      <c r="BI89" s="991"/>
    </row>
    <row r="90" spans="2:160" ht="7.5" customHeight="1">
      <c r="B90" s="981"/>
      <c r="C90" s="981"/>
      <c r="D90" s="981"/>
      <c r="E90" s="984"/>
      <c r="F90" s="985"/>
      <c r="G90" s="985"/>
      <c r="H90" s="985"/>
      <c r="I90" s="985"/>
      <c r="J90" s="985"/>
      <c r="K90" s="985"/>
      <c r="L90" s="989"/>
      <c r="M90" s="989"/>
      <c r="N90" s="989"/>
      <c r="O90" s="989"/>
      <c r="P90" s="989"/>
      <c r="Q90" s="989"/>
      <c r="R90" s="989"/>
      <c r="S90" s="989"/>
      <c r="T90" s="989"/>
      <c r="U90" s="989"/>
      <c r="V90" s="989"/>
      <c r="W90" s="989"/>
      <c r="X90" s="989"/>
      <c r="Y90" s="989"/>
      <c r="Z90" s="989"/>
      <c r="AA90" s="958"/>
      <c r="AB90" s="959"/>
      <c r="AC90" s="959"/>
      <c r="AD90" s="959"/>
      <c r="AE90" s="959"/>
      <c r="AF90" s="959"/>
      <c r="AG90" s="959"/>
      <c r="AH90" s="959"/>
      <c r="AI90" s="959"/>
      <c r="AJ90" s="963"/>
      <c r="AK90" s="963"/>
      <c r="AL90" s="873"/>
      <c r="AM90" s="873"/>
      <c r="AN90" s="976"/>
      <c r="AO90" s="976"/>
      <c r="AP90" s="976"/>
      <c r="AQ90" s="976"/>
      <c r="AR90" s="976"/>
      <c r="AS90" s="976"/>
      <c r="AT90" s="976"/>
      <c r="AU90" s="976"/>
      <c r="AV90" s="976"/>
      <c r="AW90" s="873"/>
      <c r="AX90" s="873"/>
      <c r="AY90" s="959"/>
      <c r="AZ90" s="959"/>
      <c r="BA90" s="959"/>
      <c r="BB90" s="959"/>
      <c r="BC90" s="959"/>
      <c r="BD90" s="959"/>
      <c r="BE90" s="959"/>
      <c r="BF90" s="959"/>
      <c r="BG90" s="959"/>
      <c r="BH90" s="963"/>
      <c r="BI90" s="992"/>
    </row>
    <row r="91" spans="2:160" ht="7.5" customHeight="1">
      <c r="B91" s="981"/>
      <c r="C91" s="981"/>
      <c r="D91" s="981"/>
      <c r="E91" s="986"/>
      <c r="F91" s="987"/>
      <c r="G91" s="987"/>
      <c r="H91" s="987"/>
      <c r="I91" s="987"/>
      <c r="J91" s="987"/>
      <c r="K91" s="987"/>
      <c r="L91" s="990"/>
      <c r="M91" s="990"/>
      <c r="N91" s="990"/>
      <c r="O91" s="990"/>
      <c r="P91" s="990"/>
      <c r="Q91" s="990"/>
      <c r="R91" s="990"/>
      <c r="S91" s="990"/>
      <c r="T91" s="990"/>
      <c r="U91" s="990"/>
      <c r="V91" s="990"/>
      <c r="W91" s="990"/>
      <c r="X91" s="990"/>
      <c r="Y91" s="990"/>
      <c r="Z91" s="990"/>
      <c r="AA91" s="960"/>
      <c r="AB91" s="961"/>
      <c r="AC91" s="961"/>
      <c r="AD91" s="961"/>
      <c r="AE91" s="961"/>
      <c r="AF91" s="961"/>
      <c r="AG91" s="961"/>
      <c r="AH91" s="961"/>
      <c r="AI91" s="961"/>
      <c r="AJ91" s="964"/>
      <c r="AK91" s="964"/>
      <c r="AL91" s="979"/>
      <c r="AM91" s="979"/>
      <c r="AN91" s="977"/>
      <c r="AO91" s="977"/>
      <c r="AP91" s="977"/>
      <c r="AQ91" s="977"/>
      <c r="AR91" s="977"/>
      <c r="AS91" s="977"/>
      <c r="AT91" s="977"/>
      <c r="AU91" s="977"/>
      <c r="AV91" s="977"/>
      <c r="AW91" s="979"/>
      <c r="AX91" s="979"/>
      <c r="AY91" s="961"/>
      <c r="AZ91" s="961"/>
      <c r="BA91" s="961"/>
      <c r="BB91" s="961"/>
      <c r="BC91" s="961"/>
      <c r="BD91" s="961"/>
      <c r="BE91" s="961"/>
      <c r="BF91" s="961"/>
      <c r="BG91" s="961"/>
      <c r="BH91" s="964"/>
      <c r="BI91" s="993"/>
    </row>
    <row r="92" spans="2:160" ht="7.5" customHeight="1">
      <c r="B92" s="981"/>
      <c r="C92" s="981"/>
      <c r="D92" s="981"/>
      <c r="E92" s="982" t="s">
        <v>210</v>
      </c>
      <c r="F92" s="983"/>
      <c r="G92" s="983"/>
      <c r="H92" s="983"/>
      <c r="I92" s="983"/>
      <c r="J92" s="983"/>
      <c r="K92" s="983"/>
      <c r="L92" s="988" t="s">
        <v>211</v>
      </c>
      <c r="M92" s="988"/>
      <c r="N92" s="988"/>
      <c r="O92" s="988"/>
      <c r="P92" s="988"/>
      <c r="Q92" s="988"/>
      <c r="R92" s="988"/>
      <c r="S92" s="988"/>
      <c r="T92" s="988"/>
      <c r="U92" s="988"/>
      <c r="V92" s="988"/>
      <c r="W92" s="988"/>
      <c r="X92" s="988"/>
      <c r="Y92" s="988"/>
      <c r="Z92" s="988"/>
      <c r="AA92" s="956">
        <f>S13</f>
        <v>0</v>
      </c>
      <c r="AB92" s="957"/>
      <c r="AC92" s="957"/>
      <c r="AD92" s="957"/>
      <c r="AE92" s="957"/>
      <c r="AF92" s="957"/>
      <c r="AG92" s="957"/>
      <c r="AH92" s="957"/>
      <c r="AI92" s="957"/>
      <c r="AJ92" s="962" t="s">
        <v>258</v>
      </c>
      <c r="AK92" s="962"/>
      <c r="AL92" s="978" t="s">
        <v>25</v>
      </c>
      <c r="AM92" s="978"/>
      <c r="AN92" s="1006">
        <f>パラメーター!$D$10</f>
        <v>10210</v>
      </c>
      <c r="AO92" s="1006"/>
      <c r="AP92" s="1006"/>
      <c r="AQ92" s="1006"/>
      <c r="AR92" s="1006"/>
      <c r="AS92" s="1006"/>
      <c r="AT92" s="1006"/>
      <c r="AU92" s="1006"/>
      <c r="AV92" s="1006"/>
      <c r="AW92" s="978" t="s">
        <v>205</v>
      </c>
      <c r="AX92" s="978"/>
      <c r="AY92" s="957">
        <f>AA92*AN92</f>
        <v>0</v>
      </c>
      <c r="AZ92" s="957"/>
      <c r="BA92" s="957"/>
      <c r="BB92" s="957"/>
      <c r="BC92" s="957"/>
      <c r="BD92" s="957"/>
      <c r="BE92" s="957"/>
      <c r="BF92" s="957"/>
      <c r="BG92" s="957"/>
      <c r="BH92" s="962" t="s">
        <v>256</v>
      </c>
      <c r="BI92" s="991"/>
    </row>
    <row r="93" spans="2:160" ht="7.5" customHeight="1">
      <c r="B93" s="981"/>
      <c r="C93" s="981"/>
      <c r="D93" s="981"/>
      <c r="E93" s="984"/>
      <c r="F93" s="985"/>
      <c r="G93" s="985"/>
      <c r="H93" s="985"/>
      <c r="I93" s="985"/>
      <c r="J93" s="985"/>
      <c r="K93" s="985"/>
      <c r="L93" s="989"/>
      <c r="M93" s="989"/>
      <c r="N93" s="989"/>
      <c r="O93" s="989"/>
      <c r="P93" s="989"/>
      <c r="Q93" s="989"/>
      <c r="R93" s="989"/>
      <c r="S93" s="989"/>
      <c r="T93" s="989"/>
      <c r="U93" s="989"/>
      <c r="V93" s="989"/>
      <c r="W93" s="989"/>
      <c r="X93" s="989"/>
      <c r="Y93" s="989"/>
      <c r="Z93" s="989"/>
      <c r="AA93" s="958"/>
      <c r="AB93" s="959"/>
      <c r="AC93" s="959"/>
      <c r="AD93" s="959"/>
      <c r="AE93" s="959"/>
      <c r="AF93" s="959"/>
      <c r="AG93" s="959"/>
      <c r="AH93" s="959"/>
      <c r="AI93" s="959"/>
      <c r="AJ93" s="963"/>
      <c r="AK93" s="963"/>
      <c r="AL93" s="873"/>
      <c r="AM93" s="873"/>
      <c r="AN93" s="1007"/>
      <c r="AO93" s="1007"/>
      <c r="AP93" s="1007"/>
      <c r="AQ93" s="1007"/>
      <c r="AR93" s="1007"/>
      <c r="AS93" s="1007"/>
      <c r="AT93" s="1007"/>
      <c r="AU93" s="1007"/>
      <c r="AV93" s="1007"/>
      <c r="AW93" s="873"/>
      <c r="AX93" s="873"/>
      <c r="AY93" s="959"/>
      <c r="AZ93" s="959"/>
      <c r="BA93" s="959"/>
      <c r="BB93" s="959"/>
      <c r="BC93" s="959"/>
      <c r="BD93" s="959"/>
      <c r="BE93" s="959"/>
      <c r="BF93" s="959"/>
      <c r="BG93" s="959"/>
      <c r="BH93" s="963"/>
      <c r="BI93" s="992"/>
    </row>
    <row r="94" spans="2:160" ht="7.5" customHeight="1">
      <c r="B94" s="981"/>
      <c r="C94" s="981"/>
      <c r="D94" s="981"/>
      <c r="E94" s="986"/>
      <c r="F94" s="987"/>
      <c r="G94" s="987"/>
      <c r="H94" s="987"/>
      <c r="I94" s="987"/>
      <c r="J94" s="987"/>
      <c r="K94" s="987"/>
      <c r="L94" s="990"/>
      <c r="M94" s="990"/>
      <c r="N94" s="990"/>
      <c r="O94" s="990"/>
      <c r="P94" s="990"/>
      <c r="Q94" s="990"/>
      <c r="R94" s="990"/>
      <c r="S94" s="990"/>
      <c r="T94" s="990"/>
      <c r="U94" s="990"/>
      <c r="V94" s="990"/>
      <c r="W94" s="990"/>
      <c r="X94" s="990"/>
      <c r="Y94" s="990"/>
      <c r="Z94" s="990"/>
      <c r="AA94" s="960"/>
      <c r="AB94" s="961"/>
      <c r="AC94" s="961"/>
      <c r="AD94" s="961"/>
      <c r="AE94" s="961"/>
      <c r="AF94" s="961"/>
      <c r="AG94" s="961"/>
      <c r="AH94" s="961"/>
      <c r="AI94" s="961"/>
      <c r="AJ94" s="964"/>
      <c r="AK94" s="964"/>
      <c r="AL94" s="979"/>
      <c r="AM94" s="979"/>
      <c r="AN94" s="1008"/>
      <c r="AO94" s="1008"/>
      <c r="AP94" s="1008"/>
      <c r="AQ94" s="1008"/>
      <c r="AR94" s="1008"/>
      <c r="AS94" s="1008"/>
      <c r="AT94" s="1008"/>
      <c r="AU94" s="1008"/>
      <c r="AV94" s="1008"/>
      <c r="AW94" s="979"/>
      <c r="AX94" s="979"/>
      <c r="AY94" s="961"/>
      <c r="AZ94" s="961"/>
      <c r="BA94" s="961"/>
      <c r="BB94" s="961"/>
      <c r="BC94" s="961"/>
      <c r="BD94" s="961"/>
      <c r="BE94" s="961"/>
      <c r="BF94" s="961"/>
      <c r="BG94" s="961"/>
      <c r="BH94" s="964"/>
      <c r="BI94" s="993"/>
    </row>
    <row r="95" spans="2:160" ht="7.5" customHeight="1">
      <c r="B95" s="981"/>
      <c r="C95" s="981"/>
      <c r="D95" s="981"/>
      <c r="E95" s="982" t="s">
        <v>212</v>
      </c>
      <c r="F95" s="983"/>
      <c r="G95" s="983"/>
      <c r="H95" s="983"/>
      <c r="I95" s="983"/>
      <c r="J95" s="983"/>
      <c r="K95" s="983"/>
      <c r="L95" s="988" t="s">
        <v>213</v>
      </c>
      <c r="M95" s="988"/>
      <c r="N95" s="988"/>
      <c r="O95" s="988"/>
      <c r="P95" s="988"/>
      <c r="Q95" s="988"/>
      <c r="R95" s="988"/>
      <c r="S95" s="988"/>
      <c r="T95" s="988"/>
      <c r="U95" s="988"/>
      <c r="V95" s="988"/>
      <c r="W95" s="988"/>
      <c r="X95" s="988"/>
      <c r="Y95" s="988"/>
      <c r="Z95" s="988"/>
      <c r="AA95" s="1000">
        <f>IF(S13&lt;1,0,1)</f>
        <v>0</v>
      </c>
      <c r="AB95" s="1001"/>
      <c r="AC95" s="1001"/>
      <c r="AD95" s="1001"/>
      <c r="AE95" s="1001"/>
      <c r="AF95" s="1001"/>
      <c r="AG95" s="1001"/>
      <c r="AH95" s="1001"/>
      <c r="AI95" s="1001"/>
      <c r="AJ95" s="1001"/>
      <c r="AK95" s="1001"/>
      <c r="AL95" s="978"/>
      <c r="AM95" s="978"/>
      <c r="AN95" s="1006">
        <f>パラメーター!$D$11</f>
        <v>7730</v>
      </c>
      <c r="AO95" s="1006"/>
      <c r="AP95" s="1006"/>
      <c r="AQ95" s="1006"/>
      <c r="AR95" s="1006"/>
      <c r="AS95" s="1006"/>
      <c r="AT95" s="1006"/>
      <c r="AU95" s="1006"/>
      <c r="AV95" s="1006"/>
      <c r="AW95" s="873" t="s">
        <v>259</v>
      </c>
      <c r="AX95" s="873"/>
      <c r="AY95" s="957">
        <f>AA95*AN95</f>
        <v>0</v>
      </c>
      <c r="AZ95" s="957"/>
      <c r="BA95" s="957"/>
      <c r="BB95" s="957"/>
      <c r="BC95" s="957"/>
      <c r="BD95" s="957"/>
      <c r="BE95" s="957"/>
      <c r="BF95" s="957"/>
      <c r="BG95" s="957"/>
      <c r="BH95" s="962" t="s">
        <v>256</v>
      </c>
      <c r="BI95" s="991"/>
    </row>
    <row r="96" spans="2:160" ht="7.5" customHeight="1">
      <c r="B96" s="981"/>
      <c r="C96" s="981"/>
      <c r="D96" s="981"/>
      <c r="E96" s="984"/>
      <c r="F96" s="985"/>
      <c r="G96" s="985"/>
      <c r="H96" s="985"/>
      <c r="I96" s="985"/>
      <c r="J96" s="985"/>
      <c r="K96" s="985"/>
      <c r="L96" s="989"/>
      <c r="M96" s="989"/>
      <c r="N96" s="989"/>
      <c r="O96" s="989"/>
      <c r="P96" s="989"/>
      <c r="Q96" s="989"/>
      <c r="R96" s="989"/>
      <c r="S96" s="989"/>
      <c r="T96" s="989"/>
      <c r="U96" s="989"/>
      <c r="V96" s="989"/>
      <c r="W96" s="989"/>
      <c r="X96" s="989"/>
      <c r="Y96" s="989"/>
      <c r="Z96" s="989"/>
      <c r="AA96" s="1002"/>
      <c r="AB96" s="1003"/>
      <c r="AC96" s="1003"/>
      <c r="AD96" s="1003"/>
      <c r="AE96" s="1003"/>
      <c r="AF96" s="1003"/>
      <c r="AG96" s="1003"/>
      <c r="AH96" s="1003"/>
      <c r="AI96" s="1003"/>
      <c r="AJ96" s="1003"/>
      <c r="AK96" s="1003"/>
      <c r="AL96" s="873"/>
      <c r="AM96" s="873"/>
      <c r="AN96" s="1007"/>
      <c r="AO96" s="1007"/>
      <c r="AP96" s="1007"/>
      <c r="AQ96" s="1007"/>
      <c r="AR96" s="1007"/>
      <c r="AS96" s="1007"/>
      <c r="AT96" s="1007"/>
      <c r="AU96" s="1007"/>
      <c r="AV96" s="1007"/>
      <c r="AW96" s="873"/>
      <c r="AX96" s="873"/>
      <c r="AY96" s="959"/>
      <c r="AZ96" s="959"/>
      <c r="BA96" s="959"/>
      <c r="BB96" s="959"/>
      <c r="BC96" s="959"/>
      <c r="BD96" s="959"/>
      <c r="BE96" s="959"/>
      <c r="BF96" s="959"/>
      <c r="BG96" s="959"/>
      <c r="BH96" s="963"/>
      <c r="BI96" s="992"/>
    </row>
    <row r="97" spans="2:62" ht="7.5" customHeight="1">
      <c r="B97" s="981"/>
      <c r="C97" s="981"/>
      <c r="D97" s="981"/>
      <c r="E97" s="986"/>
      <c r="F97" s="987"/>
      <c r="G97" s="987"/>
      <c r="H97" s="987"/>
      <c r="I97" s="987"/>
      <c r="J97" s="987"/>
      <c r="K97" s="987"/>
      <c r="L97" s="990"/>
      <c r="M97" s="990"/>
      <c r="N97" s="990"/>
      <c r="O97" s="990"/>
      <c r="P97" s="990"/>
      <c r="Q97" s="990"/>
      <c r="R97" s="990"/>
      <c r="S97" s="990"/>
      <c r="T97" s="990"/>
      <c r="U97" s="990"/>
      <c r="V97" s="990"/>
      <c r="W97" s="990"/>
      <c r="X97" s="990"/>
      <c r="Y97" s="990"/>
      <c r="Z97" s="990"/>
      <c r="AA97" s="1004"/>
      <c r="AB97" s="1005"/>
      <c r="AC97" s="1005"/>
      <c r="AD97" s="1005"/>
      <c r="AE97" s="1005"/>
      <c r="AF97" s="1005"/>
      <c r="AG97" s="1005"/>
      <c r="AH97" s="1005"/>
      <c r="AI97" s="1005"/>
      <c r="AJ97" s="1005"/>
      <c r="AK97" s="1005"/>
      <c r="AL97" s="979"/>
      <c r="AM97" s="979"/>
      <c r="AN97" s="1008"/>
      <c r="AO97" s="1008"/>
      <c r="AP97" s="1008"/>
      <c r="AQ97" s="1008"/>
      <c r="AR97" s="1008"/>
      <c r="AS97" s="1008"/>
      <c r="AT97" s="1008"/>
      <c r="AU97" s="1008"/>
      <c r="AV97" s="1008"/>
      <c r="AW97" s="979"/>
      <c r="AX97" s="979"/>
      <c r="AY97" s="961"/>
      <c r="AZ97" s="961"/>
      <c r="BA97" s="961"/>
      <c r="BB97" s="961"/>
      <c r="BC97" s="961"/>
      <c r="BD97" s="961"/>
      <c r="BE97" s="961"/>
      <c r="BF97" s="961"/>
      <c r="BG97" s="961"/>
      <c r="BH97" s="964"/>
      <c r="BI97" s="993"/>
    </row>
    <row r="98" spans="2:62" ht="7.5" customHeight="1">
      <c r="B98" s="965" t="s">
        <v>248</v>
      </c>
      <c r="C98" s="965"/>
      <c r="D98" s="965"/>
      <c r="E98" s="965"/>
      <c r="F98" s="965"/>
      <c r="G98" s="965"/>
      <c r="H98" s="965"/>
      <c r="I98" s="965"/>
      <c r="J98" s="965"/>
      <c r="K98" s="965"/>
      <c r="L98" s="965"/>
      <c r="M98" s="965"/>
      <c r="N98" s="965"/>
      <c r="O98" s="965"/>
      <c r="P98" s="965"/>
      <c r="Q98" s="965"/>
      <c r="R98" s="965"/>
      <c r="S98" s="965"/>
      <c r="T98" s="965"/>
      <c r="U98" s="965"/>
      <c r="V98" s="965"/>
      <c r="W98" s="965"/>
      <c r="X98" s="965"/>
      <c r="Y98" s="965"/>
      <c r="Z98" s="965"/>
      <c r="AA98" s="966" t="s">
        <v>202</v>
      </c>
      <c r="AB98" s="967"/>
      <c r="AC98" s="967"/>
      <c r="AD98" s="967"/>
      <c r="AE98" s="967"/>
      <c r="AF98" s="967"/>
      <c r="AG98" s="967"/>
      <c r="AH98" s="967"/>
      <c r="AI98" s="967"/>
      <c r="AJ98" s="967"/>
      <c r="AK98" s="967"/>
      <c r="AL98" s="967"/>
      <c r="AM98" s="967"/>
      <c r="AN98" s="967"/>
      <c r="AO98" s="967"/>
      <c r="AP98" s="967"/>
      <c r="AQ98" s="967"/>
      <c r="AR98" s="967"/>
      <c r="AS98" s="967"/>
      <c r="AT98" s="967"/>
      <c r="AU98" s="967"/>
      <c r="AV98" s="967"/>
      <c r="AW98" s="967"/>
      <c r="AX98" s="968"/>
      <c r="AY98" s="956">
        <f>ROUNDDOWN(SUM(AY89:BI97),-2)</f>
        <v>0</v>
      </c>
      <c r="AZ98" s="957"/>
      <c r="BA98" s="957"/>
      <c r="BB98" s="957"/>
      <c r="BC98" s="957"/>
      <c r="BD98" s="957"/>
      <c r="BE98" s="957"/>
      <c r="BF98" s="957"/>
      <c r="BG98" s="957"/>
      <c r="BH98" s="962" t="s">
        <v>256</v>
      </c>
      <c r="BI98" s="991"/>
    </row>
    <row r="99" spans="2:62" ht="7.5" customHeight="1">
      <c r="B99" s="965"/>
      <c r="C99" s="965"/>
      <c r="D99" s="965"/>
      <c r="E99" s="965"/>
      <c r="F99" s="965"/>
      <c r="G99" s="965"/>
      <c r="H99" s="965"/>
      <c r="I99" s="965"/>
      <c r="J99" s="965"/>
      <c r="K99" s="965"/>
      <c r="L99" s="965"/>
      <c r="M99" s="965"/>
      <c r="N99" s="965"/>
      <c r="O99" s="965"/>
      <c r="P99" s="965"/>
      <c r="Q99" s="965"/>
      <c r="R99" s="965"/>
      <c r="S99" s="965"/>
      <c r="T99" s="965"/>
      <c r="U99" s="965"/>
      <c r="V99" s="965"/>
      <c r="W99" s="965"/>
      <c r="X99" s="965"/>
      <c r="Y99" s="965"/>
      <c r="Z99" s="965"/>
      <c r="AA99" s="969"/>
      <c r="AB99" s="970"/>
      <c r="AC99" s="970"/>
      <c r="AD99" s="970"/>
      <c r="AE99" s="970"/>
      <c r="AF99" s="970"/>
      <c r="AG99" s="970"/>
      <c r="AH99" s="970"/>
      <c r="AI99" s="970"/>
      <c r="AJ99" s="970"/>
      <c r="AK99" s="970"/>
      <c r="AL99" s="970"/>
      <c r="AM99" s="970"/>
      <c r="AN99" s="970"/>
      <c r="AO99" s="970"/>
      <c r="AP99" s="970"/>
      <c r="AQ99" s="970"/>
      <c r="AR99" s="970"/>
      <c r="AS99" s="970"/>
      <c r="AT99" s="970"/>
      <c r="AU99" s="970"/>
      <c r="AV99" s="970"/>
      <c r="AW99" s="970"/>
      <c r="AX99" s="971"/>
      <c r="AY99" s="958"/>
      <c r="AZ99" s="959"/>
      <c r="BA99" s="959"/>
      <c r="BB99" s="959"/>
      <c r="BC99" s="959"/>
      <c r="BD99" s="959"/>
      <c r="BE99" s="959"/>
      <c r="BF99" s="959"/>
      <c r="BG99" s="959"/>
      <c r="BH99" s="963"/>
      <c r="BI99" s="992"/>
    </row>
    <row r="100" spans="2:62" ht="7.5" customHeight="1">
      <c r="B100" s="965"/>
      <c r="C100" s="965"/>
      <c r="D100" s="965"/>
      <c r="E100" s="965"/>
      <c r="F100" s="965"/>
      <c r="G100" s="965"/>
      <c r="H100" s="965"/>
      <c r="I100" s="965"/>
      <c r="J100" s="965"/>
      <c r="K100" s="965"/>
      <c r="L100" s="965"/>
      <c r="M100" s="965"/>
      <c r="N100" s="965"/>
      <c r="O100" s="965"/>
      <c r="P100" s="965"/>
      <c r="Q100" s="965"/>
      <c r="R100" s="965"/>
      <c r="S100" s="965"/>
      <c r="T100" s="965"/>
      <c r="U100" s="965"/>
      <c r="V100" s="965"/>
      <c r="W100" s="965"/>
      <c r="X100" s="965"/>
      <c r="Y100" s="965"/>
      <c r="Z100" s="965"/>
      <c r="AA100" s="972"/>
      <c r="AB100" s="973"/>
      <c r="AC100" s="973"/>
      <c r="AD100" s="973"/>
      <c r="AE100" s="973"/>
      <c r="AF100" s="973"/>
      <c r="AG100" s="973"/>
      <c r="AH100" s="973"/>
      <c r="AI100" s="973"/>
      <c r="AJ100" s="973"/>
      <c r="AK100" s="973"/>
      <c r="AL100" s="973"/>
      <c r="AM100" s="973"/>
      <c r="AN100" s="973"/>
      <c r="AO100" s="973"/>
      <c r="AP100" s="973"/>
      <c r="AQ100" s="973"/>
      <c r="AR100" s="973"/>
      <c r="AS100" s="973"/>
      <c r="AT100" s="973"/>
      <c r="AU100" s="973"/>
      <c r="AV100" s="973"/>
      <c r="AW100" s="973"/>
      <c r="AX100" s="974"/>
      <c r="AY100" s="960"/>
      <c r="AZ100" s="961"/>
      <c r="BA100" s="961"/>
      <c r="BB100" s="961"/>
      <c r="BC100" s="961"/>
      <c r="BD100" s="961"/>
      <c r="BE100" s="961"/>
      <c r="BF100" s="961"/>
      <c r="BG100" s="961"/>
      <c r="BH100" s="964"/>
      <c r="BI100" s="993"/>
    </row>
    <row r="101" spans="2:62" ht="7.5" customHeight="1">
      <c r="B101" s="980" t="str">
        <f>IF(AY98&gt;パラメーター!$D$14,"※介護分の限度額を超えているため、限度額である"&amp;パラメーター!$D$17&amp;"円で計算されます。","")</f>
        <v/>
      </c>
      <c r="C101" s="980"/>
      <c r="D101" s="980"/>
      <c r="E101" s="980"/>
      <c r="F101" s="980"/>
      <c r="G101" s="980"/>
      <c r="H101" s="980"/>
      <c r="I101" s="980"/>
      <c r="J101" s="980"/>
      <c r="K101" s="980"/>
      <c r="L101" s="980"/>
      <c r="M101" s="980"/>
      <c r="N101" s="980"/>
      <c r="O101" s="980"/>
      <c r="P101" s="980"/>
      <c r="Q101" s="980"/>
      <c r="R101" s="980"/>
      <c r="S101" s="980"/>
      <c r="T101" s="980"/>
      <c r="U101" s="980"/>
      <c r="V101" s="980"/>
      <c r="W101" s="980"/>
      <c r="X101" s="980"/>
      <c r="Y101" s="980"/>
      <c r="Z101" s="980"/>
      <c r="AA101" s="980"/>
      <c r="AB101" s="980"/>
      <c r="AC101" s="980"/>
      <c r="AD101" s="980"/>
      <c r="AE101" s="980"/>
      <c r="AF101" s="980"/>
      <c r="AG101" s="980"/>
      <c r="AH101" s="980"/>
      <c r="AI101" s="980"/>
      <c r="AJ101" s="980"/>
      <c r="AK101" s="980"/>
      <c r="AL101" s="980"/>
      <c r="AM101" s="980"/>
      <c r="AN101" s="980"/>
      <c r="AO101" s="980"/>
      <c r="AP101" s="980"/>
      <c r="AQ101" s="980"/>
      <c r="AR101" s="980"/>
      <c r="AS101" s="980"/>
      <c r="AT101" s="980"/>
      <c r="AU101" s="980"/>
      <c r="AV101" s="980"/>
      <c r="AW101" s="980"/>
      <c r="AX101" s="980"/>
      <c r="AY101" s="980"/>
      <c r="AZ101" s="980"/>
      <c r="BA101" s="980"/>
      <c r="BB101" s="980"/>
      <c r="BC101" s="980"/>
      <c r="BD101" s="980"/>
      <c r="BE101" s="980"/>
      <c r="BF101" s="980"/>
      <c r="BG101" s="980"/>
      <c r="BH101" s="980"/>
      <c r="BI101" s="980"/>
    </row>
    <row r="102" spans="2:62" ht="7.5" customHeight="1">
      <c r="B102" s="980"/>
      <c r="C102" s="980"/>
      <c r="D102" s="980"/>
      <c r="E102" s="980"/>
      <c r="F102" s="980"/>
      <c r="G102" s="980"/>
      <c r="H102" s="980"/>
      <c r="I102" s="980"/>
      <c r="J102" s="980"/>
      <c r="K102" s="980"/>
      <c r="L102" s="980"/>
      <c r="M102" s="980"/>
      <c r="N102" s="980"/>
      <c r="O102" s="980"/>
      <c r="P102" s="980"/>
      <c r="Q102" s="980"/>
      <c r="R102" s="980"/>
      <c r="S102" s="980"/>
      <c r="T102" s="980"/>
      <c r="U102" s="980"/>
      <c r="V102" s="980"/>
      <c r="W102" s="980"/>
      <c r="X102" s="980"/>
      <c r="Y102" s="980"/>
      <c r="Z102" s="980"/>
      <c r="AA102" s="980"/>
      <c r="AB102" s="980"/>
      <c r="AC102" s="980"/>
      <c r="AD102" s="980"/>
      <c r="AE102" s="980"/>
      <c r="AF102" s="980"/>
      <c r="AG102" s="980"/>
      <c r="AH102" s="980"/>
      <c r="AI102" s="980"/>
      <c r="AJ102" s="980"/>
      <c r="AK102" s="980"/>
      <c r="AL102" s="980"/>
      <c r="AM102" s="980"/>
      <c r="AN102" s="980"/>
      <c r="AO102" s="980"/>
      <c r="AP102" s="980"/>
      <c r="AQ102" s="980"/>
      <c r="AR102" s="980"/>
      <c r="AS102" s="980"/>
      <c r="AT102" s="980"/>
      <c r="AU102" s="980"/>
      <c r="AV102" s="980"/>
      <c r="AW102" s="980"/>
      <c r="AX102" s="980"/>
      <c r="AY102" s="980"/>
      <c r="AZ102" s="980"/>
      <c r="BA102" s="980"/>
      <c r="BB102" s="980"/>
      <c r="BC102" s="980"/>
      <c r="BD102" s="980"/>
      <c r="BE102" s="980"/>
      <c r="BF102" s="980"/>
      <c r="BG102" s="980"/>
      <c r="BH102" s="980"/>
      <c r="BI102" s="980"/>
      <c r="BJ102" s="230"/>
    </row>
    <row r="103" spans="2:62" ht="7.5" customHeight="1">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8"/>
      <c r="AZ103" s="238"/>
      <c r="BA103" s="238"/>
      <c r="BB103" s="238"/>
      <c r="BC103" s="238"/>
      <c r="BD103" s="238"/>
      <c r="BE103" s="238"/>
      <c r="BF103" s="238"/>
      <c r="BG103" s="238"/>
      <c r="BH103" s="238"/>
      <c r="BI103" s="230"/>
      <c r="BJ103" s="230"/>
    </row>
    <row r="104" spans="2:62" ht="7.5" customHeight="1">
      <c r="AY104" s="230"/>
    </row>
    <row r="105" spans="2:62" ht="9" customHeight="1">
      <c r="E105" s="994" t="s">
        <v>470</v>
      </c>
      <c r="F105" s="995"/>
      <c r="G105" s="995"/>
      <c r="H105" s="995"/>
      <c r="I105" s="995"/>
      <c r="J105" s="995"/>
      <c r="K105" s="995"/>
      <c r="L105" s="995"/>
      <c r="M105" s="995"/>
      <c r="N105" s="995"/>
      <c r="O105" s="996">
        <f>SUM(
IF(AY68&gt;パラメーター!$D$12,パラメーター!$D$12,AY68),
IF(AY83&gt;パラメーター!$D$13,パラメーター!$D$13,AY83),
IF(AY98&gt;パラメーター!$D$14,パラメーター!$D$14,AY98))</f>
        <v>0</v>
      </c>
      <c r="P105" s="996"/>
      <c r="Q105" s="996"/>
      <c r="R105" s="996"/>
      <c r="S105" s="996"/>
      <c r="T105" s="996"/>
      <c r="U105" s="996"/>
      <c r="V105" s="996"/>
      <c r="W105" s="996"/>
      <c r="X105" s="996"/>
      <c r="Y105" s="996"/>
      <c r="Z105" s="996"/>
      <c r="AA105" s="997" t="s">
        <v>224</v>
      </c>
      <c r="AB105" s="997"/>
      <c r="AC105" s="997"/>
      <c r="AD105" s="997"/>
      <c r="AE105" s="997"/>
      <c r="AF105" s="997"/>
      <c r="AG105" s="997"/>
      <c r="AH105" s="997"/>
      <c r="AI105" s="997"/>
      <c r="AJ105" s="997"/>
      <c r="AK105" s="996">
        <f>ROUNDDOWN(O105/12,0)</f>
        <v>0</v>
      </c>
      <c r="AL105" s="996"/>
      <c r="AM105" s="996"/>
      <c r="AN105" s="996"/>
      <c r="AO105" s="996"/>
      <c r="AP105" s="996"/>
      <c r="AQ105" s="996"/>
      <c r="AR105" s="996"/>
      <c r="AS105" s="996"/>
      <c r="AT105" s="996"/>
      <c r="AU105" s="996"/>
      <c r="AV105" s="996"/>
      <c r="AY105" s="234"/>
      <c r="AZ105" s="235"/>
      <c r="BA105" s="235"/>
      <c r="BB105" s="998" t="s">
        <v>254</v>
      </c>
      <c r="BC105" s="998"/>
      <c r="BD105" s="998"/>
      <c r="BE105" s="998"/>
      <c r="BF105" s="998"/>
      <c r="BG105" s="235"/>
      <c r="BH105" s="235"/>
      <c r="BI105" s="220"/>
    </row>
    <row r="106" spans="2:62" ht="9" customHeight="1">
      <c r="E106" s="995"/>
      <c r="F106" s="995"/>
      <c r="G106" s="995"/>
      <c r="H106" s="995"/>
      <c r="I106" s="995"/>
      <c r="J106" s="995"/>
      <c r="K106" s="995"/>
      <c r="L106" s="995"/>
      <c r="M106" s="995"/>
      <c r="N106" s="995"/>
      <c r="O106" s="996"/>
      <c r="P106" s="996"/>
      <c r="Q106" s="996"/>
      <c r="R106" s="996"/>
      <c r="S106" s="996"/>
      <c r="T106" s="996"/>
      <c r="U106" s="996"/>
      <c r="V106" s="996"/>
      <c r="W106" s="996"/>
      <c r="X106" s="996"/>
      <c r="Y106" s="996"/>
      <c r="Z106" s="996"/>
      <c r="AA106" s="997"/>
      <c r="AB106" s="997"/>
      <c r="AC106" s="997"/>
      <c r="AD106" s="997"/>
      <c r="AE106" s="997"/>
      <c r="AF106" s="997"/>
      <c r="AG106" s="997"/>
      <c r="AH106" s="997"/>
      <c r="AI106" s="997"/>
      <c r="AJ106" s="997"/>
      <c r="AK106" s="996"/>
      <c r="AL106" s="996"/>
      <c r="AM106" s="996"/>
      <c r="AN106" s="996"/>
      <c r="AO106" s="996"/>
      <c r="AP106" s="996"/>
      <c r="AQ106" s="996"/>
      <c r="AR106" s="996"/>
      <c r="AS106" s="996"/>
      <c r="AT106" s="996"/>
      <c r="AU106" s="996"/>
      <c r="AV106" s="996"/>
      <c r="AY106" s="230"/>
      <c r="AZ106" s="230"/>
      <c r="BA106" s="230"/>
      <c r="BB106" s="999"/>
      <c r="BC106" s="999"/>
      <c r="BD106" s="999"/>
      <c r="BE106" s="999"/>
      <c r="BF106" s="999"/>
      <c r="BG106" s="230"/>
      <c r="BH106" s="230"/>
      <c r="BI106" s="230"/>
      <c r="BJ106" s="230"/>
    </row>
    <row r="107" spans="2:62" ht="9" customHeight="1">
      <c r="E107" s="995"/>
      <c r="F107" s="995"/>
      <c r="G107" s="995"/>
      <c r="H107" s="995"/>
      <c r="I107" s="995"/>
      <c r="J107" s="995"/>
      <c r="K107" s="995"/>
      <c r="L107" s="995"/>
      <c r="M107" s="995"/>
      <c r="N107" s="995"/>
      <c r="O107" s="996"/>
      <c r="P107" s="996"/>
      <c r="Q107" s="996"/>
      <c r="R107" s="996"/>
      <c r="S107" s="996"/>
      <c r="T107" s="996"/>
      <c r="U107" s="996"/>
      <c r="V107" s="996"/>
      <c r="W107" s="996"/>
      <c r="X107" s="996"/>
      <c r="Y107" s="996"/>
      <c r="Z107" s="996"/>
      <c r="AA107" s="997"/>
      <c r="AB107" s="997"/>
      <c r="AC107" s="997"/>
      <c r="AD107" s="997"/>
      <c r="AE107" s="997"/>
      <c r="AF107" s="997"/>
      <c r="AG107" s="997"/>
      <c r="AH107" s="997"/>
      <c r="AI107" s="997"/>
      <c r="AJ107" s="997"/>
      <c r="AK107" s="996"/>
      <c r="AL107" s="996"/>
      <c r="AM107" s="996"/>
      <c r="AN107" s="996"/>
      <c r="AO107" s="996"/>
      <c r="AP107" s="996"/>
      <c r="AQ107" s="996"/>
      <c r="AR107" s="996"/>
      <c r="AS107" s="996"/>
      <c r="AT107" s="996"/>
      <c r="AU107" s="996"/>
      <c r="AV107" s="996"/>
      <c r="AY107" s="230"/>
      <c r="AZ107" s="230"/>
      <c r="BA107" s="230"/>
      <c r="BB107" s="230"/>
      <c r="BC107" s="230"/>
      <c r="BD107" s="230"/>
      <c r="BE107" s="230"/>
      <c r="BF107" s="230"/>
      <c r="BG107" s="230"/>
      <c r="BH107" s="230"/>
      <c r="BI107" s="230"/>
      <c r="BJ107" s="230"/>
    </row>
    <row r="108" spans="2:62" ht="9" customHeight="1">
      <c r="E108" s="995"/>
      <c r="F108" s="995"/>
      <c r="G108" s="995"/>
      <c r="H108" s="995"/>
      <c r="I108" s="995"/>
      <c r="J108" s="995"/>
      <c r="K108" s="995"/>
      <c r="L108" s="995"/>
      <c r="M108" s="995"/>
      <c r="N108" s="995"/>
      <c r="O108" s="996"/>
      <c r="P108" s="996"/>
      <c r="Q108" s="996"/>
      <c r="R108" s="996"/>
      <c r="S108" s="996"/>
      <c r="T108" s="996"/>
      <c r="U108" s="996"/>
      <c r="V108" s="996"/>
      <c r="W108" s="996"/>
      <c r="X108" s="996"/>
      <c r="Y108" s="996"/>
      <c r="Z108" s="996"/>
      <c r="AA108" s="997"/>
      <c r="AB108" s="997"/>
      <c r="AC108" s="997"/>
      <c r="AD108" s="997"/>
      <c r="AE108" s="997"/>
      <c r="AF108" s="997"/>
      <c r="AG108" s="997"/>
      <c r="AH108" s="997"/>
      <c r="AI108" s="997"/>
      <c r="AJ108" s="997"/>
      <c r="AK108" s="996"/>
      <c r="AL108" s="996"/>
      <c r="AM108" s="996"/>
      <c r="AN108" s="996"/>
      <c r="AO108" s="996"/>
      <c r="AP108" s="996"/>
      <c r="AQ108" s="996"/>
      <c r="AR108" s="996"/>
      <c r="AS108" s="996"/>
      <c r="AT108" s="996"/>
      <c r="AU108" s="996"/>
      <c r="AV108" s="996"/>
      <c r="AY108" s="230"/>
      <c r="AZ108" s="230"/>
      <c r="BA108" s="230"/>
      <c r="BB108" s="230"/>
      <c r="BC108" s="230"/>
      <c r="BD108" s="230"/>
      <c r="BE108" s="230"/>
      <c r="BF108" s="230"/>
      <c r="BG108" s="230"/>
      <c r="BH108" s="230"/>
      <c r="BI108" s="230"/>
      <c r="BJ108" s="230"/>
    </row>
    <row r="109" spans="2:62" ht="9" customHeight="1">
      <c r="AY109" s="230"/>
      <c r="AZ109" s="230"/>
      <c r="BA109" s="230"/>
      <c r="BB109" s="230"/>
      <c r="BC109" s="230"/>
      <c r="BD109" s="230"/>
      <c r="BE109" s="230"/>
      <c r="BF109" s="230"/>
      <c r="BG109" s="230"/>
      <c r="BH109" s="230"/>
      <c r="BI109" s="230"/>
      <c r="BJ109" s="230"/>
    </row>
    <row r="110" spans="2:62" ht="9.75" customHeight="1">
      <c r="B110" s="1042" t="s">
        <v>266</v>
      </c>
      <c r="C110" s="1043"/>
      <c r="D110" s="1043"/>
      <c r="E110" s="1043"/>
      <c r="F110" s="1043"/>
      <c r="G110" s="1043"/>
      <c r="H110" s="1043"/>
      <c r="I110" s="1043"/>
      <c r="J110" s="1043"/>
      <c r="K110" s="1043"/>
      <c r="L110" s="1043"/>
      <c r="M110" s="1043"/>
      <c r="N110" s="1043"/>
      <c r="O110" s="1043"/>
      <c r="P110" s="1043"/>
      <c r="Q110" s="1043"/>
      <c r="R110" s="1043"/>
      <c r="S110" s="1043"/>
      <c r="T110" s="1043"/>
      <c r="U110" s="1043"/>
      <c r="V110" s="1043"/>
      <c r="W110" s="1043"/>
      <c r="X110" s="1043"/>
      <c r="Y110" s="1043"/>
      <c r="Z110" s="1043"/>
      <c r="AA110" s="951" t="s">
        <v>225</v>
      </c>
      <c r="AB110" s="951"/>
      <c r="AC110" s="951"/>
      <c r="AD110" s="951"/>
      <c r="AE110" s="951"/>
      <c r="AF110" s="951"/>
      <c r="AG110" s="951"/>
      <c r="AH110" s="951"/>
      <c r="AI110" s="951"/>
      <c r="AJ110" s="951"/>
      <c r="AK110" s="951"/>
      <c r="AL110" s="951"/>
      <c r="AM110" s="951"/>
      <c r="AN110" s="951"/>
      <c r="AO110" s="951"/>
      <c r="AP110" s="951"/>
      <c r="AQ110" s="951"/>
      <c r="AR110" s="951"/>
      <c r="AS110" s="951"/>
      <c r="AT110" s="951"/>
      <c r="AU110" s="951"/>
      <c r="AV110" s="952"/>
      <c r="AY110" s="230"/>
      <c r="AZ110" s="230"/>
      <c r="BA110" s="230"/>
      <c r="BB110" s="230"/>
      <c r="BC110" s="230"/>
      <c r="BD110" s="230"/>
      <c r="BE110" s="230"/>
      <c r="BF110" s="230"/>
      <c r="BG110" s="230"/>
      <c r="BH110" s="230"/>
      <c r="BI110" s="230"/>
      <c r="BJ110" s="230"/>
    </row>
    <row r="111" spans="2:62" ht="9.75" customHeight="1">
      <c r="B111" s="1044"/>
      <c r="C111" s="1045"/>
      <c r="D111" s="1045"/>
      <c r="E111" s="1045"/>
      <c r="F111" s="1045"/>
      <c r="G111" s="1045"/>
      <c r="H111" s="1045"/>
      <c r="I111" s="1045"/>
      <c r="J111" s="1045"/>
      <c r="K111" s="1045"/>
      <c r="L111" s="1045"/>
      <c r="M111" s="1045"/>
      <c r="N111" s="1045"/>
      <c r="O111" s="1045"/>
      <c r="P111" s="1045"/>
      <c r="Q111" s="1045"/>
      <c r="R111" s="1045"/>
      <c r="S111" s="1045"/>
      <c r="T111" s="1045"/>
      <c r="U111" s="1045"/>
      <c r="V111" s="1045"/>
      <c r="W111" s="1045"/>
      <c r="X111" s="1045"/>
      <c r="Y111" s="1045"/>
      <c r="Z111" s="1045"/>
      <c r="AA111" s="953"/>
      <c r="AB111" s="953"/>
      <c r="AC111" s="953"/>
      <c r="AD111" s="953"/>
      <c r="AE111" s="953"/>
      <c r="AF111" s="953"/>
      <c r="AG111" s="953"/>
      <c r="AH111" s="953"/>
      <c r="AI111" s="953"/>
      <c r="AJ111" s="953"/>
      <c r="AK111" s="953"/>
      <c r="AL111" s="953"/>
      <c r="AM111" s="953"/>
      <c r="AN111" s="953"/>
      <c r="AO111" s="953"/>
      <c r="AP111" s="953"/>
      <c r="AQ111" s="953"/>
      <c r="AR111" s="953"/>
      <c r="AS111" s="953"/>
      <c r="AT111" s="953"/>
      <c r="AU111" s="953"/>
      <c r="AV111" s="954"/>
      <c r="AY111" s="230"/>
      <c r="AZ111" s="230"/>
      <c r="BA111" s="230"/>
      <c r="BB111" s="230"/>
      <c r="BC111" s="230"/>
      <c r="BD111" s="230"/>
      <c r="BE111" s="230"/>
      <c r="BF111" s="230"/>
      <c r="BG111" s="230"/>
      <c r="BH111" s="230"/>
      <c r="BI111" s="230"/>
      <c r="BJ111" s="230"/>
    </row>
    <row r="112" spans="2:62" ht="9.75" customHeight="1">
      <c r="B112" s="1044"/>
      <c r="C112" s="1045"/>
      <c r="D112" s="1045"/>
      <c r="E112" s="1045"/>
      <c r="F112" s="1045"/>
      <c r="G112" s="1045"/>
      <c r="H112" s="1045"/>
      <c r="I112" s="1045"/>
      <c r="J112" s="1045"/>
      <c r="K112" s="1045"/>
      <c r="L112" s="1045"/>
      <c r="M112" s="1045"/>
      <c r="N112" s="1045"/>
      <c r="O112" s="1045"/>
      <c r="P112" s="1045"/>
      <c r="Q112" s="1045"/>
      <c r="R112" s="1045"/>
      <c r="S112" s="1045"/>
      <c r="T112" s="1045"/>
      <c r="U112" s="1045"/>
      <c r="V112" s="1045"/>
      <c r="W112" s="1045"/>
      <c r="X112" s="1045"/>
      <c r="Y112" s="1045"/>
      <c r="Z112" s="1045"/>
      <c r="AA112" s="953"/>
      <c r="AB112" s="953"/>
      <c r="AC112" s="953"/>
      <c r="AD112" s="953"/>
      <c r="AE112" s="953"/>
      <c r="AF112" s="953"/>
      <c r="AG112" s="953"/>
      <c r="AH112" s="953"/>
      <c r="AI112" s="953"/>
      <c r="AJ112" s="953"/>
      <c r="AK112" s="953"/>
      <c r="AL112" s="953"/>
      <c r="AM112" s="953"/>
      <c r="AN112" s="953"/>
      <c r="AO112" s="953"/>
      <c r="AP112" s="953"/>
      <c r="AQ112" s="953"/>
      <c r="AR112" s="953"/>
      <c r="AS112" s="953"/>
      <c r="AT112" s="953"/>
      <c r="AU112" s="953"/>
      <c r="AV112" s="954"/>
      <c r="AY112" s="230"/>
      <c r="AZ112" s="230"/>
      <c r="BA112" s="230"/>
      <c r="BB112" s="230"/>
      <c r="BC112" s="230"/>
      <c r="BD112" s="230"/>
      <c r="BE112" s="230"/>
      <c r="BF112" s="230"/>
      <c r="BG112" s="230"/>
      <c r="BH112" s="230"/>
      <c r="BI112" s="230"/>
      <c r="BJ112" s="230"/>
    </row>
    <row r="113" spans="2:78" ht="9.75" customHeight="1" thickBot="1">
      <c r="B113" s="1044"/>
      <c r="C113" s="1045"/>
      <c r="D113" s="1045"/>
      <c r="E113" s="1045"/>
      <c r="F113" s="1045"/>
      <c r="G113" s="1045"/>
      <c r="H113" s="1045"/>
      <c r="I113" s="1045"/>
      <c r="J113" s="1045"/>
      <c r="K113" s="1045"/>
      <c r="L113" s="1045"/>
      <c r="M113" s="1045"/>
      <c r="N113" s="1045"/>
      <c r="O113" s="1045"/>
      <c r="P113" s="1045"/>
      <c r="Q113" s="1045"/>
      <c r="R113" s="1045"/>
      <c r="S113" s="1045"/>
      <c r="T113" s="1045"/>
      <c r="U113" s="1045"/>
      <c r="V113" s="1045"/>
      <c r="W113" s="1045"/>
      <c r="X113" s="1045"/>
      <c r="Y113" s="1045"/>
      <c r="Z113" s="1045"/>
      <c r="AA113" s="955"/>
      <c r="AB113" s="955"/>
      <c r="AC113" s="955"/>
      <c r="AD113" s="955"/>
      <c r="AE113" s="955"/>
      <c r="AF113" s="955"/>
      <c r="AG113" s="955"/>
      <c r="AH113" s="955"/>
      <c r="AI113" s="955"/>
      <c r="AJ113" s="955"/>
      <c r="AK113" s="955"/>
      <c r="AL113" s="955"/>
      <c r="AM113" s="955"/>
      <c r="AN113" s="955"/>
      <c r="AO113" s="955"/>
      <c r="AP113" s="955"/>
      <c r="AQ113" s="955"/>
      <c r="AR113" s="955"/>
      <c r="AS113" s="955"/>
      <c r="AT113" s="955"/>
      <c r="AU113" s="955"/>
      <c r="AV113" s="954"/>
      <c r="AY113" s="230"/>
      <c r="AZ113" s="230"/>
      <c r="BA113" s="230"/>
      <c r="BB113" s="230"/>
      <c r="BC113" s="230"/>
      <c r="BD113" s="230"/>
      <c r="BE113" s="230"/>
      <c r="BF113" s="230"/>
      <c r="BG113" s="230"/>
      <c r="BH113" s="230"/>
      <c r="BI113" s="230"/>
      <c r="BJ113" s="230"/>
    </row>
    <row r="114" spans="2:78" ht="3.75" customHeight="1">
      <c r="B114" s="254"/>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6"/>
      <c r="AY114" s="230"/>
      <c r="AZ114" s="230"/>
      <c r="BA114" s="230"/>
      <c r="BB114" s="230"/>
      <c r="BC114" s="230"/>
      <c r="BD114" s="230"/>
      <c r="BE114" s="230"/>
      <c r="BF114" s="230"/>
      <c r="BG114" s="230"/>
      <c r="BH114" s="230"/>
      <c r="BI114" s="230"/>
      <c r="BJ114" s="230"/>
    </row>
    <row r="115" spans="2:78" ht="6" customHeight="1"/>
    <row r="116" spans="2:78" ht="9.75" customHeight="1">
      <c r="BN116" s="230"/>
      <c r="BO116" s="230"/>
      <c r="BP116" s="230"/>
      <c r="BQ116" s="230"/>
      <c r="BR116" s="230"/>
      <c r="BS116" s="230"/>
      <c r="BT116" s="230"/>
      <c r="BU116" s="230"/>
      <c r="BV116" s="230"/>
      <c r="BW116" s="230"/>
      <c r="BX116" s="230"/>
      <c r="BY116" s="230"/>
      <c r="BZ116" s="230"/>
    </row>
    <row r="117" spans="2:78" ht="9.75" customHeight="1">
      <c r="BN117" s="230"/>
      <c r="BO117" s="230"/>
      <c r="BP117" s="230"/>
      <c r="BQ117" s="230"/>
      <c r="BR117" s="230"/>
      <c r="BS117" s="230"/>
      <c r="BT117" s="230"/>
      <c r="BU117" s="230"/>
      <c r="BV117" s="230"/>
      <c r="BW117" s="230"/>
      <c r="BX117" s="230"/>
      <c r="BY117" s="230"/>
      <c r="BZ117" s="230"/>
    </row>
    <row r="118" spans="2:78" ht="9.75" customHeight="1">
      <c r="BN118" s="230"/>
      <c r="BO118" s="230"/>
      <c r="BP118" s="230"/>
      <c r="BQ118" s="230"/>
      <c r="BR118" s="230"/>
      <c r="BS118" s="230"/>
      <c r="BT118" s="230"/>
      <c r="BU118" s="230"/>
      <c r="BV118" s="230"/>
      <c r="BW118" s="230"/>
      <c r="BX118" s="230"/>
      <c r="BY118" s="230"/>
      <c r="BZ118" s="230"/>
    </row>
    <row r="119" spans="2:78" ht="9.75" customHeight="1">
      <c r="BN119" s="230"/>
      <c r="BO119" s="230"/>
      <c r="BP119" s="230"/>
      <c r="BQ119" s="230"/>
      <c r="BR119" s="230"/>
      <c r="BS119" s="230"/>
      <c r="BT119" s="230"/>
      <c r="BU119" s="230"/>
      <c r="BV119" s="230"/>
      <c r="BW119" s="230"/>
      <c r="BX119" s="230"/>
      <c r="BY119" s="230"/>
      <c r="BZ119" s="230"/>
    </row>
    <row r="120" spans="2:78" ht="9.75" customHeight="1">
      <c r="BN120" s="230"/>
      <c r="BO120" s="230"/>
      <c r="BP120" s="230"/>
      <c r="BQ120" s="230"/>
      <c r="BR120" s="230"/>
      <c r="BS120" s="230"/>
      <c r="BT120" s="230"/>
      <c r="BU120" s="230"/>
      <c r="BV120" s="230"/>
      <c r="BW120" s="230"/>
      <c r="BX120" s="230"/>
      <c r="BY120" s="230"/>
      <c r="BZ120" s="230"/>
    </row>
    <row r="121" spans="2:78" ht="9.75" customHeight="1">
      <c r="BN121" s="230"/>
      <c r="BO121" s="230"/>
      <c r="BP121" s="230"/>
      <c r="BQ121" s="230"/>
      <c r="BR121" s="230"/>
      <c r="BS121" s="230"/>
      <c r="BT121" s="230"/>
      <c r="BU121" s="230"/>
      <c r="BV121" s="230"/>
      <c r="BW121" s="230"/>
      <c r="BX121" s="230"/>
      <c r="BY121" s="230"/>
      <c r="BZ121" s="230"/>
    </row>
    <row r="122" spans="2:78" ht="9.75" customHeight="1">
      <c r="BN122" s="230"/>
      <c r="BO122" s="230"/>
      <c r="BP122" s="230"/>
      <c r="BQ122" s="230"/>
      <c r="BR122" s="230"/>
      <c r="BS122" s="230"/>
      <c r="BT122" s="230"/>
      <c r="BU122" s="230"/>
      <c r="BV122" s="230"/>
      <c r="BW122" s="230"/>
      <c r="BX122" s="230"/>
      <c r="BY122" s="230"/>
      <c r="BZ122" s="230"/>
    </row>
    <row r="123" spans="2:78" ht="9.75" customHeight="1">
      <c r="BN123" s="230"/>
      <c r="BO123" s="230"/>
      <c r="BP123" s="230"/>
      <c r="BQ123" s="230"/>
      <c r="BR123" s="230"/>
      <c r="BS123" s="230"/>
      <c r="BT123" s="230"/>
      <c r="BU123" s="230"/>
      <c r="BV123" s="230"/>
      <c r="BW123" s="230"/>
      <c r="BX123" s="230"/>
      <c r="BY123" s="230"/>
      <c r="BZ123" s="230"/>
    </row>
    <row r="124" spans="2:78" ht="9.75" customHeight="1">
      <c r="BN124" s="230"/>
      <c r="BO124" s="230"/>
      <c r="BP124" s="230"/>
      <c r="BQ124" s="230"/>
      <c r="BR124" s="230"/>
      <c r="BS124" s="230"/>
      <c r="BT124" s="230"/>
      <c r="BU124" s="230"/>
      <c r="BV124" s="230"/>
      <c r="BW124" s="230"/>
      <c r="BX124" s="230"/>
      <c r="BY124" s="230"/>
      <c r="BZ124" s="230"/>
    </row>
    <row r="125" spans="2:78" ht="9.75" customHeight="1">
      <c r="BN125" s="230"/>
      <c r="BO125" s="230"/>
      <c r="BP125" s="230"/>
      <c r="BQ125" s="230"/>
      <c r="BR125" s="230"/>
      <c r="BS125" s="230"/>
      <c r="BT125" s="230"/>
      <c r="BU125" s="230"/>
      <c r="BV125" s="230"/>
      <c r="BW125" s="230"/>
      <c r="BX125" s="230"/>
      <c r="BY125" s="230"/>
      <c r="BZ125" s="230"/>
    </row>
    <row r="126" spans="2:78" ht="9.75" customHeight="1">
      <c r="BN126" s="230"/>
      <c r="BO126" s="230"/>
      <c r="BP126" s="230"/>
      <c r="BQ126" s="230"/>
      <c r="BR126" s="230"/>
      <c r="BS126" s="230"/>
      <c r="BT126" s="230"/>
      <c r="BU126" s="230"/>
      <c r="BV126" s="230"/>
      <c r="BW126" s="230"/>
      <c r="BX126" s="230"/>
      <c r="BY126" s="230"/>
      <c r="BZ126" s="230"/>
    </row>
    <row r="127" spans="2:78" ht="9.75" customHeight="1">
      <c r="BN127" s="230"/>
      <c r="BO127" s="230"/>
      <c r="BP127" s="230"/>
      <c r="BQ127" s="230"/>
      <c r="BR127" s="230"/>
      <c r="BS127" s="230"/>
      <c r="BT127" s="230"/>
      <c r="BU127" s="230"/>
      <c r="BV127" s="230"/>
      <c r="BW127" s="230"/>
      <c r="BX127" s="230"/>
      <c r="BY127" s="230"/>
      <c r="BZ127" s="230"/>
    </row>
    <row r="128" spans="2:78" ht="9.75" customHeight="1">
      <c r="BN128" s="230"/>
      <c r="BO128" s="230"/>
      <c r="BP128" s="230"/>
      <c r="BQ128" s="230"/>
      <c r="BR128" s="230"/>
      <c r="BS128" s="230"/>
      <c r="BT128" s="230"/>
      <c r="BU128" s="230"/>
      <c r="BV128" s="230"/>
      <c r="BW128" s="230"/>
      <c r="BX128" s="230"/>
      <c r="BY128" s="230"/>
      <c r="BZ128" s="230"/>
    </row>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sheetData>
  <sheetProtection selectLockedCells="1"/>
  <mergeCells count="153">
    <mergeCell ref="B110:Z113"/>
    <mergeCell ref="D10:F15"/>
    <mergeCell ref="G10:R12"/>
    <mergeCell ref="S10:AD12"/>
    <mergeCell ref="AH10:BG12"/>
    <mergeCell ref="G13:R15"/>
    <mergeCell ref="S13:AD15"/>
    <mergeCell ref="D45:BG46"/>
    <mergeCell ref="D48:BG49"/>
    <mergeCell ref="AT50:AZ51"/>
    <mergeCell ref="BA50:BG51"/>
    <mergeCell ref="D52:J53"/>
    <mergeCell ref="K52:Q53"/>
    <mergeCell ref="R52:X53"/>
    <mergeCell ref="Y52:AE53"/>
    <mergeCell ref="AF52:AL53"/>
    <mergeCell ref="AM52:AS53"/>
    <mergeCell ref="AT52:AZ53"/>
    <mergeCell ref="BA52:BG53"/>
    <mergeCell ref="D50:J51"/>
    <mergeCell ref="K50:Q51"/>
    <mergeCell ref="R50:X51"/>
    <mergeCell ref="Y50:AE51"/>
    <mergeCell ref="AF50:AL51"/>
    <mergeCell ref="D4:F9"/>
    <mergeCell ref="G4:R6"/>
    <mergeCell ref="S4:AD6"/>
    <mergeCell ref="AH4:BG9"/>
    <mergeCell ref="G7:R9"/>
    <mergeCell ref="S7:AD9"/>
    <mergeCell ref="D17:BG19"/>
    <mergeCell ref="D20:BG22"/>
    <mergeCell ref="D1:BG3"/>
    <mergeCell ref="AM50:AS51"/>
    <mergeCell ref="D37:BG38"/>
    <mergeCell ref="D39:BG40"/>
    <mergeCell ref="D41:BG42"/>
    <mergeCell ref="D43:BG44"/>
    <mergeCell ref="B29:C30"/>
    <mergeCell ref="D29:BG30"/>
    <mergeCell ref="B33:C34"/>
    <mergeCell ref="D33:BG34"/>
    <mergeCell ref="B35:C36"/>
    <mergeCell ref="D35:BG36"/>
    <mergeCell ref="B31:C32"/>
    <mergeCell ref="D31:BG32"/>
    <mergeCell ref="B37:C38"/>
    <mergeCell ref="B41:C42"/>
    <mergeCell ref="B43:C44"/>
    <mergeCell ref="BH59:BI61"/>
    <mergeCell ref="E62:K64"/>
    <mergeCell ref="L62:Z64"/>
    <mergeCell ref="AL62:AM64"/>
    <mergeCell ref="AN62:AV64"/>
    <mergeCell ref="AW62:AX64"/>
    <mergeCell ref="AY62:BG64"/>
    <mergeCell ref="BH62:BI64"/>
    <mergeCell ref="D54:BG55"/>
    <mergeCell ref="B59:D67"/>
    <mergeCell ref="E59:K61"/>
    <mergeCell ref="L59:Z61"/>
    <mergeCell ref="AL59:AM61"/>
    <mergeCell ref="AN59:AV61"/>
    <mergeCell ref="AW59:AX61"/>
    <mergeCell ref="AY59:BG61"/>
    <mergeCell ref="AK57:AY58"/>
    <mergeCell ref="AY74:BG76"/>
    <mergeCell ref="BH74:BI76"/>
    <mergeCell ref="AY65:BG67"/>
    <mergeCell ref="BH65:BI67"/>
    <mergeCell ref="B68:Z70"/>
    <mergeCell ref="AA68:AX70"/>
    <mergeCell ref="AY68:BG70"/>
    <mergeCell ref="BH68:BI70"/>
    <mergeCell ref="E65:K67"/>
    <mergeCell ref="L65:Z67"/>
    <mergeCell ref="AA65:AK67"/>
    <mergeCell ref="AL65:AM67"/>
    <mergeCell ref="AN65:AV67"/>
    <mergeCell ref="AW65:AX67"/>
    <mergeCell ref="AY77:BG79"/>
    <mergeCell ref="BH77:BI79"/>
    <mergeCell ref="E80:K82"/>
    <mergeCell ref="L80:Z82"/>
    <mergeCell ref="AA80:AK82"/>
    <mergeCell ref="AL80:AM82"/>
    <mergeCell ref="AN80:AV82"/>
    <mergeCell ref="AW80:AX82"/>
    <mergeCell ref="AY80:BG82"/>
    <mergeCell ref="BH80:BI82"/>
    <mergeCell ref="E77:K79"/>
    <mergeCell ref="L77:Z79"/>
    <mergeCell ref="AL77:AM79"/>
    <mergeCell ref="AN77:AV79"/>
    <mergeCell ref="AW77:AX79"/>
    <mergeCell ref="AA77:AI79"/>
    <mergeCell ref="AJ77:AK79"/>
    <mergeCell ref="AY89:BG91"/>
    <mergeCell ref="BH89:BI91"/>
    <mergeCell ref="E92:K94"/>
    <mergeCell ref="L92:Z94"/>
    <mergeCell ref="AL92:AM94"/>
    <mergeCell ref="AN92:AV94"/>
    <mergeCell ref="AW92:AX94"/>
    <mergeCell ref="B83:Z85"/>
    <mergeCell ref="AA83:AX85"/>
    <mergeCell ref="AY83:BG85"/>
    <mergeCell ref="BH83:BI85"/>
    <mergeCell ref="B86:BI87"/>
    <mergeCell ref="B89:D97"/>
    <mergeCell ref="E89:K91"/>
    <mergeCell ref="L89:Z91"/>
    <mergeCell ref="AL89:AM91"/>
    <mergeCell ref="AA89:AI91"/>
    <mergeCell ref="AJ89:AK91"/>
    <mergeCell ref="AK105:AV108"/>
    <mergeCell ref="BB105:BF106"/>
    <mergeCell ref="AY92:BG94"/>
    <mergeCell ref="BH92:BI94"/>
    <mergeCell ref="E95:K97"/>
    <mergeCell ref="L95:Z97"/>
    <mergeCell ref="AA95:AK97"/>
    <mergeCell ref="AL95:AM97"/>
    <mergeCell ref="AN95:AV97"/>
    <mergeCell ref="AW95:AX97"/>
    <mergeCell ref="AY95:BG97"/>
    <mergeCell ref="BH95:BI97"/>
    <mergeCell ref="AA92:AI94"/>
    <mergeCell ref="AJ92:AK94"/>
    <mergeCell ref="AA110:AV113"/>
    <mergeCell ref="AA59:AI61"/>
    <mergeCell ref="AJ59:AK61"/>
    <mergeCell ref="AA62:AI64"/>
    <mergeCell ref="AJ62:AK64"/>
    <mergeCell ref="AA74:AI76"/>
    <mergeCell ref="AJ74:AK76"/>
    <mergeCell ref="B98:Z100"/>
    <mergeCell ref="AA98:AX100"/>
    <mergeCell ref="AN89:AV91"/>
    <mergeCell ref="AW89:AX91"/>
    <mergeCell ref="B71:BI72"/>
    <mergeCell ref="B74:D82"/>
    <mergeCell ref="E74:K76"/>
    <mergeCell ref="L74:Z76"/>
    <mergeCell ref="AL74:AM76"/>
    <mergeCell ref="AN74:AV76"/>
    <mergeCell ref="AW74:AX76"/>
    <mergeCell ref="AY98:BG100"/>
    <mergeCell ref="BH98:BI100"/>
    <mergeCell ref="B101:BI102"/>
    <mergeCell ref="E105:N108"/>
    <mergeCell ref="O105:Z108"/>
    <mergeCell ref="AA105:AJ108"/>
  </mergeCells>
  <phoneticPr fontId="2"/>
  <pageMargins left="0.59055118110236227" right="0.59055118110236227" top="0.39370078740157483" bottom="0.19685039370078741" header="0.31496062992125984" footer="0.31496062992125984"/>
  <pageSetup paperSize="9" scale="9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BB8E-7094-42DB-A1D0-8A014CF7D5BA}">
  <sheetPr codeName="Sheet3">
    <pageSetUpPr fitToPage="1"/>
  </sheetPr>
  <dimension ref="A1:BD36"/>
  <sheetViews>
    <sheetView zoomScale="80" zoomScaleNormal="80" workbookViewId="0">
      <selection activeCell="D39" sqref="D39:BG40"/>
    </sheetView>
  </sheetViews>
  <sheetFormatPr defaultColWidth="9" defaultRowHeight="12.6"/>
  <cols>
    <col min="1" max="1" width="3.33203125" style="100" bestFit="1" customWidth="1"/>
    <col min="2" max="2" width="16.21875" style="100" customWidth="1"/>
    <col min="3" max="3" width="6.21875" style="100" customWidth="1"/>
    <col min="4" max="4" width="0.44140625" style="100" customWidth="1"/>
    <col min="5" max="5" width="17.6640625" style="107" customWidth="1"/>
    <col min="6" max="9" width="18.77734375" style="107" hidden="1" customWidth="1"/>
    <col min="10" max="10" width="0.44140625" style="107" customWidth="1"/>
    <col min="11" max="12" width="16.21875" style="107" customWidth="1"/>
    <col min="13" max="13" width="0.44140625" style="107" customWidth="1"/>
    <col min="14" max="15" width="16.21875" style="107" customWidth="1"/>
    <col min="16" max="19" width="16.21875" style="107" hidden="1" customWidth="1"/>
    <col min="20" max="20" width="0.44140625" style="107" customWidth="1"/>
    <col min="21" max="22" width="16.21875" style="107" customWidth="1"/>
    <col min="23" max="23" width="0.44140625" style="107" customWidth="1"/>
    <col min="24" max="25" width="17.6640625" style="107" customWidth="1"/>
    <col min="26" max="26" width="67.33203125" style="100" bestFit="1" customWidth="1"/>
    <col min="27" max="27" width="9" style="100"/>
    <col min="28" max="32" width="10.6640625" style="100" customWidth="1"/>
    <col min="33" max="41" width="12.6640625" style="100" customWidth="1"/>
    <col min="42" max="16384" width="9" style="100"/>
  </cols>
  <sheetData>
    <row r="1" spans="1:56" ht="50.25" customHeight="1">
      <c r="AB1" s="100" t="s">
        <v>139</v>
      </c>
      <c r="AQ1" s="100" t="s">
        <v>179</v>
      </c>
    </row>
    <row r="2" spans="1:56" ht="33" customHeight="1" thickBot="1">
      <c r="B2" s="1067" t="str">
        <f>"令和"&amp;DBCS(パラメーター!$D$1)&amp;"年度"</f>
        <v>令和７年度</v>
      </c>
      <c r="C2" s="1067"/>
      <c r="D2" s="279"/>
      <c r="E2" s="1068" t="s">
        <v>290</v>
      </c>
      <c r="F2" s="1068"/>
      <c r="G2" s="1068"/>
      <c r="H2" s="1068"/>
      <c r="I2" s="1068"/>
      <c r="J2" s="1068"/>
      <c r="K2" s="1068"/>
      <c r="L2" s="278"/>
      <c r="M2" s="278"/>
      <c r="N2" s="278"/>
      <c r="O2" s="278"/>
      <c r="U2" s="276"/>
      <c r="AB2" s="100" t="s">
        <v>159</v>
      </c>
      <c r="AC2" s="100" t="s">
        <v>158</v>
      </c>
      <c r="AE2" s="100" t="s">
        <v>149</v>
      </c>
      <c r="AG2" s="100" t="s">
        <v>145</v>
      </c>
      <c r="AI2" s="100" t="s">
        <v>150</v>
      </c>
      <c r="AL2" s="100" t="s">
        <v>157</v>
      </c>
      <c r="AO2" s="100" t="s">
        <v>168</v>
      </c>
      <c r="AQ2" s="100" t="s">
        <v>182</v>
      </c>
      <c r="AW2" s="100" t="s">
        <v>183</v>
      </c>
      <c r="BD2" s="100" t="s">
        <v>188</v>
      </c>
    </row>
    <row r="3" spans="1:56" s="101" customFormat="1" ht="18" customHeight="1">
      <c r="A3" s="1055" t="s">
        <v>107</v>
      </c>
      <c r="B3" s="1063" t="s">
        <v>101</v>
      </c>
      <c r="C3" s="1064"/>
      <c r="D3" s="102"/>
      <c r="E3" s="275" t="s">
        <v>272</v>
      </c>
      <c r="F3" s="105"/>
      <c r="G3" s="105"/>
      <c r="H3" s="105"/>
      <c r="I3" s="105"/>
      <c r="J3" s="105"/>
      <c r="K3" s="171" t="s">
        <v>103</v>
      </c>
      <c r="L3" s="171" t="s">
        <v>104</v>
      </c>
      <c r="M3" s="171"/>
      <c r="N3" s="199"/>
      <c r="O3" s="199"/>
      <c r="P3" s="199"/>
      <c r="Q3" s="199"/>
      <c r="R3" s="199"/>
      <c r="S3" s="199"/>
      <c r="T3" s="171"/>
      <c r="U3" s="172" t="s">
        <v>178</v>
      </c>
      <c r="V3" s="171" t="s">
        <v>111</v>
      </c>
      <c r="W3" s="171"/>
      <c r="X3" s="173" t="s">
        <v>113</v>
      </c>
      <c r="Y3" s="1056"/>
      <c r="AB3" s="129" t="s">
        <v>160</v>
      </c>
      <c r="AC3" s="144" t="s">
        <v>141</v>
      </c>
      <c r="AD3" s="135" t="s">
        <v>143</v>
      </c>
      <c r="AE3" s="134" t="s">
        <v>171</v>
      </c>
      <c r="AF3" s="135" t="s">
        <v>144</v>
      </c>
      <c r="AG3" s="134" t="s">
        <v>146</v>
      </c>
      <c r="AH3" s="144" t="s">
        <v>145</v>
      </c>
      <c r="AI3" s="152" t="s">
        <v>154</v>
      </c>
      <c r="AJ3" s="152" t="s">
        <v>155</v>
      </c>
      <c r="AK3" s="153" t="s">
        <v>156</v>
      </c>
      <c r="AL3" s="134" t="s">
        <v>164</v>
      </c>
      <c r="AM3" s="144" t="s">
        <v>165</v>
      </c>
      <c r="AN3" s="144" t="s">
        <v>167</v>
      </c>
      <c r="AO3" s="135" t="s">
        <v>169</v>
      </c>
      <c r="AQ3" s="134" t="s">
        <v>162</v>
      </c>
      <c r="AR3" s="144" t="s">
        <v>120</v>
      </c>
      <c r="AS3" s="144" t="s">
        <v>122</v>
      </c>
      <c r="AT3" s="169" t="s">
        <v>124</v>
      </c>
      <c r="AU3" s="170" t="s">
        <v>126</v>
      </c>
      <c r="AV3" s="144" t="s">
        <v>180</v>
      </c>
      <c r="AW3" s="169" t="s">
        <v>173</v>
      </c>
      <c r="AX3" s="170" t="s">
        <v>175</v>
      </c>
      <c r="AY3" s="170" t="s">
        <v>177</v>
      </c>
      <c r="AZ3" s="144" t="s">
        <v>129</v>
      </c>
      <c r="BA3" s="144" t="s">
        <v>131</v>
      </c>
      <c r="BB3" s="144" t="s">
        <v>185</v>
      </c>
      <c r="BC3" s="144" t="s">
        <v>187</v>
      </c>
      <c r="BD3" s="135" t="s">
        <v>189</v>
      </c>
    </row>
    <row r="4" spans="1:56" s="104" customFormat="1" ht="32.25" customHeight="1">
      <c r="A4" s="1055"/>
      <c r="B4" s="1049"/>
      <c r="C4" s="1050"/>
      <c r="D4" s="103"/>
      <c r="E4" s="106" t="str">
        <f>IF(B6="","",IF(AC4=TRUE,"該当","非該当"))</f>
        <v>該当</v>
      </c>
      <c r="F4" s="106"/>
      <c r="G4" s="106"/>
      <c r="H4" s="106"/>
      <c r="I4" s="106"/>
      <c r="J4" s="106"/>
      <c r="K4" s="198">
        <v>1955232</v>
      </c>
      <c r="L4" s="174">
        <f>IF(K4="","",IF(AC6=FALSE,AL4,AL6))</f>
        <v>385920</v>
      </c>
      <c r="M4" s="174"/>
      <c r="N4" s="198"/>
      <c r="O4" s="198"/>
      <c r="P4" s="198"/>
      <c r="Q4" s="198"/>
      <c r="R4" s="198"/>
      <c r="S4" s="198"/>
      <c r="T4" s="183"/>
      <c r="U4" s="198"/>
      <c r="V4" s="198"/>
      <c r="W4" s="174"/>
      <c r="X4" s="175">
        <f>IF(AND(B4="",B6=""),"",SUM(L4:S4,L6:S6,U4,U6))</f>
        <v>385920</v>
      </c>
      <c r="Y4" s="1057"/>
      <c r="Z4" s="193" t="str">
        <f>IF(BD4+BD6&gt;0,"※繰越控除額が所得金額を超えています。確認してください。","")</f>
        <v/>
      </c>
      <c r="AB4" s="130">
        <f>IF(AND(B4="",B6=""),0,1)</f>
        <v>1</v>
      </c>
      <c r="AC4" s="201" t="b">
        <f>IF(AND($AG$29&lt;=B6,B6&lt;=$AF$29),TRUE,FALSE)</f>
        <v>1</v>
      </c>
      <c r="AD4" s="200" t="b">
        <v>0</v>
      </c>
      <c r="AE4" s="160">
        <f>SUM(AL4,AH4,N4:S4,N6:S6,U4,U6)</f>
        <v>1286400</v>
      </c>
      <c r="AF4" s="165">
        <f>IF(X6="",0,IF(X6&lt;AE6,0,X6-AE6))</f>
        <v>0</v>
      </c>
      <c r="AG4" s="136">
        <f>IF(AD6&lt;65,1,2)</f>
        <v>1</v>
      </c>
      <c r="AH4" s="151">
        <f>IF(AND(AG4=1,AH6=1),AI4,
IF(AND(AG4=1,AH6=2),AJ4,
IF(AND(AG4=1,AH6=3),AK4,
IF(AND(AG4=2,AH6=1),AI6,
IF(AND(AG4=2,AH6=2),AJ6,
IF(AND(AG4=2,AH6=3),AK6,
"???"))))))</f>
        <v>0</v>
      </c>
      <c r="AI4" s="189">
        <f>IF(K6&lt;600000,0,
IF(K6&lt;1300000,K6-600000,
IF(K6&lt;4100000,ROUNDDOWN(K6*0.75-275000,0),
IF(K6&lt;7700000,ROUNDDOWN(K6*0.85-685000,0),
IF(K6&lt;10000000,ROUNDDOWN(K6*0.95-1455000,0),
K6-1955000)))))</f>
        <v>0</v>
      </c>
      <c r="AJ4" s="189">
        <f>IF(K6&lt;500000,0,
IF(K6&lt;1300000,K6-500000,
IF(K6&lt;4100000,ROUNDDOWN(K6*0.75-175000,0),
IF(K6&lt;7700000,ROUNDDOWN(K6*0.85-585000,0),
IF(K6&lt;10000000,ROUNDDOWN(K6*0.95-1355000,0),
K6-1855000)))))</f>
        <v>0</v>
      </c>
      <c r="AK4" s="190">
        <f>IF(K6&lt;400000,0,
IF(K6&lt;1300000,K6-400000,
IF(K6&lt;4100000,ROUNDDOWN(K6*0.75-75000,0),
IF(K6&lt;7700000,ROUNDDOWN(K6*0.85-485000,0),
IF(K6&lt;10000000,ROUNDDOWN(K6*0.95-1255000,0),
K6-1755000)))))</f>
        <v>0</v>
      </c>
      <c r="AL4" s="160">
        <f>AN4-AM4-AM6</f>
        <v>1286400</v>
      </c>
      <c r="AM4" s="164">
        <f>IF(AD4=FALSE,0,
IF(K4&lt;8500000,0,
IF(K4&gt;10000000,150000,
(K4-8500000)*0.1)))</f>
        <v>0</v>
      </c>
      <c r="AN4" s="164">
        <f>IF(K4&lt;1628000,AO4,AO6)</f>
        <v>1286400</v>
      </c>
      <c r="AO4" s="167" t="str">
        <f>IF(K4&lt;551000,0,
IF(K4&lt;1619000,K4-550000,
IF(K4&lt;1620000,1069000,
IF(K4&lt;1622000,1070000,
IF(K4&lt;1624000,1072000,
IF(K4&lt;1628000,1074000,
"-"))))))</f>
        <v>-</v>
      </c>
      <c r="AQ4" s="136">
        <f>IFERROR(INDEX(K3:V4,2,MATCH(AQ3,K3:V3,0)),
IFERROR(INDEX(K5:V6,2,MATCH(AQ3,K5:V5,0)),""))</f>
        <v>385920</v>
      </c>
      <c r="AR4" s="145" t="str">
        <f>IFERROR(INDEX(K3:V4,2,MATCH(AR3,K3:V3,0)),
IFERROR(INDEX(K5:V6,2,MATCH(AR3,K5:V5,0)),""))</f>
        <v/>
      </c>
      <c r="AS4" s="145" t="str">
        <f>IFERROR(INDEX(K3:V4,2,MATCH(AS3,K3:V3,0)),
IFERROR(INDEX(K5:V6,2,MATCH(AS3,K5:V5,0)),""))</f>
        <v/>
      </c>
      <c r="AT4" s="145" t="str">
        <f>IFERROR(INDEX(K3:V4,2,MATCH(AT3,K3:V3,0)),
IFERROR(INDEX(K5:V6,2,MATCH(AT3,K5:V5,0)),""))</f>
        <v/>
      </c>
      <c r="AU4" s="145" t="str">
        <f>IFERROR(INDEX(K3:V4,2,MATCH(AU3,K3:V3,0)),
IFERROR(INDEX(K5:V6,2,MATCH(AU3,K5:V5,0)),""))</f>
        <v/>
      </c>
      <c r="AV4" s="145">
        <f>SUM(AQ4:AU4,AQ6:AU6)</f>
        <v>385920</v>
      </c>
      <c r="AW4" s="145" t="str">
        <f>IFERROR(INDEX(K3:V4,2,MATCH(AW3,K3:V3,0)),
IFERROR(INDEX(K5:V6,2,MATCH(AW3,K5:V5,0)),""))</f>
        <v/>
      </c>
      <c r="AX4" s="145" t="str">
        <f>IFERROR(INDEX(K3:V4,2,MATCH(AX3,K3:V3,0)),
IFERROR(INDEX(K5:V6,2,MATCH(AX3,K5:V5,0)),""))</f>
        <v/>
      </c>
      <c r="AY4" s="145" t="str">
        <f>IFERROR(INDEX(K3:V4,2,MATCH(AY3,K3:V3,0)),
IFERROR(INDEX(K5:V6,2,MATCH(AY3,K5:V5,0)),""))</f>
        <v/>
      </c>
      <c r="AZ4" s="145" t="str">
        <f>IFERROR(INDEX(K3:V4,2,MATCH(AZ3,K3:V3,0)),
IFERROR(INDEX(K5:V6,2,MATCH(AZ3,K5:V5,0)),""))</f>
        <v/>
      </c>
      <c r="BA4" s="145" t="str">
        <f>IFERROR(INDEX(K3:V4,2,MATCH(BA3,K3:V3,0)),
IFERROR(INDEX(K5:V6,2,MATCH(BA3,K5:V5,0)),""))</f>
        <v/>
      </c>
      <c r="BB4" s="145">
        <f>SUM(AW4:BA4,AW6:BA6)</f>
        <v>0</v>
      </c>
      <c r="BC4" s="145">
        <f>SUM(AZ4,AZ6,BA4)</f>
        <v>0</v>
      </c>
      <c r="BD4" s="137">
        <f>IF(AV4&lt;AV6,1,0)</f>
        <v>0</v>
      </c>
    </row>
    <row r="5" spans="1:56" s="101" customFormat="1" ht="18" customHeight="1">
      <c r="A5" s="1055"/>
      <c r="B5" s="102" t="s">
        <v>102</v>
      </c>
      <c r="C5" s="102" t="s">
        <v>118</v>
      </c>
      <c r="D5" s="102"/>
      <c r="E5" s="1072" t="s">
        <v>271</v>
      </c>
      <c r="F5" s="105"/>
      <c r="G5" s="105"/>
      <c r="H5" s="105"/>
      <c r="I5" s="105"/>
      <c r="J5" s="105"/>
      <c r="K5" s="171" t="s">
        <v>105</v>
      </c>
      <c r="L5" s="171" t="s">
        <v>106</v>
      </c>
      <c r="M5" s="171"/>
      <c r="N5" s="199"/>
      <c r="O5" s="199"/>
      <c r="P5" s="199"/>
      <c r="Q5" s="199"/>
      <c r="R5" s="199"/>
      <c r="S5" s="199"/>
      <c r="T5" s="171"/>
      <c r="U5" s="172" t="s">
        <v>178</v>
      </c>
      <c r="V5" s="171" t="s">
        <v>112</v>
      </c>
      <c r="W5" s="171"/>
      <c r="X5" s="173" t="s">
        <v>114</v>
      </c>
      <c r="Y5" s="176" t="s">
        <v>115</v>
      </c>
      <c r="Z5" s="194" t="str">
        <f>IF(BD4+BD6&gt;0," （非自発該当の場合、繰越損失(総合)を調整してください。）","")</f>
        <v/>
      </c>
      <c r="AB5" s="131" t="s">
        <v>161</v>
      </c>
      <c r="AC5" s="146" t="s">
        <v>142</v>
      </c>
      <c r="AD5" s="259" t="s">
        <v>267</v>
      </c>
      <c r="AE5" s="138" t="s">
        <v>172</v>
      </c>
      <c r="AF5" s="139" t="s">
        <v>140</v>
      </c>
      <c r="AG5" s="138" t="s">
        <v>147</v>
      </c>
      <c r="AH5" s="146" t="s">
        <v>148</v>
      </c>
      <c r="AI5" s="155" t="s">
        <v>151</v>
      </c>
      <c r="AJ5" s="155" t="s">
        <v>152</v>
      </c>
      <c r="AK5" s="156" t="s">
        <v>153</v>
      </c>
      <c r="AL5" s="138" t="s">
        <v>163</v>
      </c>
      <c r="AM5" s="146" t="s">
        <v>166</v>
      </c>
      <c r="AN5" s="146"/>
      <c r="AO5" s="139" t="s">
        <v>170</v>
      </c>
      <c r="AQ5" s="138" t="s">
        <v>184</v>
      </c>
      <c r="AR5" s="145" t="s">
        <v>121</v>
      </c>
      <c r="AS5" s="145" t="s">
        <v>123</v>
      </c>
      <c r="AT5" s="146" t="s">
        <v>125</v>
      </c>
      <c r="AU5" s="146" t="s">
        <v>127</v>
      </c>
      <c r="AV5" s="146" t="s">
        <v>181</v>
      </c>
      <c r="AW5" s="146" t="s">
        <v>174</v>
      </c>
      <c r="AX5" s="146" t="s">
        <v>176</v>
      </c>
      <c r="AY5" s="148" t="s">
        <v>128</v>
      </c>
      <c r="AZ5" s="145" t="s">
        <v>130</v>
      </c>
      <c r="BA5" s="145" t="s">
        <v>132</v>
      </c>
      <c r="BB5" s="146"/>
      <c r="BC5" s="146" t="s">
        <v>186</v>
      </c>
      <c r="BD5" s="139" t="s">
        <v>190</v>
      </c>
    </row>
    <row r="6" spans="1:56" s="104" customFormat="1" ht="32.25" customHeight="1" thickBot="1">
      <c r="A6" s="1061"/>
      <c r="B6" s="195">
        <v>27360</v>
      </c>
      <c r="C6" s="115">
        <f ca="1">IF(B6="","",DATEDIF(B6,TODAY(),"Y"))</f>
        <v>50</v>
      </c>
      <c r="D6" s="116"/>
      <c r="E6" s="1073"/>
      <c r="F6" s="117"/>
      <c r="G6" s="117"/>
      <c r="H6" s="117"/>
      <c r="I6" s="117"/>
      <c r="J6" s="117"/>
      <c r="K6" s="197"/>
      <c r="L6" s="177" t="str">
        <f>IF(OR(B6="",K6=""),"",AH4)</f>
        <v/>
      </c>
      <c r="M6" s="177"/>
      <c r="N6" s="197"/>
      <c r="O6" s="197"/>
      <c r="P6" s="197"/>
      <c r="Q6" s="197"/>
      <c r="R6" s="197"/>
      <c r="S6" s="197"/>
      <c r="T6" s="184"/>
      <c r="U6" s="197"/>
      <c r="V6" s="197"/>
      <c r="W6" s="177"/>
      <c r="X6" s="178">
        <f>IF(AND(B4="",B6=""),"",X4-V4-V6-U4-U6)</f>
        <v>385920</v>
      </c>
      <c r="Y6" s="179">
        <f>IF(AND(B4="",B6=""),"",AF4)</f>
        <v>0</v>
      </c>
      <c r="AB6" s="130">
        <f>IF(AND(B4="",B6=""),0,IF(AC4=TRUE,1,0))</f>
        <v>1</v>
      </c>
      <c r="AC6" s="201" t="b">
        <v>1</v>
      </c>
      <c r="AD6" s="257">
        <f>IF(B6="","",DATEDIF(B6,"R"&amp;パラメーター!D1&amp;"/1/1","Y"))</f>
        <v>50</v>
      </c>
      <c r="AE6" s="160">
        <f>IF(AE4&lt;=24000000,430000,
IF(AE4&lt;=24500000,290000,
IF(AE4&lt;=25000000,150000,
0)))</f>
        <v>430000</v>
      </c>
      <c r="AF6" s="165">
        <f>IF(AC4=TRUE,AF4,0)</f>
        <v>0</v>
      </c>
      <c r="AG6" s="147">
        <f>SUM(AN4,N4:S4,N6:S6)</f>
        <v>1286400</v>
      </c>
      <c r="AH6" s="145">
        <f>IF(AG6&lt;=10000000,1,IF(AG6&lt;=20000000,2,3))</f>
        <v>1</v>
      </c>
      <c r="AI6" s="189">
        <f>IF(K6&lt;1100000,0,
IF(K6&lt;3300000,K6-1100000,
IF(K6&lt;4100000,ROUNDDOWN(K6*0.75-275000,0),
IF(K6&lt;7700000,ROUNDDOWN(K6*0.85-685000,0),
IF(K6&lt;10000000,ROUNDDOWN(K6*0.95-1455000,0),
K6-1955000)))))</f>
        <v>0</v>
      </c>
      <c r="AJ6" s="189">
        <f>IF(K6&lt;1000000,0,
IF(K6&lt;3300000,K6-1000000,
IF(K6&lt;4100000,ROUNDDOWN(K6*0.75-175000,0),
IF(K6&lt;7700000,ROUNDDOWN(K6*0.85-585000,0),
IF(K6&lt;10000000,ROUNDDOWN(K6*0.95-1355000,0),
K6-1855000)))))</f>
        <v>0</v>
      </c>
      <c r="AK6" s="154">
        <f>IF(K6&lt;900000,0,
IF(K6&lt;3300000,K6-900000,
IF(K6&lt;4100000,ROUNDDOWN(K6*0.75-75000,0),
IF(K6&lt;7700000,ROUNDDOWN(K6*0.85-485000,0),
IF(K6&lt;10000000,ROUNDDOWN(K6*0.95-1255000,0),
K6-1755000)))))</f>
        <v>0</v>
      </c>
      <c r="AL6" s="160">
        <f>ROUNDDOWN(AL4*0.3,0)</f>
        <v>385920</v>
      </c>
      <c r="AM6" s="164">
        <f>IF(
IF(AN4&gt;100000,100000,AN4)+IF(AH4&gt;100000,100000,AH4)&lt;=0,0,
IF(AN4&gt;100000,100000,AN4)+IF(AH4&gt;100000,100000,AH4)-100000)</f>
        <v>0</v>
      </c>
      <c r="AN6" s="164"/>
      <c r="AO6" s="167">
        <f>IF(K4&lt;1628000,"-",
IF(K4&lt;1800000,ROUNDDOWN(K4/4,-3)*2.4+100000,
IF(K4&lt;3600000,ROUNDDOWN(K4/4,-3)*2.8-80000,
IF(K4&lt;6600000,ROUNDDOWN(K4/4,-3)*3.2-440000,
IF(K4&lt;8500000,ROUNDDOWN(K4*0.9-1100000,0),
K4-1950000)))))</f>
        <v>1286400</v>
      </c>
      <c r="AQ6" s="136" t="str">
        <f>IFERROR(INDEX(K3:V4,2,MATCH(AQ5,K3:V3,0)),
IFERROR(INDEX(K5:V6,2,MATCH(AQ5,K5:V5,0)),""))</f>
        <v/>
      </c>
      <c r="AR6" s="145" t="str">
        <f>IFERROR(INDEX(K3:V4,2,MATCH(AR5,K3:V3,0)),
IFERROR(INDEX(K5:V6,2,MATCH(AR5,K5:V5,0)),""))</f>
        <v/>
      </c>
      <c r="AS6" s="145" t="str">
        <f>IFERROR(INDEX(K3:V4,2,MATCH(AS5,K3:V3,0)),
IFERROR(INDEX(K5:V6,2,MATCH(AS5,K5:V5,0)),""))</f>
        <v/>
      </c>
      <c r="AT6" s="145" t="str">
        <f>IFERROR(INDEX(K3:V4,2,MATCH(AT5,K3:V3,0)),
IFERROR(INDEX(K5:V6,2,MATCH(AT5,K5:V5,0)),""))</f>
        <v/>
      </c>
      <c r="AU6" s="145" t="str">
        <f>IFERROR(INDEX(K3:V4,2,MATCH(AU5,K3:V3,0)),
IFERROR(INDEX(K5:V6,2,MATCH(AU5,K5:V5,0)),""))</f>
        <v/>
      </c>
      <c r="AV6" s="162">
        <f>V4</f>
        <v>0</v>
      </c>
      <c r="AW6" s="145" t="str">
        <f>IFERROR(INDEX(K3:V4,2,MATCH(AW5,K3:V3,0)),
IFERROR(INDEX(K5:V6,2,MATCH(AW5,K5:V5,0)),""))</f>
        <v/>
      </c>
      <c r="AX6" s="145" t="str">
        <f>IFERROR(INDEX(K3:V4,2,MATCH(AX5,K3:V3,0)),
IFERROR(INDEX(K5:V6,2,MATCH(AX5,K5:V5,0)),""))</f>
        <v/>
      </c>
      <c r="AY6" s="145" t="str">
        <f>IFERROR(INDEX(K3:V4,2,MATCH(AY5,K3:V3,0)),
IFERROR(INDEX(K5:V6,2,MATCH(AY5,K5:V5,0)),""))</f>
        <v/>
      </c>
      <c r="AZ6" s="145" t="str">
        <f>IFERROR(INDEX(K3:V4,2,MATCH(AZ5,K3:V3,0)),
IFERROR(INDEX(K5:V6,2,MATCH(AZ5,K5:V5,0)),""))</f>
        <v/>
      </c>
      <c r="BA6" s="145" t="str">
        <f>IFERROR(INDEX(K3:V4,2,MATCH(BA5,K3:V3,0)),
IFERROR(INDEX(K5:V6,2,MATCH(BA5,K5:V5,0)),""))</f>
        <v/>
      </c>
      <c r="BB6" s="162"/>
      <c r="BC6" s="162">
        <f>V6</f>
        <v>0</v>
      </c>
      <c r="BD6" s="137">
        <f>IF(BC4&lt;BC6,1,0)</f>
        <v>0</v>
      </c>
    </row>
    <row r="7" spans="1:56" ht="3" customHeight="1" thickTop="1" thickBot="1">
      <c r="A7" s="120"/>
      <c r="B7" s="120"/>
      <c r="C7" s="120"/>
      <c r="D7" s="120"/>
      <c r="E7" s="121"/>
      <c r="F7" s="121"/>
      <c r="G7" s="121"/>
      <c r="H7" s="121"/>
      <c r="I7" s="121"/>
      <c r="J7" s="121"/>
      <c r="K7" s="180"/>
      <c r="L7" s="180"/>
      <c r="M7" s="180"/>
      <c r="N7" s="180"/>
      <c r="O7" s="180"/>
      <c r="P7" s="180"/>
      <c r="Q7" s="180"/>
      <c r="R7" s="180"/>
      <c r="S7" s="180"/>
      <c r="T7" s="180"/>
      <c r="U7" s="180"/>
      <c r="V7" s="180"/>
      <c r="W7" s="180"/>
      <c r="X7" s="181"/>
      <c r="Y7" s="182"/>
      <c r="AB7" s="132"/>
      <c r="AC7" s="148"/>
      <c r="AD7" s="141"/>
      <c r="AE7" s="140"/>
      <c r="AF7" s="141"/>
      <c r="AG7" s="140"/>
      <c r="AH7" s="148"/>
      <c r="AI7" s="157"/>
      <c r="AJ7" s="157"/>
      <c r="AK7" s="158"/>
      <c r="AL7" s="140"/>
      <c r="AM7" s="148"/>
      <c r="AN7" s="148"/>
      <c r="AO7" s="141"/>
      <c r="AQ7" s="140"/>
      <c r="AR7" s="148"/>
      <c r="AS7" s="148"/>
      <c r="AT7" s="148"/>
      <c r="AU7" s="148"/>
      <c r="AV7" s="148"/>
      <c r="AW7" s="148"/>
      <c r="AX7" s="148"/>
      <c r="AY7" s="148"/>
      <c r="AZ7" s="148"/>
      <c r="BA7" s="148"/>
      <c r="BB7" s="148"/>
      <c r="BC7" s="148"/>
      <c r="BD7" s="141"/>
    </row>
    <row r="8" spans="1:56" s="101" customFormat="1" ht="18" customHeight="1" thickTop="1">
      <c r="A8" s="1062" t="s">
        <v>108</v>
      </c>
      <c r="B8" s="1065" t="s">
        <v>101</v>
      </c>
      <c r="C8" s="1066"/>
      <c r="D8" s="118"/>
      <c r="E8" s="275" t="s">
        <v>272</v>
      </c>
      <c r="F8" s="119"/>
      <c r="G8" s="119"/>
      <c r="H8" s="119"/>
      <c r="I8" s="119"/>
      <c r="J8" s="119"/>
      <c r="K8" s="171" t="s">
        <v>103</v>
      </c>
      <c r="L8" s="171" t="s">
        <v>104</v>
      </c>
      <c r="M8" s="171"/>
      <c r="N8" s="199"/>
      <c r="O8" s="199"/>
      <c r="P8" s="199"/>
      <c r="Q8" s="199"/>
      <c r="R8" s="199"/>
      <c r="S8" s="199"/>
      <c r="T8" s="171"/>
      <c r="U8" s="172" t="s">
        <v>178</v>
      </c>
      <c r="V8" s="171" t="s">
        <v>111</v>
      </c>
      <c r="W8" s="171"/>
      <c r="X8" s="173" t="s">
        <v>88</v>
      </c>
      <c r="Y8" s="1056"/>
      <c r="AB8" s="131" t="s">
        <v>160</v>
      </c>
      <c r="AC8" s="146" t="s">
        <v>141</v>
      </c>
      <c r="AD8" s="139" t="s">
        <v>143</v>
      </c>
      <c r="AE8" s="138" t="s">
        <v>171</v>
      </c>
      <c r="AF8" s="139" t="s">
        <v>144</v>
      </c>
      <c r="AG8" s="138" t="s">
        <v>146</v>
      </c>
      <c r="AH8" s="146" t="s">
        <v>145</v>
      </c>
      <c r="AI8" s="155" t="s">
        <v>154</v>
      </c>
      <c r="AJ8" s="155" t="s">
        <v>155</v>
      </c>
      <c r="AK8" s="156" t="s">
        <v>156</v>
      </c>
      <c r="AL8" s="138" t="s">
        <v>164</v>
      </c>
      <c r="AM8" s="146" t="s">
        <v>165</v>
      </c>
      <c r="AN8" s="146" t="s">
        <v>167</v>
      </c>
      <c r="AO8" s="139" t="s">
        <v>169</v>
      </c>
      <c r="AQ8" s="138" t="s">
        <v>162</v>
      </c>
      <c r="AR8" s="146" t="s">
        <v>120</v>
      </c>
      <c r="AS8" s="146" t="s">
        <v>122</v>
      </c>
      <c r="AT8" s="148" t="s">
        <v>124</v>
      </c>
      <c r="AU8" s="145" t="s">
        <v>126</v>
      </c>
      <c r="AV8" s="146" t="s">
        <v>180</v>
      </c>
      <c r="AW8" s="148" t="s">
        <v>173</v>
      </c>
      <c r="AX8" s="145" t="s">
        <v>175</v>
      </c>
      <c r="AY8" s="145" t="s">
        <v>177</v>
      </c>
      <c r="AZ8" s="146" t="s">
        <v>129</v>
      </c>
      <c r="BA8" s="146" t="s">
        <v>131</v>
      </c>
      <c r="BB8" s="146" t="s">
        <v>185</v>
      </c>
      <c r="BC8" s="146" t="s">
        <v>187</v>
      </c>
      <c r="BD8" s="139" t="s">
        <v>189</v>
      </c>
    </row>
    <row r="9" spans="1:56" s="104" customFormat="1" ht="32.25" customHeight="1">
      <c r="A9" s="1055"/>
      <c r="B9" s="1049"/>
      <c r="C9" s="1050"/>
      <c r="D9" s="103"/>
      <c r="E9" s="106" t="str">
        <f>IF(B11="","",IF(AC9=TRUE,"該当","非該当"))</f>
        <v/>
      </c>
      <c r="F9" s="106"/>
      <c r="G9" s="106"/>
      <c r="H9" s="106"/>
      <c r="I9" s="106"/>
      <c r="J9" s="106"/>
      <c r="K9" s="198"/>
      <c r="L9" s="174" t="str">
        <f>IF(K9="","",IF(AC11=FALSE,AL9,AL11))</f>
        <v/>
      </c>
      <c r="M9" s="174"/>
      <c r="N9" s="198"/>
      <c r="O9" s="198"/>
      <c r="P9" s="198"/>
      <c r="Q9" s="198"/>
      <c r="R9" s="198"/>
      <c r="S9" s="198"/>
      <c r="T9" s="183"/>
      <c r="U9" s="198"/>
      <c r="V9" s="198"/>
      <c r="W9" s="174"/>
      <c r="X9" s="175" t="str">
        <f>IF(AND(B9="",B11=""),"",SUM(L9:S9,L11:S11,U9,U11))</f>
        <v/>
      </c>
      <c r="Y9" s="1057"/>
      <c r="Z9" s="193" t="str">
        <f>IF(BD9+BD11&gt;0,"※繰越控除額が所得金額を超えています。確認してください。","")</f>
        <v/>
      </c>
      <c r="AB9" s="130">
        <f>IF(AND(B9="",B11=""),0,1)</f>
        <v>0</v>
      </c>
      <c r="AC9" s="201" t="b">
        <f>IF(AND($AG$29&lt;=B11,B11&lt;=$AF$29),TRUE,FALSE)</f>
        <v>0</v>
      </c>
      <c r="AD9" s="200" t="b">
        <v>0</v>
      </c>
      <c r="AE9" s="160">
        <f>SUM(AL9,AH9,N9:S9,N11:S11,U9,U11)</f>
        <v>0</v>
      </c>
      <c r="AF9" s="165">
        <f>IF(X11="",0,IF(X11&lt;AE11,0,X11-AE11))</f>
        <v>0</v>
      </c>
      <c r="AG9" s="136">
        <f>IF(AD11&lt;65,1,2)</f>
        <v>2</v>
      </c>
      <c r="AH9" s="151">
        <f>IF(AND(AG9=1,AH11=1),AI9,
IF(AND(AG9=1,AH11=2),AJ9,
IF(AND(AG9=1,AH11=3),AK9,
IF(AND(AG9=2,AH11=1),AI11,
IF(AND(AG9=2,AH11=2),AJ11,
IF(AND(AG9=2,AH11=3),AK11,
"???"))))))</f>
        <v>0</v>
      </c>
      <c r="AI9" s="189">
        <f>IF(K11&lt;600000,0,
IF(K11&lt;1300000,K11-600000,
IF(K11&lt;4100000,ROUNDDOWN(K11*0.75-275000,0),
IF(K11&lt;7700000,ROUNDDOWN(K11*0.85-685000,0),
IF(K11&lt;10000000,ROUNDDOWN(K11*0.95-1455000,0),
K11-1955000)))))</f>
        <v>0</v>
      </c>
      <c r="AJ9" s="189">
        <f>IF(K11&lt;500000,0,
IF(K11&lt;1300000,K11-500000,
IF(K11&lt;4100000,ROUNDDOWN(K11*0.75-175000,0),
IF(K11&lt;7700000,ROUNDDOWN(K11*0.85-585000,0),
IF(K11&lt;10000000,ROUNDDOWN(K11*0.95-1355000,0),
K11-1855000)))))</f>
        <v>0</v>
      </c>
      <c r="AK9" s="190">
        <f>IF(K11&lt;400000,0,
IF(K11&lt;1300000,K11-400000,
IF(K11&lt;4100000,ROUNDDOWN(K11*0.75-75000,0),
IF(K11&lt;7700000,ROUNDDOWN(K11*0.85-485000,0),
IF(K11&lt;10000000,ROUNDDOWN(K11*0.95-1255000,0),
K11-1755000)))))</f>
        <v>0</v>
      </c>
      <c r="AL9" s="160">
        <f>AN9-AM9-AM11</f>
        <v>0</v>
      </c>
      <c r="AM9" s="164">
        <f>IF(AD9=FALSE,0,
IF(K9&lt;8500000,0,
IF(K9&gt;10000000,150000,
(K9-8500000)*0.1)))</f>
        <v>0</v>
      </c>
      <c r="AN9" s="164">
        <f>IF(K9&lt;1628000,AO9,AO11)</f>
        <v>0</v>
      </c>
      <c r="AO9" s="167">
        <f>IF(K9&lt;551000,0,
IF(K9&lt;1619000,K9-550000,
IF(K9&lt;1620000,1069000,
IF(K9&lt;1622000,1070000,
IF(K9&lt;1624000,1072000,
IF(K9&lt;1628000,1074000,
"-"))))))</f>
        <v>0</v>
      </c>
      <c r="AQ9" s="136" t="str">
        <f>IFERROR(INDEX(K8:V9,2,MATCH(AQ8,K8:V8,0)),
IFERROR(INDEX(K10:V11,2,MATCH(AQ8,K10:V10,0)),""))</f>
        <v/>
      </c>
      <c r="AR9" s="145" t="str">
        <f>IFERROR(INDEX(K8:V9,2,MATCH(AR8,K8:V8,0)),
IFERROR(INDEX(K10:V11,2,MATCH(AR8,K10:V10,0)),""))</f>
        <v/>
      </c>
      <c r="AS9" s="145" t="str">
        <f>IFERROR(INDEX(K8:V9,2,MATCH(AS8,K8:V8,0)),
IFERROR(INDEX(K10:V11,2,MATCH(AS8,K10:V10,0)),""))</f>
        <v/>
      </c>
      <c r="AT9" s="145" t="str">
        <f>IFERROR(INDEX(K8:V9,2,MATCH(AT8,K8:V8,0)),
IFERROR(INDEX(K10:V11,2,MATCH(AT8,K10:V10,0)),""))</f>
        <v/>
      </c>
      <c r="AU9" s="145" t="str">
        <f>IFERROR(INDEX(K8:V9,2,MATCH(AU8,K8:V8,0)),
IFERROR(INDEX(K10:V11,2,MATCH(AU8,K10:V10,0)),""))</f>
        <v/>
      </c>
      <c r="AV9" s="145">
        <f>SUM(AQ9:AU9,AQ11:AU11)</f>
        <v>0</v>
      </c>
      <c r="AW9" s="145" t="str">
        <f>IFERROR(INDEX(K8:V9,2,MATCH(AW8,K8:V8,0)),
IFERROR(INDEX(K10:V11,2,MATCH(AW8,K10:V10,0)),""))</f>
        <v/>
      </c>
      <c r="AX9" s="145" t="str">
        <f>IFERROR(INDEX(K8:V9,2,MATCH(AX8,K8:V8,0)),
IFERROR(INDEX(K10:V11,2,MATCH(AX8,K10:V10,0)),""))</f>
        <v/>
      </c>
      <c r="AY9" s="145" t="str">
        <f>IFERROR(INDEX(K8:V9,2,MATCH(AY8,K8:V8,0)),
IFERROR(INDEX(K10:V11,2,MATCH(AY8,K10:V10,0)),""))</f>
        <v/>
      </c>
      <c r="AZ9" s="145" t="str">
        <f>IFERROR(INDEX(K8:V9,2,MATCH(AZ8,K8:V8,0)),
IFERROR(INDEX(K10:V11,2,MATCH(AZ8,K10:V10,0)),""))</f>
        <v/>
      </c>
      <c r="BA9" s="145" t="str">
        <f>IFERROR(INDEX(K8:V9,2,MATCH(BA8,K8:V8,0)),
IFERROR(INDEX(K10:V11,2,MATCH(BA8,K10:V10,0)),""))</f>
        <v/>
      </c>
      <c r="BB9" s="145">
        <f>SUM(AW9:BA9,AW11:BA11)</f>
        <v>0</v>
      </c>
      <c r="BC9" s="145">
        <f>SUM(AZ9,AZ11,BA9)</f>
        <v>0</v>
      </c>
      <c r="BD9" s="137">
        <f>IF(AV9&lt;AV11,1,0)</f>
        <v>0</v>
      </c>
    </row>
    <row r="10" spans="1:56" s="101" customFormat="1" ht="18" customHeight="1">
      <c r="A10" s="1055"/>
      <c r="B10" s="102" t="s">
        <v>102</v>
      </c>
      <c r="C10" s="102" t="s">
        <v>118</v>
      </c>
      <c r="D10" s="102"/>
      <c r="E10" s="1072" t="s">
        <v>271</v>
      </c>
      <c r="F10" s="105"/>
      <c r="G10" s="105"/>
      <c r="H10" s="105"/>
      <c r="I10" s="105"/>
      <c r="J10" s="105"/>
      <c r="K10" s="171" t="s">
        <v>105</v>
      </c>
      <c r="L10" s="171" t="s">
        <v>82</v>
      </c>
      <c r="M10" s="171"/>
      <c r="N10" s="199"/>
      <c r="O10" s="199"/>
      <c r="P10" s="199"/>
      <c r="Q10" s="199"/>
      <c r="R10" s="199"/>
      <c r="S10" s="199"/>
      <c r="T10" s="171"/>
      <c r="U10" s="172" t="s">
        <v>178</v>
      </c>
      <c r="V10" s="171" t="s">
        <v>112</v>
      </c>
      <c r="W10" s="171"/>
      <c r="X10" s="173" t="s">
        <v>114</v>
      </c>
      <c r="Y10" s="176" t="s">
        <v>115</v>
      </c>
      <c r="Z10" s="194" t="str">
        <f>IF(BD9+BD11&gt;0," （非自発該当の場合、繰越損失(総合)を調整してください。）","")</f>
        <v/>
      </c>
      <c r="AB10" s="131" t="s">
        <v>161</v>
      </c>
      <c r="AC10" s="146" t="s">
        <v>142</v>
      </c>
      <c r="AD10" s="259" t="s">
        <v>267</v>
      </c>
      <c r="AE10" s="138" t="s">
        <v>172</v>
      </c>
      <c r="AF10" s="139" t="s">
        <v>8</v>
      </c>
      <c r="AG10" s="138" t="s">
        <v>147</v>
      </c>
      <c r="AH10" s="146" t="s">
        <v>148</v>
      </c>
      <c r="AI10" s="155" t="s">
        <v>151</v>
      </c>
      <c r="AJ10" s="155" t="s">
        <v>152</v>
      </c>
      <c r="AK10" s="156" t="s">
        <v>153</v>
      </c>
      <c r="AL10" s="138" t="s">
        <v>163</v>
      </c>
      <c r="AM10" s="146" t="s">
        <v>166</v>
      </c>
      <c r="AN10" s="146"/>
      <c r="AO10" s="139" t="s">
        <v>170</v>
      </c>
      <c r="AQ10" s="138" t="s">
        <v>184</v>
      </c>
      <c r="AR10" s="145" t="s">
        <v>121</v>
      </c>
      <c r="AS10" s="145" t="s">
        <v>123</v>
      </c>
      <c r="AT10" s="146" t="s">
        <v>125</v>
      </c>
      <c r="AU10" s="146" t="s">
        <v>127</v>
      </c>
      <c r="AV10" s="146" t="s">
        <v>181</v>
      </c>
      <c r="AW10" s="146" t="s">
        <v>174</v>
      </c>
      <c r="AX10" s="146" t="s">
        <v>176</v>
      </c>
      <c r="AY10" s="148" t="s">
        <v>128</v>
      </c>
      <c r="AZ10" s="145" t="s">
        <v>130</v>
      </c>
      <c r="BA10" s="145" t="s">
        <v>132</v>
      </c>
      <c r="BB10" s="146"/>
      <c r="BC10" s="146" t="s">
        <v>186</v>
      </c>
      <c r="BD10" s="139" t="s">
        <v>190</v>
      </c>
    </row>
    <row r="11" spans="1:56" s="104" customFormat="1" ht="32.25" customHeight="1" thickBot="1">
      <c r="A11" s="1055"/>
      <c r="B11" s="196"/>
      <c r="C11" s="114" t="str">
        <f ca="1">IF(B11="","",DATEDIF(B11,TODAY(),"Y"))</f>
        <v/>
      </c>
      <c r="D11" s="103"/>
      <c r="E11" s="1073"/>
      <c r="F11" s="106"/>
      <c r="G11" s="106"/>
      <c r="H11" s="106"/>
      <c r="I11" s="106"/>
      <c r="J11" s="106"/>
      <c r="K11" s="197"/>
      <c r="L11" s="177" t="str">
        <f>IF(OR(B11="",K11=""),"",AH9)</f>
        <v/>
      </c>
      <c r="M11" s="177"/>
      <c r="N11" s="197"/>
      <c r="O11" s="197"/>
      <c r="P11" s="197"/>
      <c r="Q11" s="197"/>
      <c r="R11" s="197"/>
      <c r="S11" s="197"/>
      <c r="T11" s="184"/>
      <c r="U11" s="197"/>
      <c r="V11" s="197"/>
      <c r="W11" s="177"/>
      <c r="X11" s="178" t="str">
        <f>IF(AND(B9="",B11=""),"",X9-V9-V11-U9-U11)</f>
        <v/>
      </c>
      <c r="Y11" s="179" t="str">
        <f>IF(AND(B9="",B11=""),"",AF9)</f>
        <v/>
      </c>
      <c r="AB11" s="130">
        <f>IF(AND(B9="",B11=""),0,IF(AC9=TRUE,1,0))</f>
        <v>0</v>
      </c>
      <c r="AC11" s="201" t="b">
        <v>0</v>
      </c>
      <c r="AD11" s="257" t="str">
        <f>IF(B11="","",DATEDIF(B11,"R"&amp;パラメーター!D1&amp;"/1/1","Y"))</f>
        <v/>
      </c>
      <c r="AE11" s="160">
        <f>IF(AE9&lt;=24000000,430000,
IF(AE9&lt;=24500000,290000,
IF(AE9&lt;=25000000,150000,
0)))</f>
        <v>430000</v>
      </c>
      <c r="AF11" s="165">
        <f>IF(AC9=TRUE,AF9,0)</f>
        <v>0</v>
      </c>
      <c r="AG11" s="147">
        <f>SUM(AN9,N9:S9,N11:S11)</f>
        <v>0</v>
      </c>
      <c r="AH11" s="145">
        <f>IF(AG11&lt;=10000000,1,IF(AG11&lt;=20000000,2,3))</f>
        <v>1</v>
      </c>
      <c r="AI11" s="189">
        <f>IF(K11&lt;1100000,0,
IF(K11&lt;3300000,K11-1100000,
IF(K11&lt;4100000,ROUNDDOWN(K11*0.75-275000,0),
IF(K11&lt;7700000,ROUNDDOWN(K11*0.85-685000,0),
IF(K11&lt;10000000,ROUNDDOWN(K11*0.95-1455000,0),
K11-1955000)))))</f>
        <v>0</v>
      </c>
      <c r="AJ11" s="189">
        <f>IF(K11&lt;1000000,0,
IF(K11&lt;3300000,K11-1000000,
IF(K11&lt;4100000,ROUNDDOWN(K11*0.75-175000,0),
IF(K11&lt;7700000,ROUNDDOWN(K11*0.85-585000,0),
IF(K11&lt;10000000,ROUNDDOWN(K11*0.95-1355000,0),
K11-1855000)))))</f>
        <v>0</v>
      </c>
      <c r="AK11" s="154">
        <f>IF(K11&lt;900000,0,
IF(K11&lt;3300000,K11-900000,
IF(K11&lt;4100000,ROUNDDOWN(K11*0.75-75000,0),
IF(K11&lt;7700000,ROUNDDOWN(K11*0.85-485000,0),
IF(K11&lt;10000000,ROUNDDOWN(K11*0.95-1255000,0),
K11-1755000)))))</f>
        <v>0</v>
      </c>
      <c r="AL11" s="160">
        <f>ROUNDDOWN(AL9*0.3,0)</f>
        <v>0</v>
      </c>
      <c r="AM11" s="164">
        <f>IF(
IF(AN9&gt;100000,100000,AN9)+IF(AH9&gt;100000,100000,AH9)&lt;=0,0,
IF(AN9&gt;100000,100000,AN9)+IF(AH9&gt;100000,100000,AH9)-100000)</f>
        <v>0</v>
      </c>
      <c r="AN11" s="164"/>
      <c r="AO11" s="167" t="str">
        <f>IF(K9&lt;1628000,"-",
IF(K9&lt;1800000,ROUNDDOWN(K9/4,-3)*2.4+100000,
IF(K9&lt;3600000,ROUNDDOWN(K9/4,-3)*2.8-80000,
IF(K9&lt;6600000,ROUNDDOWN(K9/4,-3)*3.2-440000,
IF(K9&lt;8500000,ROUNDDOWN(K9*0.9-1100000,0),
K9-1950000)))))</f>
        <v>-</v>
      </c>
      <c r="AQ11" s="136" t="str">
        <f>IFERROR(INDEX(K8:V9,2,MATCH(AQ10,K8:V8,0)),
IFERROR(INDEX(K10:V11,2,MATCH(AQ10,K10:V10,0)),""))</f>
        <v/>
      </c>
      <c r="AR11" s="145" t="str">
        <f>IFERROR(INDEX(K8:V9,2,MATCH(AR10,K8:V8,0)),
IFERROR(INDEX(K10:V11,2,MATCH(AR10,K10:V10,0)),""))</f>
        <v/>
      </c>
      <c r="AS11" s="145" t="str">
        <f>IFERROR(INDEX(K8:V9,2,MATCH(AS10,K8:V8,0)),
IFERROR(INDEX(K10:V11,2,MATCH(AS10,K10:V10,0)),""))</f>
        <v/>
      </c>
      <c r="AT11" s="145" t="str">
        <f>IFERROR(INDEX(K8:V9,2,MATCH(AT10,K8:V8,0)),
IFERROR(INDEX(K10:V11,2,MATCH(AT10,K10:V10,0)),""))</f>
        <v/>
      </c>
      <c r="AU11" s="145" t="str">
        <f>IFERROR(INDEX(K8:V9,2,MATCH(AU10,K8:V8,0)),
IFERROR(INDEX(K10:V11,2,MATCH(AU10,K10:V10,0)),""))</f>
        <v/>
      </c>
      <c r="AV11" s="162">
        <f>V9</f>
        <v>0</v>
      </c>
      <c r="AW11" s="145" t="str">
        <f>IFERROR(INDEX(K8:V9,2,MATCH(AW10,K8:V8,0)),
IFERROR(INDEX(K10:V11,2,MATCH(AW10,K10:V10,0)),""))</f>
        <v/>
      </c>
      <c r="AX11" s="145" t="str">
        <f>IFERROR(INDEX(K8:V9,2,MATCH(AX10,K8:V8,0)),
IFERROR(INDEX(K10:V11,2,MATCH(AX10,K10:V10,0)),""))</f>
        <v/>
      </c>
      <c r="AY11" s="145" t="str">
        <f>IFERROR(INDEX(K8:V9,2,MATCH(AY10,K8:V8,0)),
IFERROR(INDEX(K10:V11,2,MATCH(AY10,K10:V10,0)),""))</f>
        <v/>
      </c>
      <c r="AZ11" s="145" t="str">
        <f>IFERROR(INDEX(K8:V9,2,MATCH(AZ10,K8:V8,0)),
IFERROR(INDEX(K10:V11,2,MATCH(AZ10,K10:V10,0)),""))</f>
        <v/>
      </c>
      <c r="BA11" s="145" t="str">
        <f>IFERROR(INDEX(K8:V9,2,MATCH(BA10,K8:V8,0)),
IFERROR(INDEX(K10:V11,2,MATCH(BA10,K10:V10,0)),""))</f>
        <v/>
      </c>
      <c r="BB11" s="162"/>
      <c r="BC11" s="162">
        <f>V11</f>
        <v>0</v>
      </c>
      <c r="BD11" s="137">
        <f>IF(BC9&lt;BC11,1,0)</f>
        <v>0</v>
      </c>
    </row>
    <row r="12" spans="1:56" ht="3" customHeight="1" thickTop="1" thickBot="1">
      <c r="A12" s="120"/>
      <c r="B12" s="120"/>
      <c r="C12" s="120"/>
      <c r="D12" s="120"/>
      <c r="E12" s="121"/>
      <c r="F12" s="121"/>
      <c r="G12" s="121"/>
      <c r="H12" s="121"/>
      <c r="I12" s="121"/>
      <c r="J12" s="121"/>
      <c r="K12" s="180"/>
      <c r="L12" s="180"/>
      <c r="M12" s="180"/>
      <c r="N12" s="180"/>
      <c r="O12" s="180"/>
      <c r="P12" s="180"/>
      <c r="Q12" s="180"/>
      <c r="R12" s="180"/>
      <c r="S12" s="180"/>
      <c r="T12" s="180"/>
      <c r="U12" s="180"/>
      <c r="V12" s="180"/>
      <c r="W12" s="180"/>
      <c r="X12" s="181"/>
      <c r="Y12" s="182"/>
      <c r="AB12" s="132"/>
      <c r="AC12" s="148"/>
      <c r="AD12" s="141"/>
      <c r="AE12" s="140"/>
      <c r="AF12" s="141"/>
      <c r="AG12" s="140"/>
      <c r="AH12" s="148"/>
      <c r="AI12" s="157"/>
      <c r="AJ12" s="157"/>
      <c r="AK12" s="158"/>
      <c r="AL12" s="140"/>
      <c r="AM12" s="148"/>
      <c r="AN12" s="148"/>
      <c r="AO12" s="141"/>
      <c r="AQ12" s="140"/>
      <c r="AR12" s="148"/>
      <c r="AS12" s="148"/>
      <c r="AT12" s="148"/>
      <c r="AU12" s="148"/>
      <c r="AV12" s="148"/>
      <c r="AW12" s="148"/>
      <c r="AX12" s="148"/>
      <c r="AY12" s="148"/>
      <c r="AZ12" s="148"/>
      <c r="BA12" s="148"/>
      <c r="BB12" s="148"/>
      <c r="BC12" s="148"/>
      <c r="BD12" s="141"/>
    </row>
    <row r="13" spans="1:56" s="101" customFormat="1" ht="18" customHeight="1" thickTop="1">
      <c r="A13" s="1055" t="s">
        <v>109</v>
      </c>
      <c r="B13" s="1063" t="s">
        <v>101</v>
      </c>
      <c r="C13" s="1064"/>
      <c r="D13" s="102"/>
      <c r="E13" s="275" t="s">
        <v>272</v>
      </c>
      <c r="F13" s="105"/>
      <c r="G13" s="105"/>
      <c r="H13" s="105"/>
      <c r="I13" s="105"/>
      <c r="J13" s="105"/>
      <c r="K13" s="171" t="s">
        <v>103</v>
      </c>
      <c r="L13" s="171" t="s">
        <v>104</v>
      </c>
      <c r="M13" s="171"/>
      <c r="N13" s="199"/>
      <c r="O13" s="199"/>
      <c r="P13" s="199"/>
      <c r="Q13" s="199"/>
      <c r="R13" s="199"/>
      <c r="S13" s="199"/>
      <c r="T13" s="171"/>
      <c r="U13" s="172" t="s">
        <v>178</v>
      </c>
      <c r="V13" s="171" t="s">
        <v>111</v>
      </c>
      <c r="W13" s="171"/>
      <c r="X13" s="173" t="s">
        <v>88</v>
      </c>
      <c r="Y13" s="1056"/>
      <c r="AB13" s="131" t="s">
        <v>160</v>
      </c>
      <c r="AC13" s="146" t="s">
        <v>141</v>
      </c>
      <c r="AD13" s="139" t="s">
        <v>143</v>
      </c>
      <c r="AE13" s="138" t="s">
        <v>171</v>
      </c>
      <c r="AF13" s="139" t="s">
        <v>144</v>
      </c>
      <c r="AG13" s="138" t="s">
        <v>146</v>
      </c>
      <c r="AH13" s="146" t="s">
        <v>145</v>
      </c>
      <c r="AI13" s="155" t="s">
        <v>154</v>
      </c>
      <c r="AJ13" s="155" t="s">
        <v>155</v>
      </c>
      <c r="AK13" s="156" t="s">
        <v>156</v>
      </c>
      <c r="AL13" s="138" t="s">
        <v>164</v>
      </c>
      <c r="AM13" s="146" t="s">
        <v>165</v>
      </c>
      <c r="AN13" s="146" t="s">
        <v>167</v>
      </c>
      <c r="AO13" s="139" t="s">
        <v>169</v>
      </c>
      <c r="AQ13" s="138" t="s">
        <v>162</v>
      </c>
      <c r="AR13" s="146" t="s">
        <v>120</v>
      </c>
      <c r="AS13" s="146" t="s">
        <v>122</v>
      </c>
      <c r="AT13" s="148" t="s">
        <v>124</v>
      </c>
      <c r="AU13" s="145" t="s">
        <v>126</v>
      </c>
      <c r="AV13" s="146" t="s">
        <v>180</v>
      </c>
      <c r="AW13" s="148" t="s">
        <v>173</v>
      </c>
      <c r="AX13" s="145" t="s">
        <v>175</v>
      </c>
      <c r="AY13" s="145" t="s">
        <v>177</v>
      </c>
      <c r="AZ13" s="146" t="s">
        <v>129</v>
      </c>
      <c r="BA13" s="146" t="s">
        <v>131</v>
      </c>
      <c r="BB13" s="146" t="s">
        <v>185</v>
      </c>
      <c r="BC13" s="146" t="s">
        <v>187</v>
      </c>
      <c r="BD13" s="139" t="s">
        <v>189</v>
      </c>
    </row>
    <row r="14" spans="1:56" s="104" customFormat="1" ht="32.25" customHeight="1">
      <c r="A14" s="1055"/>
      <c r="B14" s="1049"/>
      <c r="C14" s="1050"/>
      <c r="D14" s="103"/>
      <c r="E14" s="106" t="str">
        <f>IF(B16="","",IF(AC14=TRUE,"該当","非該当"))</f>
        <v/>
      </c>
      <c r="F14" s="106"/>
      <c r="G14" s="106"/>
      <c r="H14" s="106"/>
      <c r="I14" s="106"/>
      <c r="J14" s="106"/>
      <c r="K14" s="198"/>
      <c r="L14" s="174" t="str">
        <f>IF(K14="","",IF(AC16=FALSE,AL14,AL16))</f>
        <v/>
      </c>
      <c r="M14" s="174"/>
      <c r="N14" s="198"/>
      <c r="O14" s="198"/>
      <c r="P14" s="198"/>
      <c r="Q14" s="198"/>
      <c r="R14" s="198"/>
      <c r="S14" s="198"/>
      <c r="T14" s="183"/>
      <c r="U14" s="198"/>
      <c r="V14" s="198"/>
      <c r="W14" s="174"/>
      <c r="X14" s="175" t="str">
        <f>IF(AND(B14="",B16=""),"",SUM(L14:S14,L16:S16,U14,U16))</f>
        <v/>
      </c>
      <c r="Y14" s="1057"/>
      <c r="Z14" s="193" t="str">
        <f>IF(BD14+BD16&gt;0,"※繰越控除額が所得金額を超えています。確認してください。","")</f>
        <v/>
      </c>
      <c r="AB14" s="130">
        <f>IF(AND(B14="",B16=""),0,1)</f>
        <v>0</v>
      </c>
      <c r="AC14" s="201" t="b">
        <f>IF(AND($AG$29&lt;=B16,B16&lt;=$AF$29),TRUE,FALSE)</f>
        <v>0</v>
      </c>
      <c r="AD14" s="200" t="b">
        <v>0</v>
      </c>
      <c r="AE14" s="160">
        <f>SUM(AL14,AH14,N14:S14,N16:S16,U14,U16)</f>
        <v>0</v>
      </c>
      <c r="AF14" s="165">
        <f>IF(X16="",0,IF(X16&lt;AE16,0,X16-AE16))</f>
        <v>0</v>
      </c>
      <c r="AG14" s="136">
        <f>IF(AD16&lt;65,1,2)</f>
        <v>2</v>
      </c>
      <c r="AH14" s="151">
        <f>IF(AND(AG14=1,AH16=1),AI14,
IF(AND(AG14=1,AH16=2),AJ14,
IF(AND(AG14=1,AH16=3),AK14,
IF(AND(AG14=2,AH16=1),AI16,
IF(AND(AG14=2,AH16=2),AJ16,
IF(AND(AG14=2,AH16=3),AK16,
"???"))))))</f>
        <v>0</v>
      </c>
      <c r="AI14" s="189">
        <f>IF(K16&lt;600000,0,
IF(K16&lt;1300000,K16-600000,
IF(K16&lt;4100000,ROUNDDOWN(K16*0.75-275000,0),
IF(K16&lt;7700000,ROUNDDOWN(K16*0.85-685000,0),
IF(K16&lt;10000000,ROUNDDOWN(K16*0.95-1455000,0),
K16-1955000)))))</f>
        <v>0</v>
      </c>
      <c r="AJ14" s="189">
        <f>IF(K16&lt;500000,0,
IF(K16&lt;1300000,K16-500000,
IF(K16&lt;4100000,ROUNDDOWN(K16*0.75-175000,0),
IF(K16&lt;7700000,ROUNDDOWN(K16*0.85-585000,0),
IF(K16&lt;10000000,ROUNDDOWN(K16*0.95-1355000,0),
K16-1855000)))))</f>
        <v>0</v>
      </c>
      <c r="AK14" s="190">
        <f>IF(K16&lt;400000,0,
IF(K16&lt;1300000,K16-400000,
IF(K16&lt;4100000,ROUNDDOWN(K16*0.75-75000,0),
IF(K16&lt;7700000,ROUNDDOWN(K16*0.85-485000,0),
IF(K16&lt;10000000,ROUNDDOWN(K16*0.95-1255000,0),
K16-1755000)))))</f>
        <v>0</v>
      </c>
      <c r="AL14" s="160">
        <f>AN14-AM14-AM16</f>
        <v>0</v>
      </c>
      <c r="AM14" s="164">
        <f>IF(AD14=FALSE,0,
IF(K14&lt;8500000,0,
IF(K14&gt;10000000,150000,
(K14-8500000)*0.1)))</f>
        <v>0</v>
      </c>
      <c r="AN14" s="164">
        <f>IF(K14&lt;1628000,AO14,AO16)</f>
        <v>0</v>
      </c>
      <c r="AO14" s="167">
        <f>IF(K14&lt;551000,0,
IF(K14&lt;1619000,K14-550000,
IF(K14&lt;1620000,1069000,
IF(K14&lt;1622000,1070000,
IF(K14&lt;1624000,1072000,
IF(K14&lt;1628000,1074000,
"-"))))))</f>
        <v>0</v>
      </c>
      <c r="AQ14" s="136" t="str">
        <f>IFERROR(INDEX(K13:V14,2,MATCH(AQ13,K13:V13,0)),
IFERROR(INDEX(K15:V16,2,MATCH(AQ13,K15:V15,0)),""))</f>
        <v/>
      </c>
      <c r="AR14" s="145" t="str">
        <f>IFERROR(INDEX(K13:V14,2,MATCH(AR13,K13:V13,0)),
IFERROR(INDEX(K15:V16,2,MATCH(AR13,K15:V15,0)),""))</f>
        <v/>
      </c>
      <c r="AS14" s="145" t="str">
        <f>IFERROR(INDEX(K13:V14,2,MATCH(AS13,K13:V13,0)),
IFERROR(INDEX(K15:V16,2,MATCH(AS13,K15:V15,0)),""))</f>
        <v/>
      </c>
      <c r="AT14" s="145" t="str">
        <f>IFERROR(INDEX(K13:V14,2,MATCH(AT13,K13:V13,0)),
IFERROR(INDEX(K15:V16,2,MATCH(AT13,K15:V15,0)),""))</f>
        <v/>
      </c>
      <c r="AU14" s="145" t="str">
        <f>IFERROR(INDEX(K13:V14,2,MATCH(AU13,K13:V13,0)),
IFERROR(INDEX(K15:V16,2,MATCH(AU13,K15:V15,0)),""))</f>
        <v/>
      </c>
      <c r="AV14" s="145">
        <f>SUM(AQ14:AU14,AQ16:AU16)</f>
        <v>0</v>
      </c>
      <c r="AW14" s="145" t="str">
        <f>IFERROR(INDEX(K13:V14,2,MATCH(AW13,K13:V13,0)),
IFERROR(INDEX(K15:V16,2,MATCH(AW13,K15:V15,0)),""))</f>
        <v/>
      </c>
      <c r="AX14" s="145" t="str">
        <f>IFERROR(INDEX(K13:V14,2,MATCH(AX13,K13:V13,0)),
IFERROR(INDEX(K15:V16,2,MATCH(AX13,K15:V15,0)),""))</f>
        <v/>
      </c>
      <c r="AY14" s="145" t="str">
        <f>IFERROR(INDEX(K13:V14,2,MATCH(AY13,K13:V13,0)),
IFERROR(INDEX(K15:V16,2,MATCH(AY13,K15:V15,0)),""))</f>
        <v/>
      </c>
      <c r="AZ14" s="145" t="str">
        <f>IFERROR(INDEX(K13:V14,2,MATCH(AZ13,K13:V13,0)),
IFERROR(INDEX(K15:V16,2,MATCH(AZ13,K15:V15,0)),""))</f>
        <v/>
      </c>
      <c r="BA14" s="145" t="str">
        <f>IFERROR(INDEX(K13:V14,2,MATCH(BA13,K13:V13,0)),
IFERROR(INDEX(K15:V16,2,MATCH(BA13,K15:V15,0)),""))</f>
        <v/>
      </c>
      <c r="BB14" s="145">
        <f>SUM(AW14:BA14,AW16:BA16)</f>
        <v>0</v>
      </c>
      <c r="BC14" s="145">
        <f>SUM(AZ14,AZ16,BA14)</f>
        <v>0</v>
      </c>
      <c r="BD14" s="137">
        <f>IF(AV14&lt;AV16,1,0)</f>
        <v>0</v>
      </c>
    </row>
    <row r="15" spans="1:56" s="101" customFormat="1" ht="18" customHeight="1">
      <c r="A15" s="1055"/>
      <c r="B15" s="102" t="s">
        <v>102</v>
      </c>
      <c r="C15" s="102" t="s">
        <v>118</v>
      </c>
      <c r="D15" s="102"/>
      <c r="E15" s="1072" t="s">
        <v>271</v>
      </c>
      <c r="F15" s="105"/>
      <c r="G15" s="105"/>
      <c r="H15" s="105"/>
      <c r="I15" s="105"/>
      <c r="J15" s="105"/>
      <c r="K15" s="171" t="s">
        <v>105</v>
      </c>
      <c r="L15" s="171" t="s">
        <v>82</v>
      </c>
      <c r="M15" s="171"/>
      <c r="N15" s="199"/>
      <c r="O15" s="199"/>
      <c r="P15" s="199"/>
      <c r="Q15" s="199"/>
      <c r="R15" s="199"/>
      <c r="S15" s="199"/>
      <c r="T15" s="171"/>
      <c r="U15" s="172" t="s">
        <v>178</v>
      </c>
      <c r="V15" s="171" t="s">
        <v>112</v>
      </c>
      <c r="W15" s="171"/>
      <c r="X15" s="173" t="s">
        <v>114</v>
      </c>
      <c r="Y15" s="176" t="s">
        <v>115</v>
      </c>
      <c r="Z15" s="194" t="str">
        <f>IF(BD14+BD16&gt;0," （非自発該当の場合、繰越損失(総合)を調整してください。）","")</f>
        <v/>
      </c>
      <c r="AB15" s="131" t="s">
        <v>161</v>
      </c>
      <c r="AC15" s="146" t="s">
        <v>142</v>
      </c>
      <c r="AD15" s="259" t="s">
        <v>267</v>
      </c>
      <c r="AE15" s="138" t="s">
        <v>172</v>
      </c>
      <c r="AF15" s="139" t="s">
        <v>8</v>
      </c>
      <c r="AG15" s="138" t="s">
        <v>147</v>
      </c>
      <c r="AH15" s="146" t="s">
        <v>148</v>
      </c>
      <c r="AI15" s="155" t="s">
        <v>151</v>
      </c>
      <c r="AJ15" s="155" t="s">
        <v>152</v>
      </c>
      <c r="AK15" s="156" t="s">
        <v>153</v>
      </c>
      <c r="AL15" s="138" t="s">
        <v>163</v>
      </c>
      <c r="AM15" s="146" t="s">
        <v>166</v>
      </c>
      <c r="AN15" s="146"/>
      <c r="AO15" s="139" t="s">
        <v>170</v>
      </c>
      <c r="AQ15" s="138" t="s">
        <v>184</v>
      </c>
      <c r="AR15" s="145" t="s">
        <v>121</v>
      </c>
      <c r="AS15" s="145" t="s">
        <v>123</v>
      </c>
      <c r="AT15" s="146" t="s">
        <v>125</v>
      </c>
      <c r="AU15" s="146" t="s">
        <v>127</v>
      </c>
      <c r="AV15" s="146" t="s">
        <v>181</v>
      </c>
      <c r="AW15" s="146" t="s">
        <v>174</v>
      </c>
      <c r="AX15" s="146" t="s">
        <v>176</v>
      </c>
      <c r="AY15" s="148" t="s">
        <v>128</v>
      </c>
      <c r="AZ15" s="145" t="s">
        <v>130</v>
      </c>
      <c r="BA15" s="145" t="s">
        <v>132</v>
      </c>
      <c r="BB15" s="146"/>
      <c r="BC15" s="146" t="s">
        <v>186</v>
      </c>
      <c r="BD15" s="139" t="s">
        <v>190</v>
      </c>
    </row>
    <row r="16" spans="1:56" s="104" customFormat="1" ht="32.25" customHeight="1" thickBot="1">
      <c r="A16" s="1055"/>
      <c r="B16" s="196"/>
      <c r="C16" s="114" t="str">
        <f ca="1">IF(B16="","",DATEDIF(B16,TODAY(),"Y"))</f>
        <v/>
      </c>
      <c r="D16" s="103"/>
      <c r="E16" s="1073"/>
      <c r="F16" s="106"/>
      <c r="G16" s="106"/>
      <c r="H16" s="106"/>
      <c r="I16" s="106"/>
      <c r="J16" s="106"/>
      <c r="K16" s="197"/>
      <c r="L16" s="177" t="str">
        <f>IF(OR(B16="",K16=""),"",AH14)</f>
        <v/>
      </c>
      <c r="M16" s="177"/>
      <c r="N16" s="197"/>
      <c r="O16" s="197"/>
      <c r="P16" s="197"/>
      <c r="Q16" s="197"/>
      <c r="R16" s="197"/>
      <c r="S16" s="197"/>
      <c r="T16" s="184"/>
      <c r="U16" s="197"/>
      <c r="V16" s="197"/>
      <c r="W16" s="177"/>
      <c r="X16" s="178" t="str">
        <f>IF(AND(B14="",B16=""),"",X14-V14-V16-U14-U16)</f>
        <v/>
      </c>
      <c r="Y16" s="179" t="str">
        <f>IF(AND(B14="",B16=""),"",AF14)</f>
        <v/>
      </c>
      <c r="AB16" s="130">
        <f>IF(AND(B14="",B16=""),0,IF(AC14=TRUE,1,0))</f>
        <v>0</v>
      </c>
      <c r="AC16" s="201" t="b">
        <v>0</v>
      </c>
      <c r="AD16" s="257" t="str">
        <f>IF(B16="","",DATEDIF(B16,"R"&amp;パラメーター!D1&amp;"/1/1","Y"))</f>
        <v/>
      </c>
      <c r="AE16" s="160">
        <f>IF(AE14&lt;=24000000,430000,
IF(AE14&lt;=24500000,290000,
IF(AE14&lt;=25000000,150000,
0)))</f>
        <v>430000</v>
      </c>
      <c r="AF16" s="165">
        <f>IF(AC14=TRUE,AF14,0)</f>
        <v>0</v>
      </c>
      <c r="AG16" s="147">
        <f>SUM(AN14,N14:S14,N16:S16)</f>
        <v>0</v>
      </c>
      <c r="AH16" s="145">
        <f>IF(AG16&lt;=10000000,1,IF(AG16&lt;=20000000,2,3))</f>
        <v>1</v>
      </c>
      <c r="AI16" s="189">
        <f>IF(K16&lt;1100000,0,
IF(K16&lt;3300000,K16-1100000,
IF(K16&lt;4100000,ROUNDDOWN(K16*0.75-275000,0),
IF(K16&lt;7700000,ROUNDDOWN(K16*0.85-685000,0),
IF(K16&lt;10000000,ROUNDDOWN(K16*0.95-1455000,0),
K16-1955000)))))</f>
        <v>0</v>
      </c>
      <c r="AJ16" s="189">
        <f>IF(K16&lt;1000000,0,
IF(K16&lt;3300000,K16-1000000,
IF(K16&lt;4100000,ROUNDDOWN(K16*0.75-175000,0),
IF(K16&lt;7700000,ROUNDDOWN(K16*0.85-585000,0),
IF(K16&lt;10000000,ROUNDDOWN(K16*0.95-1355000,0),
K16-1855000)))))</f>
        <v>0</v>
      </c>
      <c r="AK16" s="154">
        <f>IF(K16&lt;900000,0,
IF(K16&lt;3300000,K16-900000,
IF(K16&lt;4100000,ROUNDDOWN(K16*0.75-75000,0),
IF(K16&lt;7700000,ROUNDDOWN(K16*0.85-485000,0),
IF(K16&lt;10000000,ROUNDDOWN(K16*0.95-1255000,0),
K16-1755000)))))</f>
        <v>0</v>
      </c>
      <c r="AL16" s="160">
        <f>ROUNDDOWN(AL14*0.3,0)</f>
        <v>0</v>
      </c>
      <c r="AM16" s="164">
        <f>IF(
IF(AN14&gt;100000,100000,AN14)+IF(AH14&gt;100000,100000,AH14)&lt;=0,0,
IF(AN14&gt;100000,100000,AN14)+IF(AH14&gt;100000,100000,AH14)-100000)</f>
        <v>0</v>
      </c>
      <c r="AN16" s="164"/>
      <c r="AO16" s="167" t="str">
        <f>IF(K14&lt;1628000,"-",
IF(K14&lt;1800000,ROUNDDOWN(K14/4,-3)*2.4+100000,
IF(K14&lt;3600000,ROUNDDOWN(K14/4,-3)*2.8-80000,
IF(K14&lt;6600000,ROUNDDOWN(K14/4,-3)*3.2-440000,
IF(K14&lt;8500000,ROUNDDOWN(K14*0.9-1100000,0),
K14-1950000)))))</f>
        <v>-</v>
      </c>
      <c r="AQ16" s="136" t="str">
        <f>IFERROR(INDEX(K13:V14,2,MATCH(AQ15,K13:V13,0)),
IFERROR(INDEX(K15:V16,2,MATCH(AQ15,K15:V15,0)),""))</f>
        <v/>
      </c>
      <c r="AR16" s="145" t="str">
        <f>IFERROR(INDEX(K13:V14,2,MATCH(AR15,K13:V13,0)),
IFERROR(INDEX(K15:V16,2,MATCH(AR15,K15:V15,0)),""))</f>
        <v/>
      </c>
      <c r="AS16" s="145" t="str">
        <f>IFERROR(INDEX(K13:V14,2,MATCH(AS15,K13:V13,0)),
IFERROR(INDEX(K15:V16,2,MATCH(AS15,K15:V15,0)),""))</f>
        <v/>
      </c>
      <c r="AT16" s="145" t="str">
        <f>IFERROR(INDEX(K13:V14,2,MATCH(AT15,K13:V13,0)),
IFERROR(INDEX(K15:V16,2,MATCH(AT15,K15:V15,0)),""))</f>
        <v/>
      </c>
      <c r="AU16" s="145" t="str">
        <f>IFERROR(INDEX(K13:V14,2,MATCH(AU15,K13:V13,0)),
IFERROR(INDEX(K15:V16,2,MATCH(AU15,K15:V15,0)),""))</f>
        <v/>
      </c>
      <c r="AV16" s="162">
        <f>V14</f>
        <v>0</v>
      </c>
      <c r="AW16" s="145" t="str">
        <f>IFERROR(INDEX(K13:V14,2,MATCH(AW15,K13:V13,0)),
IFERROR(INDEX(K15:V16,2,MATCH(AW15,K15:V15,0)),""))</f>
        <v/>
      </c>
      <c r="AX16" s="145" t="str">
        <f>IFERROR(INDEX(K13:V14,2,MATCH(AX15,K13:V13,0)),
IFERROR(INDEX(K15:V16,2,MATCH(AX15,K15:V15,0)),""))</f>
        <v/>
      </c>
      <c r="AY16" s="145" t="str">
        <f>IFERROR(INDEX(K13:V14,2,MATCH(AY15,K13:V13,0)),
IFERROR(INDEX(K15:V16,2,MATCH(AY15,K15:V15,0)),""))</f>
        <v/>
      </c>
      <c r="AZ16" s="145" t="str">
        <f>IFERROR(INDEX(K13:V14,2,MATCH(AZ15,K13:V13,0)),
IFERROR(INDEX(K15:V16,2,MATCH(AZ15,K15:V15,0)),""))</f>
        <v/>
      </c>
      <c r="BA16" s="145" t="str">
        <f>IFERROR(INDEX(K13:V14,2,MATCH(BA15,K13:V13,0)),
IFERROR(INDEX(K15:V16,2,MATCH(BA15,K15:V15,0)),""))</f>
        <v/>
      </c>
      <c r="BB16" s="162"/>
      <c r="BC16" s="162">
        <f>V16</f>
        <v>0</v>
      </c>
      <c r="BD16" s="137">
        <f>IF(BC14&lt;BC16,1,0)</f>
        <v>0</v>
      </c>
    </row>
    <row r="17" spans="1:56" ht="3" customHeight="1" thickTop="1" thickBot="1">
      <c r="A17" s="120"/>
      <c r="B17" s="120"/>
      <c r="C17" s="120"/>
      <c r="D17" s="120"/>
      <c r="E17" s="121"/>
      <c r="F17" s="121"/>
      <c r="G17" s="121"/>
      <c r="H17" s="121"/>
      <c r="I17" s="121"/>
      <c r="J17" s="121"/>
      <c r="K17" s="180"/>
      <c r="L17" s="180"/>
      <c r="M17" s="180"/>
      <c r="N17" s="180"/>
      <c r="O17" s="180"/>
      <c r="P17" s="180"/>
      <c r="Q17" s="180"/>
      <c r="R17" s="180"/>
      <c r="S17" s="180"/>
      <c r="T17" s="180"/>
      <c r="U17" s="180"/>
      <c r="V17" s="180"/>
      <c r="W17" s="180"/>
      <c r="X17" s="181"/>
      <c r="Y17" s="182"/>
      <c r="AB17" s="132"/>
      <c r="AC17" s="148"/>
      <c r="AD17" s="141"/>
      <c r="AE17" s="140"/>
      <c r="AF17" s="141"/>
      <c r="AG17" s="140"/>
      <c r="AH17" s="148"/>
      <c r="AI17" s="157"/>
      <c r="AJ17" s="157"/>
      <c r="AK17" s="158"/>
      <c r="AL17" s="140"/>
      <c r="AM17" s="148"/>
      <c r="AN17" s="148"/>
      <c r="AO17" s="141"/>
      <c r="AQ17" s="140"/>
      <c r="AR17" s="148"/>
      <c r="AS17" s="148"/>
      <c r="AT17" s="148"/>
      <c r="AU17" s="148"/>
      <c r="AV17" s="148"/>
      <c r="AW17" s="148"/>
      <c r="AX17" s="148"/>
      <c r="AY17" s="148"/>
      <c r="AZ17" s="148"/>
      <c r="BA17" s="148"/>
      <c r="BB17" s="148"/>
      <c r="BC17" s="148"/>
      <c r="BD17" s="141"/>
    </row>
    <row r="18" spans="1:56" s="101" customFormat="1" ht="18" customHeight="1" thickTop="1">
      <c r="A18" s="1055" t="s">
        <v>110</v>
      </c>
      <c r="B18" s="1063" t="s">
        <v>101</v>
      </c>
      <c r="C18" s="1064"/>
      <c r="D18" s="102"/>
      <c r="E18" s="275" t="s">
        <v>272</v>
      </c>
      <c r="F18" s="105"/>
      <c r="G18" s="105"/>
      <c r="H18" s="105"/>
      <c r="I18" s="105"/>
      <c r="J18" s="105"/>
      <c r="K18" s="171" t="s">
        <v>103</v>
      </c>
      <c r="L18" s="171" t="s">
        <v>104</v>
      </c>
      <c r="M18" s="171"/>
      <c r="N18" s="199"/>
      <c r="O18" s="199"/>
      <c r="P18" s="199"/>
      <c r="Q18" s="199"/>
      <c r="R18" s="199"/>
      <c r="S18" s="199"/>
      <c r="T18" s="171"/>
      <c r="U18" s="172" t="s">
        <v>178</v>
      </c>
      <c r="V18" s="171" t="s">
        <v>111</v>
      </c>
      <c r="W18" s="171"/>
      <c r="X18" s="173" t="s">
        <v>88</v>
      </c>
      <c r="Y18" s="1056"/>
      <c r="AB18" s="131" t="s">
        <v>160</v>
      </c>
      <c r="AC18" s="146" t="s">
        <v>141</v>
      </c>
      <c r="AD18" s="139" t="s">
        <v>143</v>
      </c>
      <c r="AE18" s="138" t="s">
        <v>171</v>
      </c>
      <c r="AF18" s="139" t="s">
        <v>144</v>
      </c>
      <c r="AG18" s="138" t="s">
        <v>146</v>
      </c>
      <c r="AH18" s="146" t="s">
        <v>145</v>
      </c>
      <c r="AI18" s="155" t="s">
        <v>154</v>
      </c>
      <c r="AJ18" s="155" t="s">
        <v>155</v>
      </c>
      <c r="AK18" s="156" t="s">
        <v>156</v>
      </c>
      <c r="AL18" s="138" t="s">
        <v>164</v>
      </c>
      <c r="AM18" s="146" t="s">
        <v>165</v>
      </c>
      <c r="AN18" s="146" t="s">
        <v>167</v>
      </c>
      <c r="AO18" s="139" t="s">
        <v>169</v>
      </c>
      <c r="AQ18" s="138" t="s">
        <v>162</v>
      </c>
      <c r="AR18" s="146" t="s">
        <v>120</v>
      </c>
      <c r="AS18" s="146" t="s">
        <v>122</v>
      </c>
      <c r="AT18" s="148" t="s">
        <v>124</v>
      </c>
      <c r="AU18" s="145" t="s">
        <v>126</v>
      </c>
      <c r="AV18" s="146" t="s">
        <v>180</v>
      </c>
      <c r="AW18" s="148" t="s">
        <v>173</v>
      </c>
      <c r="AX18" s="145" t="s">
        <v>175</v>
      </c>
      <c r="AY18" s="145" t="s">
        <v>177</v>
      </c>
      <c r="AZ18" s="146" t="s">
        <v>129</v>
      </c>
      <c r="BA18" s="146" t="s">
        <v>131</v>
      </c>
      <c r="BB18" s="146" t="s">
        <v>185</v>
      </c>
      <c r="BC18" s="146" t="s">
        <v>187</v>
      </c>
      <c r="BD18" s="139" t="s">
        <v>189</v>
      </c>
    </row>
    <row r="19" spans="1:56" s="104" customFormat="1" ht="32.25" customHeight="1">
      <c r="A19" s="1055"/>
      <c r="B19" s="1049"/>
      <c r="C19" s="1050"/>
      <c r="D19" s="103"/>
      <c r="E19" s="106" t="str">
        <f>IF(B21="","",IF(AC19=TRUE,"該当","非該当"))</f>
        <v/>
      </c>
      <c r="F19" s="106"/>
      <c r="G19" s="106"/>
      <c r="H19" s="106"/>
      <c r="I19" s="106"/>
      <c r="J19" s="106"/>
      <c r="K19" s="198"/>
      <c r="L19" s="174" t="str">
        <f>IF(K19="","",IF(AC21=FALSE,AL19,AL21))</f>
        <v/>
      </c>
      <c r="M19" s="174"/>
      <c r="N19" s="198"/>
      <c r="O19" s="198"/>
      <c r="P19" s="198"/>
      <c r="Q19" s="198"/>
      <c r="R19" s="198"/>
      <c r="S19" s="198"/>
      <c r="T19" s="183"/>
      <c r="U19" s="198"/>
      <c r="V19" s="198"/>
      <c r="W19" s="174"/>
      <c r="X19" s="175" t="str">
        <f>IF(AND(B19="",B21=""),"",SUM(L19:S19,L21:S21,U19,U21))</f>
        <v/>
      </c>
      <c r="Y19" s="1057"/>
      <c r="Z19" s="193" t="str">
        <f>IF(BD19+BD21&gt;0,"※繰越控除額が所得金額を超えています。確認してください。","")</f>
        <v/>
      </c>
      <c r="AB19" s="130">
        <f>IF(AND(B19="",B21=""),0,1)</f>
        <v>0</v>
      </c>
      <c r="AC19" s="201" t="b">
        <f>IF(AND($AG$29&lt;=B21,B21&lt;=$AF$29),TRUE,FALSE)</f>
        <v>0</v>
      </c>
      <c r="AD19" s="200" t="b">
        <v>0</v>
      </c>
      <c r="AE19" s="160">
        <f>SUM(AL19,AH19,N19:S19,N21:S21,U19,U21)</f>
        <v>0</v>
      </c>
      <c r="AF19" s="165">
        <f>IF(X21="",0,IF(X21&lt;AE21,0,X21-AE21))</f>
        <v>0</v>
      </c>
      <c r="AG19" s="136">
        <f>IF(AD21&lt;65,1,2)</f>
        <v>2</v>
      </c>
      <c r="AH19" s="151">
        <f>IF(AND(AG19=1,AH21=1),AI19,
IF(AND(AG19=1,AH21=2),AJ19,
IF(AND(AG19=1,AH21=3),AK19,
IF(AND(AG19=2,AH21=1),AI21,
IF(AND(AG19=2,AH21=2),AJ21,
IF(AND(AG19=2,AH21=3),AK21,
"???"))))))</f>
        <v>0</v>
      </c>
      <c r="AI19" s="189">
        <f>IF(K21&lt;600000,0,
IF(K21&lt;1300000,K21-600000,
IF(K21&lt;4100000,ROUNDDOWN(K21*0.75-275000,0),
IF(K21&lt;7700000,ROUNDDOWN(K21*0.85-685000,0),
IF(K21&lt;10000000,ROUNDDOWN(K21*0.95-1455000,0),
K21-1955000)))))</f>
        <v>0</v>
      </c>
      <c r="AJ19" s="189">
        <f>IF(K21&lt;500000,0,
IF(K21&lt;1300000,K21-500000,
IF(K21&lt;4100000,ROUNDDOWN(K21*0.75-175000,0),
IF(K21&lt;7700000,ROUNDDOWN(K21*0.85-585000,0),
IF(K21&lt;10000000,ROUNDDOWN(K21*0.95-1355000,0),
K21-1855000)))))</f>
        <v>0</v>
      </c>
      <c r="AK19" s="190">
        <f>IF(K21&lt;400000,0,
IF(K21&lt;1300000,K21-400000,
IF(K21&lt;4100000,ROUNDDOWN(K21*0.75-75000,0),
IF(K21&lt;7700000,ROUNDDOWN(K21*0.85-485000,0),
IF(K21&lt;10000000,ROUNDDOWN(K21*0.95-1255000,0),
K21-1755000)))))</f>
        <v>0</v>
      </c>
      <c r="AL19" s="160">
        <f>AN19-AM19-AM21</f>
        <v>0</v>
      </c>
      <c r="AM19" s="164">
        <f>IF(AD19=FALSE,0,
IF(K19&lt;8500000,0,
IF(K19&gt;10000000,150000,
(K19-8500000)*0.1)))</f>
        <v>0</v>
      </c>
      <c r="AN19" s="164">
        <f>IF(K19&lt;1628000,AO19,AO21)</f>
        <v>0</v>
      </c>
      <c r="AO19" s="167">
        <f>IF(K19&lt;551000,0,
IF(K19&lt;1619000,K19-550000,
IF(K19&lt;1620000,1069000,
IF(K19&lt;1622000,1070000,
IF(K19&lt;1624000,1072000,
IF(K19&lt;1628000,1074000,
"-"))))))</f>
        <v>0</v>
      </c>
      <c r="AQ19" s="136" t="str">
        <f>IFERROR(INDEX(K18:V19,2,MATCH(AQ18,K18:V18,0)),
IFERROR(INDEX(K20:V21,2,MATCH(AQ18,K20:V20,0)),""))</f>
        <v/>
      </c>
      <c r="AR19" s="145" t="str">
        <f>IFERROR(INDEX(K18:V19,2,MATCH(AR18,K18:V18,0)),
IFERROR(INDEX(K20:V21,2,MATCH(AR18,K20:V20,0)),""))</f>
        <v/>
      </c>
      <c r="AS19" s="145" t="str">
        <f>IFERROR(INDEX(K18:V19,2,MATCH(AS18,K18:V18,0)),
IFERROR(INDEX(K20:V21,2,MATCH(AS18,K20:V20,0)),""))</f>
        <v/>
      </c>
      <c r="AT19" s="145" t="str">
        <f>IFERROR(INDEX(K18:V19,2,MATCH(AT18,K18:V18,0)),
IFERROR(INDEX(K20:V21,2,MATCH(AT18,K20:V20,0)),""))</f>
        <v/>
      </c>
      <c r="AU19" s="145" t="str">
        <f>IFERROR(INDEX(K18:V19,2,MATCH(AU18,K18:V18,0)),
IFERROR(INDEX(K20:V21,2,MATCH(AU18,K20:V20,0)),""))</f>
        <v/>
      </c>
      <c r="AV19" s="145">
        <f>SUM(AQ19:AU19,AQ21:AU21)</f>
        <v>0</v>
      </c>
      <c r="AW19" s="145" t="str">
        <f>IFERROR(INDEX(K18:V19,2,MATCH(AW18,K18:V18,0)),
IFERROR(INDEX(K20:V21,2,MATCH(AW18,K20:V20,0)),""))</f>
        <v/>
      </c>
      <c r="AX19" s="145" t="str">
        <f>IFERROR(INDEX(K18:V19,2,MATCH(AX18,K18:V18,0)),
IFERROR(INDEX(K20:V21,2,MATCH(AX18,K20:V20,0)),""))</f>
        <v/>
      </c>
      <c r="AY19" s="145" t="str">
        <f>IFERROR(INDEX(K18:V19,2,MATCH(AY18,K18:V18,0)),
IFERROR(INDEX(K20:V21,2,MATCH(AY18,K20:V20,0)),""))</f>
        <v/>
      </c>
      <c r="AZ19" s="145" t="str">
        <f>IFERROR(INDEX(K18:V19,2,MATCH(AZ18,K18:V18,0)),
IFERROR(INDEX(K20:V21,2,MATCH(AZ18,K20:V20,0)),""))</f>
        <v/>
      </c>
      <c r="BA19" s="145" t="str">
        <f>IFERROR(INDEX(K18:V19,2,MATCH(BA18,K18:V18,0)),
IFERROR(INDEX(K20:V21,2,MATCH(BA18,K20:V20,0)),""))</f>
        <v/>
      </c>
      <c r="BB19" s="145">
        <f>SUM(AW19:BA19,AW21:BA21)</f>
        <v>0</v>
      </c>
      <c r="BC19" s="145">
        <f>SUM(AZ19,AZ21,BA19)</f>
        <v>0</v>
      </c>
      <c r="BD19" s="137">
        <f>IF(AV19&lt;AV21,1,0)</f>
        <v>0</v>
      </c>
    </row>
    <row r="20" spans="1:56" s="101" customFormat="1" ht="18" customHeight="1">
      <c r="A20" s="1055"/>
      <c r="B20" s="102" t="s">
        <v>102</v>
      </c>
      <c r="C20" s="102" t="s">
        <v>118</v>
      </c>
      <c r="D20" s="102"/>
      <c r="E20" s="1072" t="s">
        <v>271</v>
      </c>
      <c r="F20" s="105"/>
      <c r="G20" s="105"/>
      <c r="H20" s="105"/>
      <c r="I20" s="105"/>
      <c r="J20" s="105"/>
      <c r="K20" s="171" t="s">
        <v>105</v>
      </c>
      <c r="L20" s="171" t="s">
        <v>82</v>
      </c>
      <c r="M20" s="171"/>
      <c r="N20" s="199"/>
      <c r="O20" s="199"/>
      <c r="P20" s="199"/>
      <c r="Q20" s="199"/>
      <c r="R20" s="199"/>
      <c r="S20" s="199"/>
      <c r="T20" s="171"/>
      <c r="U20" s="172" t="s">
        <v>178</v>
      </c>
      <c r="V20" s="171" t="s">
        <v>112</v>
      </c>
      <c r="W20" s="171"/>
      <c r="X20" s="173" t="s">
        <v>114</v>
      </c>
      <c r="Y20" s="176" t="s">
        <v>115</v>
      </c>
      <c r="Z20" s="194" t="str">
        <f>IF(BD19+BD21&gt;0," （非自発該当の場合、繰越損失(総合)を調整してください。）","")</f>
        <v/>
      </c>
      <c r="AB20" s="131" t="s">
        <v>161</v>
      </c>
      <c r="AC20" s="146" t="s">
        <v>142</v>
      </c>
      <c r="AD20" s="259" t="s">
        <v>267</v>
      </c>
      <c r="AE20" s="138" t="s">
        <v>172</v>
      </c>
      <c r="AF20" s="139" t="s">
        <v>8</v>
      </c>
      <c r="AG20" s="138" t="s">
        <v>147</v>
      </c>
      <c r="AH20" s="146" t="s">
        <v>148</v>
      </c>
      <c r="AI20" s="155" t="s">
        <v>151</v>
      </c>
      <c r="AJ20" s="155" t="s">
        <v>152</v>
      </c>
      <c r="AK20" s="156" t="s">
        <v>153</v>
      </c>
      <c r="AL20" s="138" t="s">
        <v>163</v>
      </c>
      <c r="AM20" s="146" t="s">
        <v>166</v>
      </c>
      <c r="AN20" s="146"/>
      <c r="AO20" s="139" t="s">
        <v>170</v>
      </c>
      <c r="AQ20" s="138" t="s">
        <v>184</v>
      </c>
      <c r="AR20" s="145" t="s">
        <v>121</v>
      </c>
      <c r="AS20" s="145" t="s">
        <v>123</v>
      </c>
      <c r="AT20" s="146" t="s">
        <v>125</v>
      </c>
      <c r="AU20" s="146" t="s">
        <v>127</v>
      </c>
      <c r="AV20" s="146" t="s">
        <v>181</v>
      </c>
      <c r="AW20" s="146" t="s">
        <v>174</v>
      </c>
      <c r="AX20" s="146" t="s">
        <v>176</v>
      </c>
      <c r="AY20" s="148" t="s">
        <v>128</v>
      </c>
      <c r="AZ20" s="145" t="s">
        <v>130</v>
      </c>
      <c r="BA20" s="145" t="s">
        <v>132</v>
      </c>
      <c r="BB20" s="146"/>
      <c r="BC20" s="146" t="s">
        <v>186</v>
      </c>
      <c r="BD20" s="139" t="s">
        <v>190</v>
      </c>
    </row>
    <row r="21" spans="1:56" s="104" customFormat="1" ht="32.25" customHeight="1" thickBot="1">
      <c r="A21" s="1055"/>
      <c r="B21" s="196"/>
      <c r="C21" s="114" t="str">
        <f ca="1">IF(B21="","",DATEDIF(B21,TODAY(),"Y"))</f>
        <v/>
      </c>
      <c r="D21" s="103"/>
      <c r="E21" s="1073"/>
      <c r="F21" s="106"/>
      <c r="G21" s="106"/>
      <c r="H21" s="106"/>
      <c r="I21" s="106"/>
      <c r="J21" s="106"/>
      <c r="K21" s="197"/>
      <c r="L21" s="177" t="str">
        <f>IF(OR(B21="",K21=""),"",AH19)</f>
        <v/>
      </c>
      <c r="M21" s="177"/>
      <c r="N21" s="197"/>
      <c r="O21" s="197"/>
      <c r="P21" s="197"/>
      <c r="Q21" s="197"/>
      <c r="R21" s="197"/>
      <c r="S21" s="197"/>
      <c r="T21" s="184"/>
      <c r="U21" s="197"/>
      <c r="V21" s="197"/>
      <c r="W21" s="177"/>
      <c r="X21" s="178" t="str">
        <f>IF(AND(B19="",B21=""),"",X19-V19-V21-U19-U21)</f>
        <v/>
      </c>
      <c r="Y21" s="179" t="str">
        <f>IF(AND(B19="",B21=""),"",AF19)</f>
        <v/>
      </c>
      <c r="AB21" s="130">
        <f>IF(AND(B19="",B21=""),0,IF(AC19=TRUE,1,0))</f>
        <v>0</v>
      </c>
      <c r="AC21" s="201" t="b">
        <v>0</v>
      </c>
      <c r="AD21" s="257" t="str">
        <f>IF(B21="","",DATEDIF(B21,"R"&amp;パラメーター!D1&amp;"/1/1","Y"))</f>
        <v/>
      </c>
      <c r="AE21" s="160">
        <f>IF(AE19&lt;=24000000,430000,
IF(AE19&lt;=24500000,290000,
IF(AE19&lt;=25000000,150000,
0)))</f>
        <v>430000</v>
      </c>
      <c r="AF21" s="165">
        <f>IF(AC19=TRUE,AF19,0)</f>
        <v>0</v>
      </c>
      <c r="AG21" s="147">
        <f>SUM(AN19,N19:S19,N21:S21)</f>
        <v>0</v>
      </c>
      <c r="AH21" s="145">
        <f>IF(AG21&lt;=10000000,1,IF(AG21&lt;=20000000,2,3))</f>
        <v>1</v>
      </c>
      <c r="AI21" s="189">
        <f>IF(K21&lt;1100000,0,
IF(K21&lt;3300000,K21-1100000,
IF(K21&lt;4100000,ROUNDDOWN(K21*0.75-275000,0),
IF(K21&lt;7700000,ROUNDDOWN(K21*0.85-685000,0),
IF(K21&lt;10000000,ROUNDDOWN(K21*0.95-1455000,0),
K21-1955000)))))</f>
        <v>0</v>
      </c>
      <c r="AJ21" s="189">
        <f>IF(K21&lt;1000000,0,
IF(K21&lt;3300000,K21-1000000,
IF(K21&lt;4100000,ROUNDDOWN(K21*0.75-175000,0),
IF(K21&lt;7700000,ROUNDDOWN(K21*0.85-585000,0),
IF(K21&lt;10000000,ROUNDDOWN(K21*0.95-1355000,0),
K21-1855000)))))</f>
        <v>0</v>
      </c>
      <c r="AK21" s="154">
        <f>IF(K21&lt;900000,0,
IF(K21&lt;3300000,K21-900000,
IF(K21&lt;4100000,ROUNDDOWN(K21*0.75-75000,0),
IF(K21&lt;7700000,ROUNDDOWN(K21*0.85-485000,0),
IF(K21&lt;10000000,ROUNDDOWN(K21*0.95-1255000,0),
K21-1755000)))))</f>
        <v>0</v>
      </c>
      <c r="AL21" s="160">
        <f>ROUNDDOWN(AL19*0.3,0)</f>
        <v>0</v>
      </c>
      <c r="AM21" s="164">
        <f>IF(
IF(AN19&gt;100000,100000,AN19)+IF(AH19&gt;100000,100000,AH19)&lt;=0,0,
IF(AN19&gt;100000,100000,AN19)+IF(AH19&gt;100000,100000,AH19)-100000)</f>
        <v>0</v>
      </c>
      <c r="AN21" s="164"/>
      <c r="AO21" s="167" t="str">
        <f>IF(K19&lt;1628000,"-",
IF(K19&lt;1800000,ROUNDDOWN(K19/4,-3)*2.4+100000,
IF(K19&lt;3600000,ROUNDDOWN(K19/4,-3)*2.8-80000,
IF(K19&lt;6600000,ROUNDDOWN(K19/4,-3)*3.2-440000,
IF(K19&lt;8500000,ROUNDDOWN(K19*0.9-1100000,0),
K19-1950000)))))</f>
        <v>-</v>
      </c>
      <c r="AQ21" s="136" t="str">
        <f>IFERROR(INDEX(K18:V19,2,MATCH(AQ20,K18:V18,0)),
IFERROR(INDEX(K20:V21,2,MATCH(AQ20,K20:V20,0)),""))</f>
        <v/>
      </c>
      <c r="AR21" s="145" t="str">
        <f>IFERROR(INDEX(K18:V19,2,MATCH(AR20,K18:V18,0)),
IFERROR(INDEX(K20:V21,2,MATCH(AR20,K20:V20,0)),""))</f>
        <v/>
      </c>
      <c r="AS21" s="145" t="str">
        <f>IFERROR(INDEX(K18:V19,2,MATCH(AS20,K18:V18,0)),
IFERROR(INDEX(K20:V21,2,MATCH(AS20,K20:V20,0)),""))</f>
        <v/>
      </c>
      <c r="AT21" s="145" t="str">
        <f>IFERROR(INDEX(K18:V19,2,MATCH(AT20,K18:V18,0)),
IFERROR(INDEX(K20:V21,2,MATCH(AT20,K20:V20,0)),""))</f>
        <v/>
      </c>
      <c r="AU21" s="145" t="str">
        <f>IFERROR(INDEX(K18:V19,2,MATCH(AU20,K18:V18,0)),
IFERROR(INDEX(K20:V21,2,MATCH(AU20,K20:V20,0)),""))</f>
        <v/>
      </c>
      <c r="AV21" s="162">
        <f>V19</f>
        <v>0</v>
      </c>
      <c r="AW21" s="145" t="str">
        <f>IFERROR(INDEX(K18:V19,2,MATCH(AW20,K18:V18,0)),
IFERROR(INDEX(K20:V21,2,MATCH(AW20,K20:V20,0)),""))</f>
        <v/>
      </c>
      <c r="AX21" s="145" t="str">
        <f>IFERROR(INDEX(K18:V19,2,MATCH(AX20,K18:V18,0)),
IFERROR(INDEX(K20:V21,2,MATCH(AX20,K20:V20,0)),""))</f>
        <v/>
      </c>
      <c r="AY21" s="145" t="str">
        <f>IFERROR(INDEX(K18:V19,2,MATCH(AY20,K18:V18,0)),
IFERROR(INDEX(K20:V21,2,MATCH(AY20,K20:V20,0)),""))</f>
        <v/>
      </c>
      <c r="AZ21" s="145" t="str">
        <f>IFERROR(INDEX(K18:V19,2,MATCH(AZ20,K18:V18,0)),
IFERROR(INDEX(K20:V21,2,MATCH(AZ20,K20:V20,0)),""))</f>
        <v/>
      </c>
      <c r="BA21" s="145" t="str">
        <f>IFERROR(INDEX(K18:V19,2,MATCH(BA20,K18:V18,0)),
IFERROR(INDEX(K20:V21,2,MATCH(BA20,K20:V20,0)),""))</f>
        <v/>
      </c>
      <c r="BB21" s="162"/>
      <c r="BC21" s="162">
        <f>V21</f>
        <v>0</v>
      </c>
      <c r="BD21" s="137">
        <f>IF(BC19&lt;BC21,1,0)</f>
        <v>0</v>
      </c>
    </row>
    <row r="22" spans="1:56" ht="3" customHeight="1" thickTop="1" thickBot="1">
      <c r="A22" s="120"/>
      <c r="B22" s="120"/>
      <c r="C22" s="120"/>
      <c r="D22" s="120"/>
      <c r="E22" s="121"/>
      <c r="F22" s="121"/>
      <c r="G22" s="121"/>
      <c r="H22" s="121"/>
      <c r="I22" s="121"/>
      <c r="J22" s="121"/>
      <c r="K22" s="180"/>
      <c r="L22" s="180"/>
      <c r="M22" s="180"/>
      <c r="N22" s="180"/>
      <c r="O22" s="180"/>
      <c r="P22" s="180"/>
      <c r="Q22" s="180"/>
      <c r="R22" s="180"/>
      <c r="S22" s="180"/>
      <c r="T22" s="180"/>
      <c r="U22" s="180"/>
      <c r="V22" s="180"/>
      <c r="W22" s="180"/>
      <c r="X22" s="181"/>
      <c r="Y22" s="182"/>
      <c r="AB22" s="132"/>
      <c r="AC22" s="148"/>
      <c r="AD22" s="141"/>
      <c r="AE22" s="140"/>
      <c r="AF22" s="141"/>
      <c r="AG22" s="140"/>
      <c r="AH22" s="148"/>
      <c r="AI22" s="157"/>
      <c r="AJ22" s="157"/>
      <c r="AK22" s="158"/>
      <c r="AL22" s="140"/>
      <c r="AM22" s="148"/>
      <c r="AN22" s="148"/>
      <c r="AO22" s="141"/>
      <c r="AQ22" s="140"/>
      <c r="AR22" s="148"/>
      <c r="AS22" s="148"/>
      <c r="AT22" s="148"/>
      <c r="AU22" s="148"/>
      <c r="AV22" s="148"/>
      <c r="AW22" s="148"/>
      <c r="AX22" s="148"/>
      <c r="AY22" s="148"/>
      <c r="AZ22" s="148"/>
      <c r="BA22" s="148"/>
      <c r="BB22" s="148"/>
      <c r="BC22" s="148"/>
      <c r="BD22" s="141"/>
    </row>
    <row r="23" spans="1:56" s="101" customFormat="1" ht="18" customHeight="1" thickTop="1">
      <c r="A23" s="1055" t="s">
        <v>116</v>
      </c>
      <c r="B23" s="1063" t="s">
        <v>101</v>
      </c>
      <c r="C23" s="1064"/>
      <c r="D23" s="102"/>
      <c r="E23" s="275" t="s">
        <v>272</v>
      </c>
      <c r="F23" s="105"/>
      <c r="G23" s="105"/>
      <c r="H23" s="105"/>
      <c r="I23" s="105"/>
      <c r="J23" s="105"/>
      <c r="K23" s="171" t="s">
        <v>103</v>
      </c>
      <c r="L23" s="171" t="s">
        <v>104</v>
      </c>
      <c r="M23" s="171"/>
      <c r="N23" s="199"/>
      <c r="O23" s="199"/>
      <c r="P23" s="199"/>
      <c r="Q23" s="199"/>
      <c r="R23" s="199"/>
      <c r="S23" s="199"/>
      <c r="T23" s="171"/>
      <c r="U23" s="172" t="s">
        <v>178</v>
      </c>
      <c r="V23" s="171" t="s">
        <v>111</v>
      </c>
      <c r="W23" s="171"/>
      <c r="X23" s="173" t="s">
        <v>88</v>
      </c>
      <c r="Y23" s="1056"/>
      <c r="AB23" s="131" t="s">
        <v>160</v>
      </c>
      <c r="AC23" s="146" t="s">
        <v>141</v>
      </c>
      <c r="AD23" s="139" t="s">
        <v>143</v>
      </c>
      <c r="AE23" s="138" t="s">
        <v>171</v>
      </c>
      <c r="AF23" s="139" t="s">
        <v>144</v>
      </c>
      <c r="AG23" s="138" t="s">
        <v>146</v>
      </c>
      <c r="AH23" s="146" t="s">
        <v>145</v>
      </c>
      <c r="AI23" s="155" t="s">
        <v>154</v>
      </c>
      <c r="AJ23" s="155" t="s">
        <v>155</v>
      </c>
      <c r="AK23" s="156" t="s">
        <v>156</v>
      </c>
      <c r="AL23" s="138" t="s">
        <v>164</v>
      </c>
      <c r="AM23" s="146" t="s">
        <v>165</v>
      </c>
      <c r="AN23" s="146" t="s">
        <v>167</v>
      </c>
      <c r="AO23" s="139" t="s">
        <v>169</v>
      </c>
      <c r="AQ23" s="138" t="s">
        <v>162</v>
      </c>
      <c r="AR23" s="146" t="s">
        <v>120</v>
      </c>
      <c r="AS23" s="146" t="s">
        <v>122</v>
      </c>
      <c r="AT23" s="148" t="s">
        <v>124</v>
      </c>
      <c r="AU23" s="145" t="s">
        <v>126</v>
      </c>
      <c r="AV23" s="146" t="s">
        <v>180</v>
      </c>
      <c r="AW23" s="148" t="s">
        <v>173</v>
      </c>
      <c r="AX23" s="145" t="s">
        <v>175</v>
      </c>
      <c r="AY23" s="145" t="s">
        <v>177</v>
      </c>
      <c r="AZ23" s="146" t="s">
        <v>129</v>
      </c>
      <c r="BA23" s="146" t="s">
        <v>131</v>
      </c>
      <c r="BB23" s="146" t="s">
        <v>185</v>
      </c>
      <c r="BC23" s="146" t="s">
        <v>187</v>
      </c>
      <c r="BD23" s="139" t="s">
        <v>189</v>
      </c>
    </row>
    <row r="24" spans="1:56" s="104" customFormat="1" ht="32.25" customHeight="1">
      <c r="A24" s="1055"/>
      <c r="B24" s="1049"/>
      <c r="C24" s="1050"/>
      <c r="D24" s="103"/>
      <c r="E24" s="106" t="str">
        <f>IF(B26="","",IF(AC24=TRUE,"該当","非該当"))</f>
        <v/>
      </c>
      <c r="F24" s="106"/>
      <c r="G24" s="106"/>
      <c r="H24" s="106"/>
      <c r="I24" s="106"/>
      <c r="J24" s="106"/>
      <c r="K24" s="198"/>
      <c r="L24" s="174" t="str">
        <f>IF(K24="","",IF(AC26=FALSE,AL24,AL26))</f>
        <v/>
      </c>
      <c r="M24" s="174"/>
      <c r="N24" s="198"/>
      <c r="O24" s="198"/>
      <c r="P24" s="198"/>
      <c r="Q24" s="198"/>
      <c r="R24" s="198"/>
      <c r="S24" s="198"/>
      <c r="T24" s="183"/>
      <c r="U24" s="198"/>
      <c r="V24" s="198"/>
      <c r="W24" s="174"/>
      <c r="X24" s="175" t="str">
        <f>IF(AND(B24="",B26=""),"",SUM(L24:S24,L26:S26,U24,U26))</f>
        <v/>
      </c>
      <c r="Y24" s="1057"/>
      <c r="Z24" s="193" t="str">
        <f>IF(BD24+BD26&gt;0,"※繰越控除額が所得金額を超えています。確認してください。","")</f>
        <v/>
      </c>
      <c r="AB24" s="130">
        <f>IF(AND(B24="",B26=""),0,1)</f>
        <v>0</v>
      </c>
      <c r="AC24" s="201" t="b">
        <f>IF(AND($AG$29&lt;=B26,B26&lt;=$AF$29),TRUE,FALSE)</f>
        <v>0</v>
      </c>
      <c r="AD24" s="200" t="b">
        <v>0</v>
      </c>
      <c r="AE24" s="160">
        <f>SUM(AL24,AH24,N24:S24,N26:S26,U24,U26)</f>
        <v>0</v>
      </c>
      <c r="AF24" s="165">
        <f>IF(X26="",0,IF(X26&lt;AE26,0,X26-AE26))</f>
        <v>0</v>
      </c>
      <c r="AG24" s="136">
        <f>IF(AD26&lt;65,1,2)</f>
        <v>2</v>
      </c>
      <c r="AH24" s="151">
        <f>IF(AND(AG24=1,AH26=1),AI24,
IF(AND(AG24=1,AH26=2),AJ24,
IF(AND(AG24=1,AH26=3),AK24,
IF(AND(AG24=2,AH26=1),AI26,
IF(AND(AG24=2,AH26=2),AJ26,
IF(AND(AG24=2,AH26=3),AK26,
"???"))))))</f>
        <v>0</v>
      </c>
      <c r="AI24" s="189">
        <f>IF(K26&lt;600000,0,
IF(K26&lt;1300000,K26-600000,
IF(K26&lt;4100000,ROUNDDOWN(K26*0.75-275000,0),
IF(K26&lt;7700000,ROUNDDOWN(K26*0.85-685000,0),
IF(K26&lt;10000000,ROUNDDOWN(K26*0.95-1455000,0),
K26-1955000)))))</f>
        <v>0</v>
      </c>
      <c r="AJ24" s="189">
        <f>IF(K26&lt;500000,0,
IF(K26&lt;1300000,K26-500000,
IF(K26&lt;4100000,ROUNDDOWN(K26*0.75-175000,0),
IF(K26&lt;7700000,ROUNDDOWN(K26*0.85-585000,0),
IF(K26&lt;10000000,ROUNDDOWN(K26*0.95-1355000,0),
K26-1855000)))))</f>
        <v>0</v>
      </c>
      <c r="AK24" s="190">
        <f>IF(K26&lt;400000,0,
IF(K26&lt;1300000,K26-400000,
IF(K26&lt;4100000,ROUNDDOWN(K26*0.75-75000,0),
IF(K26&lt;7700000,ROUNDDOWN(K26*0.85-485000,0),
IF(K26&lt;10000000,ROUNDDOWN(K26*0.95-1255000,0),
K26-1755000)))))</f>
        <v>0</v>
      </c>
      <c r="AL24" s="160">
        <f>AN24-AM24-AM26</f>
        <v>0</v>
      </c>
      <c r="AM24" s="164">
        <f>IF(AD24=FALSE,0,
IF(K24&lt;8500000,0,
IF(K24&gt;10000000,150000,
(K24-8500000)*0.1)))</f>
        <v>0</v>
      </c>
      <c r="AN24" s="164">
        <f>IF(K24&lt;1628000,AO24,AO26)</f>
        <v>0</v>
      </c>
      <c r="AO24" s="167">
        <f>IF(K24&lt;551000,0,
IF(K24&lt;1619000,K24-550000,
IF(K24&lt;1620000,1069000,
IF(K24&lt;1622000,1070000,
IF(K24&lt;1624000,1072000,
IF(K24&lt;1628000,1074000,
"-"))))))</f>
        <v>0</v>
      </c>
      <c r="AQ24" s="136" t="str">
        <f>IFERROR(INDEX(K23:V24,2,MATCH(AQ23,K23:V23,0)),
IFERROR(INDEX(K25:V26,2,MATCH(AQ23,K25:V25,0)),""))</f>
        <v/>
      </c>
      <c r="AR24" s="145" t="str">
        <f>IFERROR(INDEX(K23:V24,2,MATCH(AR23,K23:V23,0)),
IFERROR(INDEX(K25:V26,2,MATCH(AR23,K25:V25,0)),""))</f>
        <v/>
      </c>
      <c r="AS24" s="145" t="str">
        <f>IFERROR(INDEX(K23:V24,2,MATCH(AS23,K23:V23,0)),
IFERROR(INDEX(K25:V26,2,MATCH(AS23,K25:V25,0)),""))</f>
        <v/>
      </c>
      <c r="AT24" s="145" t="str">
        <f>IFERROR(INDEX(K23:V24,2,MATCH(AT23,K23:V23,0)),
IFERROR(INDEX(K25:V26,2,MATCH(AT23,K25:V25,0)),""))</f>
        <v/>
      </c>
      <c r="AU24" s="145" t="str">
        <f>IFERROR(INDEX(K23:V24,2,MATCH(AU23,K23:V23,0)),
IFERROR(INDEX(K25:V26,2,MATCH(AU23,K25:V25,0)),""))</f>
        <v/>
      </c>
      <c r="AV24" s="145">
        <f>SUM(AQ24:AU24,AQ26:AU26)</f>
        <v>0</v>
      </c>
      <c r="AW24" s="145" t="str">
        <f>IFERROR(INDEX(K23:V24,2,MATCH(AW23,K23:V23,0)),
IFERROR(INDEX(K25:V26,2,MATCH(AW23,K25:V25,0)),""))</f>
        <v/>
      </c>
      <c r="AX24" s="145" t="str">
        <f>IFERROR(INDEX(K23:V24,2,MATCH(AX23,K23:V23,0)),
IFERROR(INDEX(K25:V26,2,MATCH(AX23,K25:V25,0)),""))</f>
        <v/>
      </c>
      <c r="AY24" s="145" t="str">
        <f>IFERROR(INDEX(K23:V24,2,MATCH(AY23,K23:V23,0)),
IFERROR(INDEX(K25:V26,2,MATCH(AY23,K25:V25,0)),""))</f>
        <v/>
      </c>
      <c r="AZ24" s="145" t="str">
        <f>IFERROR(INDEX(K23:V24,2,MATCH(AZ23,K23:V23,0)),
IFERROR(INDEX(K25:V26,2,MATCH(AZ23,K25:V25,0)),""))</f>
        <v/>
      </c>
      <c r="BA24" s="145" t="str">
        <f>IFERROR(INDEX(K23:V24,2,MATCH(BA23,K23:V23,0)),
IFERROR(INDEX(K25:V26,2,MATCH(BA23,K25:V25,0)),""))</f>
        <v/>
      </c>
      <c r="BB24" s="145">
        <f>SUM(AW24:BA24,AW26:BA26)</f>
        <v>0</v>
      </c>
      <c r="BC24" s="145">
        <f>SUM(AZ24,AZ26,BA24)</f>
        <v>0</v>
      </c>
      <c r="BD24" s="137">
        <f>IF(AV24&lt;AV26,1,0)</f>
        <v>0</v>
      </c>
    </row>
    <row r="25" spans="1:56" s="101" customFormat="1" ht="18" customHeight="1">
      <c r="A25" s="1055"/>
      <c r="B25" s="102" t="s">
        <v>102</v>
      </c>
      <c r="C25" s="102" t="s">
        <v>118</v>
      </c>
      <c r="D25" s="102"/>
      <c r="E25" s="1072" t="s">
        <v>271</v>
      </c>
      <c r="F25" s="105"/>
      <c r="G25" s="105"/>
      <c r="H25" s="105"/>
      <c r="I25" s="105"/>
      <c r="J25" s="105"/>
      <c r="K25" s="171" t="s">
        <v>105</v>
      </c>
      <c r="L25" s="171" t="s">
        <v>82</v>
      </c>
      <c r="M25" s="171"/>
      <c r="N25" s="199"/>
      <c r="O25" s="199"/>
      <c r="P25" s="199"/>
      <c r="Q25" s="199"/>
      <c r="R25" s="199"/>
      <c r="S25" s="199"/>
      <c r="T25" s="171"/>
      <c r="U25" s="172" t="s">
        <v>178</v>
      </c>
      <c r="V25" s="171" t="s">
        <v>112</v>
      </c>
      <c r="W25" s="171"/>
      <c r="X25" s="173" t="s">
        <v>114</v>
      </c>
      <c r="Y25" s="176" t="s">
        <v>115</v>
      </c>
      <c r="Z25" s="194" t="str">
        <f>IF(BD24+BD26&gt;0," （非自発該当の場合、繰越損失(総合)を調整してください。）","")</f>
        <v/>
      </c>
      <c r="AB25" s="131" t="s">
        <v>161</v>
      </c>
      <c r="AC25" s="146" t="s">
        <v>142</v>
      </c>
      <c r="AD25" s="259" t="s">
        <v>267</v>
      </c>
      <c r="AE25" s="138" t="s">
        <v>172</v>
      </c>
      <c r="AF25" s="139" t="s">
        <v>8</v>
      </c>
      <c r="AG25" s="138" t="s">
        <v>147</v>
      </c>
      <c r="AH25" s="146" t="s">
        <v>148</v>
      </c>
      <c r="AI25" s="155" t="s">
        <v>151</v>
      </c>
      <c r="AJ25" s="155" t="s">
        <v>152</v>
      </c>
      <c r="AK25" s="156" t="s">
        <v>153</v>
      </c>
      <c r="AL25" s="138" t="s">
        <v>163</v>
      </c>
      <c r="AM25" s="146" t="s">
        <v>166</v>
      </c>
      <c r="AN25" s="146"/>
      <c r="AO25" s="139" t="s">
        <v>170</v>
      </c>
      <c r="AQ25" s="138" t="s">
        <v>184</v>
      </c>
      <c r="AR25" s="145" t="s">
        <v>121</v>
      </c>
      <c r="AS25" s="145" t="s">
        <v>123</v>
      </c>
      <c r="AT25" s="146" t="s">
        <v>125</v>
      </c>
      <c r="AU25" s="146" t="s">
        <v>127</v>
      </c>
      <c r="AV25" s="146" t="s">
        <v>181</v>
      </c>
      <c r="AW25" s="146" t="s">
        <v>174</v>
      </c>
      <c r="AX25" s="146" t="s">
        <v>176</v>
      </c>
      <c r="AY25" s="148" t="s">
        <v>128</v>
      </c>
      <c r="AZ25" s="145" t="s">
        <v>130</v>
      </c>
      <c r="BA25" s="145" t="s">
        <v>132</v>
      </c>
      <c r="BB25" s="146"/>
      <c r="BC25" s="146" t="s">
        <v>186</v>
      </c>
      <c r="BD25" s="139" t="s">
        <v>190</v>
      </c>
    </row>
    <row r="26" spans="1:56" s="104" customFormat="1" ht="32.25" customHeight="1" thickBot="1">
      <c r="A26" s="1055"/>
      <c r="B26" s="196"/>
      <c r="C26" s="114" t="str">
        <f ca="1">IF(B26="","",DATEDIF(B26,TODAY(),"Y"))</f>
        <v/>
      </c>
      <c r="D26" s="103"/>
      <c r="E26" s="1073"/>
      <c r="F26" s="106"/>
      <c r="G26" s="106"/>
      <c r="H26" s="106"/>
      <c r="I26" s="106"/>
      <c r="J26" s="106"/>
      <c r="K26" s="197"/>
      <c r="L26" s="177" t="str">
        <f>IF(OR(B26="",K26=""),"",AH24)</f>
        <v/>
      </c>
      <c r="M26" s="177"/>
      <c r="N26" s="197"/>
      <c r="O26" s="197"/>
      <c r="P26" s="197"/>
      <c r="Q26" s="197"/>
      <c r="R26" s="197"/>
      <c r="S26" s="197"/>
      <c r="T26" s="184"/>
      <c r="U26" s="197"/>
      <c r="V26" s="197"/>
      <c r="W26" s="177"/>
      <c r="X26" s="178" t="str">
        <f>IF(AND(B24="",B26=""),"",X24-V24-V26-U24-U26)</f>
        <v/>
      </c>
      <c r="Y26" s="179" t="str">
        <f>IF(AND(B24="",B26=""),"",AF24)</f>
        <v/>
      </c>
      <c r="AB26" s="133">
        <f>IF(AND(B24="",B26=""),0,IF(AC24=TRUE,1,0))</f>
        <v>0</v>
      </c>
      <c r="AC26" s="202" t="b">
        <v>0</v>
      </c>
      <c r="AD26" s="258" t="str">
        <f>IF(B26="","",DATEDIF(B26,"R"&amp;パラメーター!D1&amp;"/1/1","Y"))</f>
        <v/>
      </c>
      <c r="AE26" s="161">
        <f>IF(AE24&lt;=24000000,430000,
IF(AE24&lt;=24500000,290000,
IF(AE24&lt;=25000000,150000,
0)))</f>
        <v>430000</v>
      </c>
      <c r="AF26" s="166">
        <f>IF(AC24=TRUE,AF24,0)</f>
        <v>0</v>
      </c>
      <c r="AG26" s="149">
        <f>SUM(AN24,N24:S24,N26:S26)</f>
        <v>0</v>
      </c>
      <c r="AH26" s="150">
        <f>IF(AG26&lt;=10000000,1,IF(AG26&lt;=20000000,2,3))</f>
        <v>1</v>
      </c>
      <c r="AI26" s="191">
        <f>IF(K26&lt;1100000,0,
IF(K26&lt;3300000,K26-1100000,
IF(K26&lt;4100000,ROUNDDOWN(K26*0.75-275000,0),
IF(K26&lt;7700000,ROUNDDOWN(K26*0.85-685000,0),
IF(K26&lt;10000000,ROUNDDOWN(K26*0.95-1455000,0),
K26-1955000)))))</f>
        <v>0</v>
      </c>
      <c r="AJ26" s="191">
        <f>IF(K26&lt;1000000,0,
IF(K26&lt;3300000,K26-1000000,
IF(K26&lt;4100000,ROUNDDOWN(K26*0.75-175000,0),
IF(K26&lt;7700000,ROUNDDOWN(K26*0.85-585000,0),
IF(K26&lt;10000000,ROUNDDOWN(K26*0.95-1355000,0),
K26-1855000)))))</f>
        <v>0</v>
      </c>
      <c r="AK26" s="159">
        <f>IF(K26&lt;900000,0,
IF(K26&lt;3300000,K26-900000,
IF(K26&lt;4100000,ROUNDDOWN(K26*0.75-75000,0),
IF(K26&lt;7700000,ROUNDDOWN(K26*0.85-485000,0),
IF(K26&lt;10000000,ROUNDDOWN(K26*0.95-1255000,0),
K26-1755000)))))</f>
        <v>0</v>
      </c>
      <c r="AL26" s="161">
        <f>ROUNDDOWN(AL24*0.3,0)</f>
        <v>0</v>
      </c>
      <c r="AM26" s="192">
        <f>IF(
IF(AN24&gt;100000,100000,AN24)+IF(AH24&gt;100000,100000,AH24)&lt;=0,0,
IF(AN24&gt;100000,100000,AN24)+IF(AH24&gt;100000,100000,AH24)-100000)</f>
        <v>0</v>
      </c>
      <c r="AN26" s="192"/>
      <c r="AO26" s="168" t="str">
        <f>IF(K24&lt;1628000,"-",
IF(K24&lt;1800000,ROUNDDOWN(K24/4,-3)*2.4+100000,
IF(K24&lt;3600000,ROUNDDOWN(K24/4,-3)*2.8-80000,
IF(K24&lt;6600000,ROUNDDOWN(K24/4,-3)*3.2-440000,
IF(K24&lt;8500000,ROUNDDOWN(K24*0.9-1100000,0),
K24-1950000)))))</f>
        <v>-</v>
      </c>
      <c r="AQ26" s="142" t="str">
        <f>IFERROR(INDEX(K23:V24,2,MATCH(AQ25,K23:V23,0)),
IFERROR(INDEX(K25:V26,2,MATCH(AQ25,K25:V25,0)),""))</f>
        <v/>
      </c>
      <c r="AR26" s="150" t="str">
        <f>IFERROR(INDEX(K23:V24,2,MATCH(AR25,K23:V23,0)),
IFERROR(INDEX(K25:V26,2,MATCH(AR25,K25:V25,0)),""))</f>
        <v/>
      </c>
      <c r="AS26" s="150" t="str">
        <f>IFERROR(INDEX(K23:V24,2,MATCH(AS25,K23:V23,0)),
IFERROR(INDEX(K25:V26,2,MATCH(AS25,K25:V25,0)),""))</f>
        <v/>
      </c>
      <c r="AT26" s="150" t="str">
        <f>IFERROR(INDEX(K23:V24,2,MATCH(AT25,K23:V23,0)),
IFERROR(INDEX(K25:V26,2,MATCH(AT25,K25:V25,0)),""))</f>
        <v/>
      </c>
      <c r="AU26" s="150" t="str">
        <f>IFERROR(INDEX(K23:V24,2,MATCH(AU25,K23:V23,0)),
IFERROR(INDEX(K25:V26,2,MATCH(AU25,K25:V25,0)),""))</f>
        <v/>
      </c>
      <c r="AV26" s="163">
        <f>V24</f>
        <v>0</v>
      </c>
      <c r="AW26" s="150" t="str">
        <f>IFERROR(INDEX(K23:V24,2,MATCH(AW25,K23:V23,0)),
IFERROR(INDEX(K25:V26,2,MATCH(AW25,K25:V25,0)),""))</f>
        <v/>
      </c>
      <c r="AX26" s="150" t="str">
        <f>IFERROR(INDEX(K23:V24,2,MATCH(AX25,K23:V23,0)),
IFERROR(INDEX(K25:V26,2,MATCH(AX25,K25:V25,0)),""))</f>
        <v/>
      </c>
      <c r="AY26" s="150" t="str">
        <f>IFERROR(INDEX(K23:V24,2,MATCH(AY25,K23:V23,0)),
IFERROR(INDEX(K25:V26,2,MATCH(AY25,K25:V25,0)),""))</f>
        <v/>
      </c>
      <c r="AZ26" s="150" t="str">
        <f>IFERROR(INDEX(K23:V24,2,MATCH(AZ25,K23:V23,0)),
IFERROR(INDEX(K25:V26,2,MATCH(AZ25,K25:V25,0)),""))</f>
        <v/>
      </c>
      <c r="BA26" s="150" t="str">
        <f>IFERROR(INDEX(K23:V24,2,MATCH(BA25,K23:V23,0)),
IFERROR(INDEX(K25:V26,2,MATCH(BA25,K25:V25,0)),""))</f>
        <v/>
      </c>
      <c r="BB26" s="163"/>
      <c r="BC26" s="163">
        <f>V26</f>
        <v>0</v>
      </c>
      <c r="BD26" s="143">
        <f>IF(BC24&lt;BC26,1,0)</f>
        <v>0</v>
      </c>
    </row>
    <row r="27" spans="1:56" ht="3" customHeight="1" thickTop="1" thickBot="1">
      <c r="A27" s="120"/>
      <c r="B27" s="120"/>
      <c r="C27" s="120"/>
      <c r="D27" s="120"/>
      <c r="E27" s="121"/>
      <c r="F27" s="121"/>
      <c r="G27" s="121"/>
      <c r="H27" s="121"/>
      <c r="I27" s="121"/>
      <c r="J27" s="121"/>
      <c r="K27" s="121"/>
      <c r="L27" s="121"/>
      <c r="M27" s="121"/>
      <c r="N27" s="121"/>
      <c r="O27" s="121"/>
      <c r="P27" s="121"/>
      <c r="Q27" s="121"/>
      <c r="R27" s="121"/>
      <c r="S27" s="121"/>
      <c r="T27" s="121"/>
      <c r="U27" s="121"/>
      <c r="V27" s="121"/>
      <c r="W27" s="121"/>
      <c r="X27" s="122"/>
      <c r="Y27" s="123"/>
    </row>
    <row r="28" spans="1:56" s="101" customFormat="1" ht="18" customHeight="1" thickTop="1">
      <c r="B28" s="1051" t="s">
        <v>134</v>
      </c>
      <c r="C28" s="1052"/>
      <c r="D28" s="1052"/>
      <c r="E28" s="1052"/>
      <c r="F28" s="111"/>
      <c r="G28" s="111"/>
      <c r="H28" s="111"/>
      <c r="I28" s="111"/>
      <c r="J28" s="111"/>
      <c r="K28" s="1058"/>
      <c r="L28" s="1074" t="s">
        <v>135</v>
      </c>
      <c r="M28" s="1074"/>
      <c r="N28" s="1074"/>
      <c r="O28" s="1060"/>
      <c r="P28" s="111"/>
      <c r="Q28" s="111"/>
      <c r="R28" s="111"/>
      <c r="S28" s="125"/>
      <c r="T28" s="125"/>
      <c r="U28" s="109"/>
      <c r="W28" s="126"/>
      <c r="X28" s="127" t="s">
        <v>133</v>
      </c>
      <c r="Y28" s="124" t="s">
        <v>137</v>
      </c>
      <c r="AC28" s="260" t="s">
        <v>263</v>
      </c>
      <c r="AE28" s="269" t="s">
        <v>268</v>
      </c>
      <c r="AF28" s="270" t="s">
        <v>269</v>
      </c>
      <c r="AG28" s="271" t="s">
        <v>270</v>
      </c>
    </row>
    <row r="29" spans="1:56" s="104" customFormat="1" ht="32.25" customHeight="1" thickBot="1">
      <c r="A29" s="112"/>
      <c r="B29" s="1053"/>
      <c r="C29" s="1054"/>
      <c r="D29" s="1054"/>
      <c r="E29" s="1054"/>
      <c r="F29" s="110"/>
      <c r="G29" s="110"/>
      <c r="H29" s="110"/>
      <c r="I29" s="110"/>
      <c r="J29" s="110"/>
      <c r="K29" s="1059"/>
      <c r="L29" s="1074"/>
      <c r="M29" s="1074"/>
      <c r="N29" s="1074"/>
      <c r="O29" s="1060"/>
      <c r="P29" s="113"/>
      <c r="Q29" s="109"/>
      <c r="R29" s="109"/>
      <c r="S29" s="109"/>
      <c r="T29" s="109"/>
      <c r="U29" s="109"/>
      <c r="W29" s="106"/>
      <c r="X29" s="185">
        <f>SUM(AB4,AB9,AB14,AB19,AB24,K28)</f>
        <v>1</v>
      </c>
      <c r="Y29" s="186">
        <f>SUM(AF4,AF9,AF14,AF19,AF24)</f>
        <v>0</v>
      </c>
      <c r="AC29" s="261">
        <f>IF(AC6=TRUE,1,0)+IF(AC11=TRUE,1,0)+IF(AC16=TRUE,1,0)+IF(AC21=TRUE,1,0)+IF(AC26=TRUE,1,0)</f>
        <v>1</v>
      </c>
      <c r="AE29" s="272">
        <f>パラメーター!$D$1+2018</f>
        <v>2025</v>
      </c>
      <c r="AF29" s="273">
        <f>DATE(AE29-39,4,1)</f>
        <v>31503</v>
      </c>
      <c r="AG29" s="274">
        <f>DATE(AE29-65,5,2)</f>
        <v>22038</v>
      </c>
    </row>
    <row r="30" spans="1:56" ht="17.25" customHeight="1">
      <c r="K30" s="1071" t="str">
        <f>IF(K28&lt;O28,"※介護分該当者数が加入者数を超えています。修正してください。","")</f>
        <v/>
      </c>
      <c r="L30" s="1071"/>
      <c r="M30" s="1071"/>
      <c r="N30" s="1071"/>
      <c r="O30" s="1071"/>
      <c r="W30" s="108"/>
      <c r="X30" s="128" t="s">
        <v>136</v>
      </c>
      <c r="Y30" s="124" t="s">
        <v>138</v>
      </c>
    </row>
    <row r="31" spans="1:56" ht="33" customHeight="1" thickBot="1">
      <c r="W31" s="108"/>
      <c r="X31" s="187">
        <f>SUM(AB6,AB11,AB16,AB21,AB26,O28)</f>
        <v>1</v>
      </c>
      <c r="Y31" s="188">
        <f>SUM(AF6,AF11,AF16,AF21,AF26)</f>
        <v>0</v>
      </c>
    </row>
    <row r="32" spans="1:56" ht="41.25" hidden="1" customHeight="1">
      <c r="X32" s="1070">
        <f ca="1">TODAY()</f>
        <v>45845</v>
      </c>
      <c r="Y32" s="1070"/>
    </row>
    <row r="33" spans="21:25" ht="34.5" hidden="1" customHeight="1"/>
    <row r="34" spans="21:25" hidden="1">
      <c r="U34" s="1069" t="s">
        <v>194</v>
      </c>
    </row>
    <row r="35" spans="21:25" ht="13.2" hidden="1" thickBot="1">
      <c r="U35" s="1069"/>
      <c r="V35" s="203"/>
      <c r="W35" s="203"/>
      <c r="X35" s="203"/>
      <c r="Y35" s="203"/>
    </row>
    <row r="36" spans="21:25" hidden="1"/>
  </sheetData>
  <sheetProtection selectLockedCells="1"/>
  <mergeCells count="34">
    <mergeCell ref="B2:C2"/>
    <mergeCell ref="E2:K2"/>
    <mergeCell ref="U34:U35"/>
    <mergeCell ref="X32:Y32"/>
    <mergeCell ref="K30:O30"/>
    <mergeCell ref="B9:C9"/>
    <mergeCell ref="B13:C13"/>
    <mergeCell ref="E5:E6"/>
    <mergeCell ref="E10:E11"/>
    <mergeCell ref="L28:N29"/>
    <mergeCell ref="E15:E16"/>
    <mergeCell ref="E20:E21"/>
    <mergeCell ref="E25:E26"/>
    <mergeCell ref="B18:C18"/>
    <mergeCell ref="B19:C19"/>
    <mergeCell ref="B23:C23"/>
    <mergeCell ref="A3:A6"/>
    <mergeCell ref="A8:A11"/>
    <mergeCell ref="A13:A16"/>
    <mergeCell ref="A18:A21"/>
    <mergeCell ref="Y3:Y4"/>
    <mergeCell ref="Y8:Y9"/>
    <mergeCell ref="Y13:Y14"/>
    <mergeCell ref="Y18:Y19"/>
    <mergeCell ref="B14:C14"/>
    <mergeCell ref="B3:C3"/>
    <mergeCell ref="B4:C4"/>
    <mergeCell ref="B8:C8"/>
    <mergeCell ref="B24:C24"/>
    <mergeCell ref="B28:E29"/>
    <mergeCell ref="A23:A26"/>
    <mergeCell ref="Y23:Y24"/>
    <mergeCell ref="K28:K29"/>
    <mergeCell ref="O28:O29"/>
  </mergeCells>
  <phoneticPr fontId="2"/>
  <conditionalFormatting sqref="BD3:BD26">
    <cfRule type="cellIs" dxfId="2" priority="1" operator="equal">
      <formula>1</formula>
    </cfRule>
  </conditionalFormatting>
  <pageMargins left="0.59055118110236227" right="0.59055118110236227" top="0.39370078740157483" bottom="0.39370078740157483" header="0.31496062992125984" footer="0.31496062992125984"/>
  <pageSetup paperSize="9" scale="7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4</xdr:col>
                    <xdr:colOff>38100</xdr:colOff>
                    <xdr:row>9</xdr:row>
                    <xdr:rowOff>30480</xdr:rowOff>
                  </from>
                  <to>
                    <xdr:col>10</xdr:col>
                    <xdr:colOff>38100</xdr:colOff>
                    <xdr:row>10</xdr:row>
                    <xdr:rowOff>83820</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from>
                    <xdr:col>4</xdr:col>
                    <xdr:colOff>38100</xdr:colOff>
                    <xdr:row>10</xdr:row>
                    <xdr:rowOff>99060</xdr:rowOff>
                  </from>
                  <to>
                    <xdr:col>10</xdr:col>
                    <xdr:colOff>30480</xdr:colOff>
                    <xdr:row>10</xdr:row>
                    <xdr:rowOff>388620</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4</xdr:col>
                    <xdr:colOff>38100</xdr:colOff>
                    <xdr:row>14</xdr:row>
                    <xdr:rowOff>30480</xdr:rowOff>
                  </from>
                  <to>
                    <xdr:col>10</xdr:col>
                    <xdr:colOff>38100</xdr:colOff>
                    <xdr:row>15</xdr:row>
                    <xdr:rowOff>83820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4</xdr:col>
                    <xdr:colOff>38100</xdr:colOff>
                    <xdr:row>15</xdr:row>
                    <xdr:rowOff>99060</xdr:rowOff>
                  </from>
                  <to>
                    <xdr:col>10</xdr:col>
                    <xdr:colOff>30480</xdr:colOff>
                    <xdr:row>15</xdr:row>
                    <xdr:rowOff>388620</xdr:rowOff>
                  </to>
                </anchor>
              </controlPr>
            </control>
          </mc:Choice>
        </mc:AlternateContent>
        <mc:AlternateContent xmlns:mc="http://schemas.openxmlformats.org/markup-compatibility/2006">
          <mc:Choice Requires="x14">
            <control shapeId="5132" r:id="rId8" name="Check Box 12">
              <controlPr defaultSize="0" autoFill="0" autoLine="0" autoPict="0">
                <anchor moveWithCells="1">
                  <from>
                    <xdr:col>4</xdr:col>
                    <xdr:colOff>38100</xdr:colOff>
                    <xdr:row>19</xdr:row>
                    <xdr:rowOff>30480</xdr:rowOff>
                  </from>
                  <to>
                    <xdr:col>10</xdr:col>
                    <xdr:colOff>38100</xdr:colOff>
                    <xdr:row>20</xdr:row>
                    <xdr:rowOff>83820</xdr:rowOff>
                  </to>
                </anchor>
              </controlPr>
            </control>
          </mc:Choice>
        </mc:AlternateContent>
        <mc:AlternateContent xmlns:mc="http://schemas.openxmlformats.org/markup-compatibility/2006">
          <mc:Choice Requires="x14">
            <control shapeId="5133" r:id="rId9" name="Check Box 13">
              <controlPr defaultSize="0" autoFill="0" autoLine="0" autoPict="0">
                <anchor moveWithCells="1">
                  <from>
                    <xdr:col>4</xdr:col>
                    <xdr:colOff>38100</xdr:colOff>
                    <xdr:row>20</xdr:row>
                    <xdr:rowOff>99060</xdr:rowOff>
                  </from>
                  <to>
                    <xdr:col>10</xdr:col>
                    <xdr:colOff>30480</xdr:colOff>
                    <xdr:row>20</xdr:row>
                    <xdr:rowOff>388620</xdr:rowOff>
                  </to>
                </anchor>
              </controlPr>
            </control>
          </mc:Choice>
        </mc:AlternateContent>
        <mc:AlternateContent xmlns:mc="http://schemas.openxmlformats.org/markup-compatibility/2006">
          <mc:Choice Requires="x14">
            <control shapeId="5135" r:id="rId10" name="Check Box 15">
              <controlPr defaultSize="0" autoFill="0" autoLine="0" autoPict="0">
                <anchor moveWithCells="1">
                  <from>
                    <xdr:col>4</xdr:col>
                    <xdr:colOff>38100</xdr:colOff>
                    <xdr:row>24</xdr:row>
                    <xdr:rowOff>30480</xdr:rowOff>
                  </from>
                  <to>
                    <xdr:col>10</xdr:col>
                    <xdr:colOff>38100</xdr:colOff>
                    <xdr:row>25</xdr:row>
                    <xdr:rowOff>83820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4</xdr:col>
                    <xdr:colOff>38100</xdr:colOff>
                    <xdr:row>25</xdr:row>
                    <xdr:rowOff>99060</xdr:rowOff>
                  </from>
                  <to>
                    <xdr:col>10</xdr:col>
                    <xdr:colOff>30480</xdr:colOff>
                    <xdr:row>25</xdr:row>
                    <xdr:rowOff>388620</xdr:rowOff>
                  </to>
                </anchor>
              </controlPr>
            </control>
          </mc:Choice>
        </mc:AlternateContent>
        <mc:AlternateContent xmlns:mc="http://schemas.openxmlformats.org/markup-compatibility/2006">
          <mc:Choice Requires="x14">
            <control shapeId="5123" r:id="rId12" name="Check Box 3">
              <controlPr defaultSize="0" autoFill="0" autoLine="0" autoPict="0">
                <anchor moveWithCells="1">
                  <from>
                    <xdr:col>4</xdr:col>
                    <xdr:colOff>38100</xdr:colOff>
                    <xdr:row>4</xdr:row>
                    <xdr:rowOff>30480</xdr:rowOff>
                  </from>
                  <to>
                    <xdr:col>10</xdr:col>
                    <xdr:colOff>38100</xdr:colOff>
                    <xdr:row>5</xdr:row>
                    <xdr:rowOff>83820</xdr:rowOff>
                  </to>
                </anchor>
              </controlPr>
            </control>
          </mc:Choice>
        </mc:AlternateContent>
        <mc:AlternateContent xmlns:mc="http://schemas.openxmlformats.org/markup-compatibility/2006">
          <mc:Choice Requires="x14">
            <control shapeId="5124" r:id="rId13" name="Check Box 4">
              <controlPr defaultSize="0" autoFill="0" autoLine="0" autoPict="0">
                <anchor moveWithCells="1">
                  <from>
                    <xdr:col>4</xdr:col>
                    <xdr:colOff>38100</xdr:colOff>
                    <xdr:row>5</xdr:row>
                    <xdr:rowOff>99060</xdr:rowOff>
                  </from>
                  <to>
                    <xdr:col>10</xdr:col>
                    <xdr:colOff>30480</xdr:colOff>
                    <xdr:row>5</xdr:row>
                    <xdr:rowOff>388620</xdr:rowOff>
                  </to>
                </anchor>
              </controlPr>
            </control>
          </mc:Choice>
        </mc:AlternateContent>
        <mc:AlternateContent xmlns:mc="http://schemas.openxmlformats.org/markup-compatibility/2006">
          <mc:Choice Requires="x14">
            <control shapeId="5257" r:id="rId14" name="Button 137">
              <controlPr defaultSize="0" print="0" autoFill="0" autoPict="0" macro="[0]!Clear_詳細入力シート">
                <anchor moveWithCells="1" sizeWithCells="1">
                  <from>
                    <xdr:col>1</xdr:col>
                    <xdr:colOff>266700</xdr:colOff>
                    <xdr:row>0</xdr:row>
                    <xdr:rowOff>76200</xdr:rowOff>
                  </from>
                  <to>
                    <xdr:col>4</xdr:col>
                    <xdr:colOff>1280160</xdr:colOff>
                    <xdr:row>0</xdr:row>
                    <xdr:rowOff>563880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714F932-831D-46AB-84FF-D04C4D49AA51}">
          <x14:formula1>
            <xm:f>パラメーター!$F$2:$F$21</xm:f>
          </x14:formula1>
          <xm:sqref>N3:S3 N5:S5 N13:S13 N15:S15 N18:S18 N20:S20 N8:S8 N10:S10 N23:S23 N25:S25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BE191-4CDC-495F-A661-8B8F14B62B2F}">
  <sheetPr codeName="Sheet6"/>
  <dimension ref="A1:FD166"/>
  <sheetViews>
    <sheetView zoomScale="85" zoomScaleNormal="85" workbookViewId="0">
      <selection activeCell="D39" sqref="D39:BG40"/>
    </sheetView>
  </sheetViews>
  <sheetFormatPr defaultColWidth="9" defaultRowHeight="12.6"/>
  <cols>
    <col min="1" max="182" width="1.6640625" style="228" customWidth="1"/>
    <col min="183" max="16384" width="9" style="228"/>
  </cols>
  <sheetData>
    <row r="1" spans="1:116" ht="9.75" customHeight="1">
      <c r="A1" s="239"/>
      <c r="B1" s="239"/>
      <c r="C1" s="239"/>
      <c r="D1" s="1075" t="s">
        <v>257</v>
      </c>
      <c r="E1" s="1075"/>
      <c r="F1" s="1075"/>
      <c r="G1" s="1075"/>
      <c r="H1" s="1075"/>
      <c r="I1" s="1075"/>
      <c r="J1" s="1075"/>
      <c r="K1" s="1075"/>
      <c r="L1" s="1075"/>
      <c r="M1" s="1075"/>
      <c r="N1" s="1075"/>
      <c r="O1" s="1075"/>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row>
    <row r="2" spans="1:116" ht="9.75" customHeight="1">
      <c r="A2" s="239"/>
      <c r="B2" s="239"/>
      <c r="D2" s="1075"/>
      <c r="E2" s="1075"/>
      <c r="F2" s="1075"/>
      <c r="G2" s="1075"/>
      <c r="H2" s="1075"/>
      <c r="I2" s="1075"/>
      <c r="J2" s="1075"/>
      <c r="K2" s="1075"/>
      <c r="L2" s="1075"/>
      <c r="M2" s="1075"/>
      <c r="N2" s="1075"/>
      <c r="O2" s="1075"/>
      <c r="AD2" s="230"/>
    </row>
    <row r="3" spans="1:116" ht="9.75" customHeight="1">
      <c r="A3" s="239"/>
      <c r="B3" s="239"/>
      <c r="D3" s="1076"/>
      <c r="E3" s="1076"/>
      <c r="F3" s="1076"/>
      <c r="G3" s="1076"/>
      <c r="H3" s="1076"/>
      <c r="I3" s="1076"/>
      <c r="J3" s="1076"/>
      <c r="K3" s="1076"/>
      <c r="L3" s="1076"/>
      <c r="M3" s="1076"/>
      <c r="N3" s="1076"/>
      <c r="O3" s="1076"/>
      <c r="AD3" s="244"/>
    </row>
    <row r="4" spans="1:116" ht="9.75" customHeight="1">
      <c r="A4" s="239"/>
      <c r="B4" s="239"/>
      <c r="D4" s="1019" t="s">
        <v>251</v>
      </c>
      <c r="E4" s="1019"/>
      <c r="F4" s="1019"/>
      <c r="G4" s="1020" t="s">
        <v>249</v>
      </c>
      <c r="H4" s="1020"/>
      <c r="I4" s="1020"/>
      <c r="J4" s="1020"/>
      <c r="K4" s="1020"/>
      <c r="L4" s="1020"/>
      <c r="M4" s="1020"/>
      <c r="N4" s="1020"/>
      <c r="O4" s="1020"/>
      <c r="P4" s="1020"/>
      <c r="Q4" s="1020"/>
      <c r="R4" s="1020"/>
      <c r="S4" s="1021">
        <f>詳細入力シート!$Y$29</f>
        <v>0</v>
      </c>
      <c r="T4" s="1022"/>
      <c r="U4" s="1022"/>
      <c r="V4" s="1022"/>
      <c r="W4" s="1022"/>
      <c r="X4" s="1022"/>
      <c r="Y4" s="1022"/>
      <c r="Z4" s="1022"/>
      <c r="AA4" s="1022"/>
      <c r="AB4" s="1022"/>
      <c r="AC4" s="1022"/>
      <c r="AD4" s="1023"/>
      <c r="AH4" s="1030" t="str">
        <f>"令和"&amp;DBCS(パラメーター!$D$1)&amp;"年度"</f>
        <v>令和７年度</v>
      </c>
      <c r="AI4" s="1030"/>
      <c r="AJ4" s="1030"/>
      <c r="AK4" s="1030"/>
      <c r="AL4" s="1030"/>
      <c r="AM4" s="1030"/>
      <c r="AN4" s="1030"/>
      <c r="AO4" s="1030"/>
      <c r="AP4" s="1030"/>
      <c r="AQ4" s="1030"/>
      <c r="AR4" s="1030"/>
      <c r="AS4" s="1030"/>
      <c r="AT4" s="1030"/>
      <c r="AU4" s="1030"/>
      <c r="AV4" s="1030"/>
      <c r="AW4" s="1030"/>
      <c r="AX4" s="1030"/>
      <c r="AY4" s="1030"/>
      <c r="AZ4" s="1030"/>
      <c r="BA4" s="1030"/>
      <c r="BB4" s="1030"/>
      <c r="BC4" s="1030"/>
      <c r="BD4" s="1030"/>
      <c r="BE4" s="1030"/>
      <c r="BF4" s="1030"/>
      <c r="BG4" s="1030"/>
    </row>
    <row r="5" spans="1:116" ht="9.75" customHeight="1">
      <c r="A5" s="239"/>
      <c r="B5" s="239"/>
      <c r="D5" s="1019"/>
      <c r="E5" s="1019"/>
      <c r="F5" s="1019"/>
      <c r="G5" s="1020"/>
      <c r="H5" s="1020"/>
      <c r="I5" s="1020"/>
      <c r="J5" s="1020"/>
      <c r="K5" s="1020"/>
      <c r="L5" s="1020"/>
      <c r="M5" s="1020"/>
      <c r="N5" s="1020"/>
      <c r="O5" s="1020"/>
      <c r="P5" s="1020"/>
      <c r="Q5" s="1020"/>
      <c r="R5" s="1020"/>
      <c r="S5" s="1024"/>
      <c r="T5" s="1025"/>
      <c r="U5" s="1025"/>
      <c r="V5" s="1025"/>
      <c r="W5" s="1025"/>
      <c r="X5" s="1025"/>
      <c r="Y5" s="1025"/>
      <c r="Z5" s="1025"/>
      <c r="AA5" s="1025"/>
      <c r="AB5" s="1025"/>
      <c r="AC5" s="1025"/>
      <c r="AD5" s="1026"/>
      <c r="AH5" s="1030"/>
      <c r="AI5" s="1030"/>
      <c r="AJ5" s="1030"/>
      <c r="AK5" s="1030"/>
      <c r="AL5" s="1030"/>
      <c r="AM5" s="1030"/>
      <c r="AN5" s="1030"/>
      <c r="AO5" s="1030"/>
      <c r="AP5" s="1030"/>
      <c r="AQ5" s="1030"/>
      <c r="AR5" s="1030"/>
      <c r="AS5" s="1030"/>
      <c r="AT5" s="1030"/>
      <c r="AU5" s="1030"/>
      <c r="AV5" s="1030"/>
      <c r="AW5" s="1030"/>
      <c r="AX5" s="1030"/>
      <c r="AY5" s="1030"/>
      <c r="AZ5" s="1030"/>
      <c r="BA5" s="1030"/>
      <c r="BB5" s="1030"/>
      <c r="BC5" s="1030"/>
      <c r="BD5" s="1030"/>
      <c r="BE5" s="1030"/>
      <c r="BF5" s="1030"/>
      <c r="BG5" s="1030"/>
      <c r="DJ5" s="226"/>
      <c r="DK5" s="227"/>
      <c r="DL5" s="224"/>
    </row>
    <row r="6" spans="1:116" ht="9.75" customHeight="1">
      <c r="A6" s="239"/>
      <c r="B6" s="239"/>
      <c r="D6" s="1019"/>
      <c r="E6" s="1019"/>
      <c r="F6" s="1019"/>
      <c r="G6" s="1020"/>
      <c r="H6" s="1020"/>
      <c r="I6" s="1020"/>
      <c r="J6" s="1020"/>
      <c r="K6" s="1020"/>
      <c r="L6" s="1020"/>
      <c r="M6" s="1020"/>
      <c r="N6" s="1020"/>
      <c r="O6" s="1020"/>
      <c r="P6" s="1020"/>
      <c r="Q6" s="1020"/>
      <c r="R6" s="1020"/>
      <c r="S6" s="1027"/>
      <c r="T6" s="1028"/>
      <c r="U6" s="1028"/>
      <c r="V6" s="1028"/>
      <c r="W6" s="1028"/>
      <c r="X6" s="1028"/>
      <c r="Y6" s="1028"/>
      <c r="Z6" s="1028"/>
      <c r="AA6" s="1028"/>
      <c r="AB6" s="1028"/>
      <c r="AC6" s="1028"/>
      <c r="AD6" s="1029"/>
      <c r="AH6" s="1030"/>
      <c r="AI6" s="1030"/>
      <c r="AJ6" s="1030"/>
      <c r="AK6" s="1030"/>
      <c r="AL6" s="1030"/>
      <c r="AM6" s="1030"/>
      <c r="AN6" s="1030"/>
      <c r="AO6" s="1030"/>
      <c r="AP6" s="1030"/>
      <c r="AQ6" s="1030"/>
      <c r="AR6" s="1030"/>
      <c r="AS6" s="1030"/>
      <c r="AT6" s="1030"/>
      <c r="AU6" s="1030"/>
      <c r="AV6" s="1030"/>
      <c r="AW6" s="1030"/>
      <c r="AX6" s="1030"/>
      <c r="AY6" s="1030"/>
      <c r="AZ6" s="1030"/>
      <c r="BA6" s="1030"/>
      <c r="BB6" s="1030"/>
      <c r="BC6" s="1030"/>
      <c r="BD6" s="1030"/>
      <c r="BE6" s="1030"/>
      <c r="BF6" s="1030"/>
      <c r="BG6" s="1030"/>
      <c r="DJ6" s="245"/>
      <c r="DK6" s="227"/>
      <c r="DL6" s="224"/>
    </row>
    <row r="7" spans="1:116" ht="9.75" customHeight="1">
      <c r="A7" s="239"/>
      <c r="B7" s="239"/>
      <c r="D7" s="1019"/>
      <c r="E7" s="1019"/>
      <c r="F7" s="1019"/>
      <c r="G7" s="1020" t="s">
        <v>250</v>
      </c>
      <c r="H7" s="1020"/>
      <c r="I7" s="1020"/>
      <c r="J7" s="1020"/>
      <c r="K7" s="1020"/>
      <c r="L7" s="1020"/>
      <c r="M7" s="1020"/>
      <c r="N7" s="1020"/>
      <c r="O7" s="1020"/>
      <c r="P7" s="1020"/>
      <c r="Q7" s="1020"/>
      <c r="R7" s="1020"/>
      <c r="S7" s="1031">
        <f>詳細入力シート!$X$29</f>
        <v>1</v>
      </c>
      <c r="T7" s="1032"/>
      <c r="U7" s="1032"/>
      <c r="V7" s="1032"/>
      <c r="W7" s="1032"/>
      <c r="X7" s="1032"/>
      <c r="Y7" s="1032"/>
      <c r="Z7" s="1032"/>
      <c r="AA7" s="1032"/>
      <c r="AB7" s="1032"/>
      <c r="AC7" s="1032"/>
      <c r="AD7" s="1033"/>
      <c r="AH7" s="1030"/>
      <c r="AI7" s="1030"/>
      <c r="AJ7" s="1030"/>
      <c r="AK7" s="1030"/>
      <c r="AL7" s="1030"/>
      <c r="AM7" s="1030"/>
      <c r="AN7" s="1030"/>
      <c r="AO7" s="1030"/>
      <c r="AP7" s="1030"/>
      <c r="AQ7" s="1030"/>
      <c r="AR7" s="1030"/>
      <c r="AS7" s="1030"/>
      <c r="AT7" s="1030"/>
      <c r="AU7" s="1030"/>
      <c r="AV7" s="1030"/>
      <c r="AW7" s="1030"/>
      <c r="AX7" s="1030"/>
      <c r="AY7" s="1030"/>
      <c r="AZ7" s="1030"/>
      <c r="BA7" s="1030"/>
      <c r="BB7" s="1030"/>
      <c r="BC7" s="1030"/>
      <c r="BD7" s="1030"/>
      <c r="BE7" s="1030"/>
      <c r="BF7" s="1030"/>
      <c r="BG7" s="1030"/>
      <c r="DB7" s="225"/>
      <c r="DC7" s="225"/>
      <c r="DJ7" s="245"/>
      <c r="DK7" s="227"/>
      <c r="DL7" s="224"/>
    </row>
    <row r="8" spans="1:116" ht="9.75" customHeight="1">
      <c r="A8" s="239"/>
      <c r="B8" s="239"/>
      <c r="D8" s="1019"/>
      <c r="E8" s="1019"/>
      <c r="F8" s="1019"/>
      <c r="G8" s="1020"/>
      <c r="H8" s="1020"/>
      <c r="I8" s="1020"/>
      <c r="J8" s="1020"/>
      <c r="K8" s="1020"/>
      <c r="L8" s="1020"/>
      <c r="M8" s="1020"/>
      <c r="N8" s="1020"/>
      <c r="O8" s="1020"/>
      <c r="P8" s="1020"/>
      <c r="Q8" s="1020"/>
      <c r="R8" s="1020"/>
      <c r="S8" s="1034"/>
      <c r="T8" s="1035"/>
      <c r="U8" s="1035"/>
      <c r="V8" s="1035"/>
      <c r="W8" s="1035"/>
      <c r="X8" s="1035"/>
      <c r="Y8" s="1035"/>
      <c r="Z8" s="1035"/>
      <c r="AA8" s="1035"/>
      <c r="AB8" s="1035"/>
      <c r="AC8" s="1035"/>
      <c r="AD8" s="1036"/>
      <c r="AH8" s="1030"/>
      <c r="AI8" s="1030"/>
      <c r="AJ8" s="1030"/>
      <c r="AK8" s="1030"/>
      <c r="AL8" s="1030"/>
      <c r="AM8" s="1030"/>
      <c r="AN8" s="1030"/>
      <c r="AO8" s="1030"/>
      <c r="AP8" s="1030"/>
      <c r="AQ8" s="1030"/>
      <c r="AR8" s="1030"/>
      <c r="AS8" s="1030"/>
      <c r="AT8" s="1030"/>
      <c r="AU8" s="1030"/>
      <c r="AV8" s="1030"/>
      <c r="AW8" s="1030"/>
      <c r="AX8" s="1030"/>
      <c r="AY8" s="1030"/>
      <c r="AZ8" s="1030"/>
      <c r="BA8" s="1030"/>
      <c r="BB8" s="1030"/>
      <c r="BC8" s="1030"/>
      <c r="BD8" s="1030"/>
      <c r="BE8" s="1030"/>
      <c r="BF8" s="1030"/>
      <c r="BG8" s="1030"/>
      <c r="BR8" s="226"/>
      <c r="BS8" s="227"/>
      <c r="BT8" s="224"/>
    </row>
    <row r="9" spans="1:116" ht="9.75" customHeight="1">
      <c r="D9" s="1019"/>
      <c r="E9" s="1019"/>
      <c r="F9" s="1019"/>
      <c r="G9" s="1020"/>
      <c r="H9" s="1020"/>
      <c r="I9" s="1020"/>
      <c r="J9" s="1020"/>
      <c r="K9" s="1020"/>
      <c r="L9" s="1020"/>
      <c r="M9" s="1020"/>
      <c r="N9" s="1020"/>
      <c r="O9" s="1020"/>
      <c r="P9" s="1020"/>
      <c r="Q9" s="1020"/>
      <c r="R9" s="1020"/>
      <c r="S9" s="1037"/>
      <c r="T9" s="1038"/>
      <c r="U9" s="1038"/>
      <c r="V9" s="1038"/>
      <c r="W9" s="1038"/>
      <c r="X9" s="1038"/>
      <c r="Y9" s="1038"/>
      <c r="Z9" s="1038"/>
      <c r="AA9" s="1038"/>
      <c r="AB9" s="1038"/>
      <c r="AC9" s="1038"/>
      <c r="AD9" s="1039"/>
      <c r="AH9" s="1030"/>
      <c r="AI9" s="1030"/>
      <c r="AJ9" s="1030"/>
      <c r="AK9" s="1030"/>
      <c r="AL9" s="1030"/>
      <c r="AM9" s="1030"/>
      <c r="AN9" s="1030"/>
      <c r="AO9" s="1030"/>
      <c r="AP9" s="1030"/>
      <c r="AQ9" s="1030"/>
      <c r="AR9" s="1030"/>
      <c r="AS9" s="1030"/>
      <c r="AT9" s="1030"/>
      <c r="AU9" s="1030"/>
      <c r="AV9" s="1030"/>
      <c r="AW9" s="1030"/>
      <c r="AX9" s="1030"/>
      <c r="AY9" s="1030"/>
      <c r="AZ9" s="1030"/>
      <c r="BA9" s="1030"/>
      <c r="BB9" s="1030"/>
      <c r="BC9" s="1030"/>
      <c r="BD9" s="1030"/>
      <c r="BE9" s="1030"/>
      <c r="BF9" s="1030"/>
      <c r="BG9" s="1030"/>
    </row>
    <row r="10" spans="1:116" ht="9.75" customHeight="1">
      <c r="D10" s="1019" t="s">
        <v>252</v>
      </c>
      <c r="E10" s="1019"/>
      <c r="F10" s="1019"/>
      <c r="G10" s="1020" t="s">
        <v>249</v>
      </c>
      <c r="H10" s="1020"/>
      <c r="I10" s="1020"/>
      <c r="J10" s="1020"/>
      <c r="K10" s="1020"/>
      <c r="L10" s="1020"/>
      <c r="M10" s="1020"/>
      <c r="N10" s="1020"/>
      <c r="O10" s="1020"/>
      <c r="P10" s="1020"/>
      <c r="Q10" s="1020"/>
      <c r="R10" s="1020"/>
      <c r="S10" s="1021">
        <f>詳細入力シート!$Y$31</f>
        <v>0</v>
      </c>
      <c r="T10" s="1022"/>
      <c r="U10" s="1022"/>
      <c r="V10" s="1022"/>
      <c r="W10" s="1022"/>
      <c r="X10" s="1022"/>
      <c r="Y10" s="1022"/>
      <c r="Z10" s="1022"/>
      <c r="AA10" s="1022"/>
      <c r="AB10" s="1022"/>
      <c r="AC10" s="1022"/>
      <c r="AD10" s="1023"/>
      <c r="AH10" s="1046" t="str">
        <f>"（令和"&amp;DBCS(パラメーター!$D$2)&amp;"年度の保険料率）"</f>
        <v>（令和７年度の保険料率）</v>
      </c>
      <c r="AI10" s="1046"/>
      <c r="AJ10" s="1046"/>
      <c r="AK10" s="1046"/>
      <c r="AL10" s="1046"/>
      <c r="AM10" s="1046"/>
      <c r="AN10" s="1046"/>
      <c r="AO10" s="1046"/>
      <c r="AP10" s="1046"/>
      <c r="AQ10" s="1046"/>
      <c r="AR10" s="1046"/>
      <c r="AS10" s="1046"/>
      <c r="AT10" s="1046"/>
      <c r="AU10" s="1046"/>
      <c r="AV10" s="1046"/>
      <c r="AW10" s="1046"/>
      <c r="AX10" s="1046"/>
      <c r="AY10" s="1046"/>
      <c r="AZ10" s="1046"/>
      <c r="BA10" s="1046"/>
      <c r="BB10" s="1046"/>
      <c r="BC10" s="1046"/>
      <c r="BD10" s="1046"/>
      <c r="BE10" s="1046"/>
      <c r="BF10" s="1046"/>
      <c r="BG10" s="1046"/>
    </row>
    <row r="11" spans="1:116" ht="9.75" customHeight="1">
      <c r="D11" s="1019"/>
      <c r="E11" s="1019"/>
      <c r="F11" s="1019"/>
      <c r="G11" s="1020"/>
      <c r="H11" s="1020"/>
      <c r="I11" s="1020"/>
      <c r="J11" s="1020"/>
      <c r="K11" s="1020"/>
      <c r="L11" s="1020"/>
      <c r="M11" s="1020"/>
      <c r="N11" s="1020"/>
      <c r="O11" s="1020"/>
      <c r="P11" s="1020"/>
      <c r="Q11" s="1020"/>
      <c r="R11" s="1020"/>
      <c r="S11" s="1024"/>
      <c r="T11" s="1025"/>
      <c r="U11" s="1025"/>
      <c r="V11" s="1025"/>
      <c r="W11" s="1025"/>
      <c r="X11" s="1025"/>
      <c r="Y11" s="1025"/>
      <c r="Z11" s="1025"/>
      <c r="AA11" s="1025"/>
      <c r="AB11" s="1025"/>
      <c r="AC11" s="1025"/>
      <c r="AD11" s="1026"/>
      <c r="AH11" s="1046"/>
      <c r="AI11" s="1046"/>
      <c r="AJ11" s="1046"/>
      <c r="AK11" s="1046"/>
      <c r="AL11" s="1046"/>
      <c r="AM11" s="1046"/>
      <c r="AN11" s="1046"/>
      <c r="AO11" s="1046"/>
      <c r="AP11" s="1046"/>
      <c r="AQ11" s="1046"/>
      <c r="AR11" s="1046"/>
      <c r="AS11" s="1046"/>
      <c r="AT11" s="1046"/>
      <c r="AU11" s="1046"/>
      <c r="AV11" s="1046"/>
      <c r="AW11" s="1046"/>
      <c r="AX11" s="1046"/>
      <c r="AY11" s="1046"/>
      <c r="AZ11" s="1046"/>
      <c r="BA11" s="1046"/>
      <c r="BB11" s="1046"/>
      <c r="BC11" s="1046"/>
      <c r="BD11" s="1046"/>
      <c r="BE11" s="1046"/>
      <c r="BF11" s="1046"/>
      <c r="BG11" s="1046"/>
    </row>
    <row r="12" spans="1:116" ht="9.75" customHeight="1">
      <c r="D12" s="1019"/>
      <c r="E12" s="1019"/>
      <c r="F12" s="1019"/>
      <c r="G12" s="1020"/>
      <c r="H12" s="1020"/>
      <c r="I12" s="1020"/>
      <c r="J12" s="1020"/>
      <c r="K12" s="1020"/>
      <c r="L12" s="1020"/>
      <c r="M12" s="1020"/>
      <c r="N12" s="1020"/>
      <c r="O12" s="1020"/>
      <c r="P12" s="1020"/>
      <c r="Q12" s="1020"/>
      <c r="R12" s="1020"/>
      <c r="S12" s="1027"/>
      <c r="T12" s="1028"/>
      <c r="U12" s="1028"/>
      <c r="V12" s="1028"/>
      <c r="W12" s="1028"/>
      <c r="X12" s="1028"/>
      <c r="Y12" s="1028"/>
      <c r="Z12" s="1028"/>
      <c r="AA12" s="1028"/>
      <c r="AB12" s="1028"/>
      <c r="AC12" s="1028"/>
      <c r="AD12" s="1029"/>
      <c r="AH12" s="1046"/>
      <c r="AI12" s="1046"/>
      <c r="AJ12" s="1046"/>
      <c r="AK12" s="1046"/>
      <c r="AL12" s="1046"/>
      <c r="AM12" s="1046"/>
      <c r="AN12" s="1046"/>
      <c r="AO12" s="1046"/>
      <c r="AP12" s="1046"/>
      <c r="AQ12" s="1046"/>
      <c r="AR12" s="1046"/>
      <c r="AS12" s="1046"/>
      <c r="AT12" s="1046"/>
      <c r="AU12" s="1046"/>
      <c r="AV12" s="1046"/>
      <c r="AW12" s="1046"/>
      <c r="AX12" s="1046"/>
      <c r="AY12" s="1046"/>
      <c r="AZ12" s="1046"/>
      <c r="BA12" s="1046"/>
      <c r="BB12" s="1046"/>
      <c r="BC12" s="1046"/>
      <c r="BD12" s="1046"/>
      <c r="BE12" s="1046"/>
      <c r="BF12" s="1046"/>
      <c r="BG12" s="1046"/>
    </row>
    <row r="13" spans="1:116" ht="9.75" customHeight="1">
      <c r="D13" s="1019"/>
      <c r="E13" s="1019"/>
      <c r="F13" s="1019"/>
      <c r="G13" s="1020" t="s">
        <v>250</v>
      </c>
      <c r="H13" s="1020"/>
      <c r="I13" s="1020"/>
      <c r="J13" s="1020"/>
      <c r="K13" s="1020"/>
      <c r="L13" s="1020"/>
      <c r="M13" s="1020"/>
      <c r="N13" s="1020"/>
      <c r="O13" s="1020"/>
      <c r="P13" s="1020"/>
      <c r="Q13" s="1020"/>
      <c r="R13" s="1020"/>
      <c r="S13" s="1031">
        <f>詳細入力シート!$X$31</f>
        <v>1</v>
      </c>
      <c r="T13" s="1032"/>
      <c r="U13" s="1032"/>
      <c r="V13" s="1032"/>
      <c r="W13" s="1032"/>
      <c r="X13" s="1032"/>
      <c r="Y13" s="1032"/>
      <c r="Z13" s="1032"/>
      <c r="AA13" s="1032"/>
      <c r="AB13" s="1032"/>
      <c r="AC13" s="1032"/>
      <c r="AD13" s="1033"/>
    </row>
    <row r="14" spans="1:116" ht="9.75" customHeight="1">
      <c r="D14" s="1019"/>
      <c r="E14" s="1019"/>
      <c r="F14" s="1019"/>
      <c r="G14" s="1020"/>
      <c r="H14" s="1020"/>
      <c r="I14" s="1020"/>
      <c r="J14" s="1020"/>
      <c r="K14" s="1020"/>
      <c r="L14" s="1020"/>
      <c r="M14" s="1020"/>
      <c r="N14" s="1020"/>
      <c r="O14" s="1020"/>
      <c r="P14" s="1020"/>
      <c r="Q14" s="1020"/>
      <c r="R14" s="1020"/>
      <c r="S14" s="1034"/>
      <c r="T14" s="1035"/>
      <c r="U14" s="1035"/>
      <c r="V14" s="1035"/>
      <c r="W14" s="1035"/>
      <c r="X14" s="1035"/>
      <c r="Y14" s="1035"/>
      <c r="Z14" s="1035"/>
      <c r="AA14" s="1035"/>
      <c r="AB14" s="1035"/>
      <c r="AC14" s="1035"/>
      <c r="AD14" s="1036"/>
    </row>
    <row r="15" spans="1:116" ht="9.75" customHeight="1">
      <c r="D15" s="1019"/>
      <c r="E15" s="1019"/>
      <c r="F15" s="1019"/>
      <c r="G15" s="1020"/>
      <c r="H15" s="1020"/>
      <c r="I15" s="1020"/>
      <c r="J15" s="1020"/>
      <c r="K15" s="1020"/>
      <c r="L15" s="1020"/>
      <c r="M15" s="1020"/>
      <c r="N15" s="1020"/>
      <c r="O15" s="1020"/>
      <c r="P15" s="1020"/>
      <c r="Q15" s="1020"/>
      <c r="R15" s="1020"/>
      <c r="S15" s="1037"/>
      <c r="T15" s="1038"/>
      <c r="U15" s="1038"/>
      <c r="V15" s="1038"/>
      <c r="W15" s="1038"/>
      <c r="X15" s="1038"/>
      <c r="Y15" s="1038"/>
      <c r="Z15" s="1038"/>
      <c r="AA15" s="1038"/>
      <c r="AB15" s="1038"/>
      <c r="AC15" s="1038"/>
      <c r="AD15" s="1039"/>
    </row>
    <row r="16" spans="1:116" ht="9.75" customHeight="1">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row>
    <row r="17" spans="2:59" ht="9.75" customHeight="1">
      <c r="D17" s="1078" t="str">
        <f>IF(パラメーター!$D$1&gt;パラメーター!$D$2,"⚠前年度の料率を使用しています⚠",IF(パラメーター!$D$1&lt;パラメーター!$D$2,"⚠試算年度と料率年度が逆転しています⚠",""))</f>
        <v/>
      </c>
      <c r="E17" s="1078"/>
      <c r="F17" s="1078"/>
      <c r="G17" s="1078"/>
      <c r="H17" s="1078"/>
      <c r="I17" s="1078"/>
      <c r="J17" s="1078"/>
      <c r="K17" s="1078"/>
      <c r="L17" s="1078"/>
      <c r="M17" s="1078"/>
      <c r="N17" s="1078"/>
      <c r="O17" s="1078"/>
      <c r="P17" s="1078"/>
      <c r="Q17" s="1078"/>
      <c r="R17" s="1078"/>
      <c r="S17" s="1078"/>
      <c r="T17" s="1078"/>
      <c r="U17" s="1078"/>
      <c r="V17" s="1078"/>
      <c r="W17" s="1078"/>
      <c r="X17" s="1078"/>
      <c r="Y17" s="1078"/>
      <c r="Z17" s="1078"/>
      <c r="AA17" s="1078"/>
      <c r="AB17" s="1078"/>
      <c r="AC17" s="1078"/>
      <c r="AD17" s="1078"/>
      <c r="AE17" s="1078"/>
      <c r="AF17" s="1078"/>
      <c r="AG17" s="1078"/>
      <c r="AH17" s="1078"/>
      <c r="AI17" s="1078"/>
      <c r="AJ17" s="1078"/>
      <c r="AK17" s="1078"/>
      <c r="AL17" s="1078"/>
      <c r="AM17" s="1078"/>
      <c r="AN17" s="1078"/>
      <c r="AO17" s="1078"/>
      <c r="AP17" s="1078"/>
      <c r="AQ17" s="1078"/>
      <c r="AR17" s="1078"/>
      <c r="AS17" s="1078"/>
      <c r="AT17" s="1078"/>
      <c r="AU17" s="1078"/>
      <c r="AV17" s="1078"/>
      <c r="AW17" s="1078"/>
      <c r="AX17" s="1078"/>
      <c r="AY17" s="1078"/>
      <c r="AZ17" s="1078"/>
      <c r="BA17" s="1078"/>
      <c r="BB17" s="1078"/>
      <c r="BC17" s="1078"/>
      <c r="BD17" s="1078"/>
      <c r="BE17" s="1078"/>
      <c r="BF17" s="1078"/>
      <c r="BG17" s="1078"/>
    </row>
    <row r="18" spans="2:59" ht="9.75" customHeight="1">
      <c r="D18" s="1078"/>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1078"/>
      <c r="AA18" s="1078"/>
      <c r="AB18" s="1078"/>
      <c r="AC18" s="1078"/>
      <c r="AD18" s="1078"/>
      <c r="AE18" s="1078"/>
      <c r="AF18" s="1078"/>
      <c r="AG18" s="1078"/>
      <c r="AH18" s="1078"/>
      <c r="AI18" s="1078"/>
      <c r="AJ18" s="1078"/>
      <c r="AK18" s="1078"/>
      <c r="AL18" s="1078"/>
      <c r="AM18" s="1078"/>
      <c r="AN18" s="1078"/>
      <c r="AO18" s="1078"/>
      <c r="AP18" s="1078"/>
      <c r="AQ18" s="1078"/>
      <c r="AR18" s="1078"/>
      <c r="AS18" s="1078"/>
      <c r="AT18" s="1078"/>
      <c r="AU18" s="1078"/>
      <c r="AV18" s="1078"/>
      <c r="AW18" s="1078"/>
      <c r="AX18" s="1078"/>
      <c r="AY18" s="1078"/>
      <c r="AZ18" s="1078"/>
      <c r="BA18" s="1078"/>
      <c r="BB18" s="1078"/>
      <c r="BC18" s="1078"/>
      <c r="BD18" s="1078"/>
      <c r="BE18" s="1078"/>
      <c r="BF18" s="1078"/>
      <c r="BG18" s="1078"/>
    </row>
    <row r="19" spans="2:59" ht="9.75" customHeight="1">
      <c r="D19" s="1078"/>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1078"/>
      <c r="AA19" s="1078"/>
      <c r="AB19" s="1078"/>
      <c r="AC19" s="1078"/>
      <c r="AD19" s="1078"/>
      <c r="AE19" s="1078"/>
      <c r="AF19" s="1078"/>
      <c r="AG19" s="1078"/>
      <c r="AH19" s="1078"/>
      <c r="AI19" s="1078"/>
      <c r="AJ19" s="1078"/>
      <c r="AK19" s="1078"/>
      <c r="AL19" s="1078"/>
      <c r="AM19" s="1078"/>
      <c r="AN19" s="1078"/>
      <c r="AO19" s="1078"/>
      <c r="AP19" s="1078"/>
      <c r="AQ19" s="1078"/>
      <c r="AR19" s="1078"/>
      <c r="AS19" s="1078"/>
      <c r="AT19" s="1078"/>
      <c r="AU19" s="1078"/>
      <c r="AV19" s="1078"/>
      <c r="AW19" s="1078"/>
      <c r="AX19" s="1078"/>
      <c r="AY19" s="1078"/>
      <c r="AZ19" s="1078"/>
      <c r="BA19" s="1078"/>
      <c r="BB19" s="1078"/>
      <c r="BC19" s="1078"/>
      <c r="BD19" s="1078"/>
      <c r="BE19" s="1078"/>
      <c r="BF19" s="1078"/>
      <c r="BG19" s="1078"/>
    </row>
    <row r="20" spans="2:59" ht="9.75" customHeight="1">
      <c r="D20" s="1078" t="str">
        <f>IF(パラメーター!$D$1&gt;パラメーター!$D$2,"⚠　説明を必ず行ってください　⚠",IF(パラメーター!$D$1&lt;パラメーター!$D$2,"⚠　パラメーターを確認してください　⚠",""))</f>
        <v/>
      </c>
      <c r="E20" s="1078"/>
      <c r="F20" s="1078"/>
      <c r="G20" s="1078"/>
      <c r="H20" s="1078"/>
      <c r="I20" s="1078"/>
      <c r="J20" s="1078"/>
      <c r="K20" s="1078"/>
      <c r="L20" s="1078"/>
      <c r="M20" s="1078"/>
      <c r="N20" s="1078"/>
      <c r="O20" s="1078"/>
      <c r="P20" s="1078"/>
      <c r="Q20" s="1078"/>
      <c r="R20" s="1078"/>
      <c r="S20" s="1078"/>
      <c r="T20" s="1078"/>
      <c r="U20" s="1078"/>
      <c r="V20" s="1078"/>
      <c r="W20" s="1078"/>
      <c r="X20" s="1078"/>
      <c r="Y20" s="1078"/>
      <c r="Z20" s="1078"/>
      <c r="AA20" s="1078"/>
      <c r="AB20" s="1078"/>
      <c r="AC20" s="1078"/>
      <c r="AD20" s="1078"/>
      <c r="AE20" s="1078"/>
      <c r="AF20" s="1078"/>
      <c r="AG20" s="1078"/>
      <c r="AH20" s="1078"/>
      <c r="AI20" s="1078"/>
      <c r="AJ20" s="1078"/>
      <c r="AK20" s="1078"/>
      <c r="AL20" s="1078"/>
      <c r="AM20" s="1078"/>
      <c r="AN20" s="1078"/>
      <c r="AO20" s="1078"/>
      <c r="AP20" s="1078"/>
      <c r="AQ20" s="1078"/>
      <c r="AR20" s="1078"/>
      <c r="AS20" s="1078"/>
      <c r="AT20" s="1078"/>
      <c r="AU20" s="1078"/>
      <c r="AV20" s="1078"/>
      <c r="AW20" s="1078"/>
      <c r="AX20" s="1078"/>
      <c r="AY20" s="1078"/>
      <c r="AZ20" s="1078"/>
      <c r="BA20" s="1078"/>
      <c r="BB20" s="1078"/>
      <c r="BC20" s="1078"/>
      <c r="BD20" s="1078"/>
      <c r="BE20" s="1078"/>
      <c r="BF20" s="1078"/>
      <c r="BG20" s="1078"/>
    </row>
    <row r="21" spans="2:59" ht="9.75" customHeight="1">
      <c r="D21" s="1078"/>
      <c r="E21" s="1078"/>
      <c r="F21" s="1078"/>
      <c r="G21" s="1078"/>
      <c r="H21" s="1078"/>
      <c r="I21" s="1078"/>
      <c r="J21" s="1078"/>
      <c r="K21" s="1078"/>
      <c r="L21" s="1078"/>
      <c r="M21" s="1078"/>
      <c r="N21" s="1078"/>
      <c r="O21" s="1078"/>
      <c r="P21" s="1078"/>
      <c r="Q21" s="1078"/>
      <c r="R21" s="1078"/>
      <c r="S21" s="1078"/>
      <c r="T21" s="1078"/>
      <c r="U21" s="1078"/>
      <c r="V21" s="1078"/>
      <c r="W21" s="1078"/>
      <c r="X21" s="1078"/>
      <c r="Y21" s="1078"/>
      <c r="Z21" s="1078"/>
      <c r="AA21" s="1078"/>
      <c r="AB21" s="1078"/>
      <c r="AC21" s="1078"/>
      <c r="AD21" s="1078"/>
      <c r="AE21" s="1078"/>
      <c r="AF21" s="1078"/>
      <c r="AG21" s="1078"/>
      <c r="AH21" s="1078"/>
      <c r="AI21" s="1078"/>
      <c r="AJ21" s="1078"/>
      <c r="AK21" s="1078"/>
      <c r="AL21" s="1078"/>
      <c r="AM21" s="1078"/>
      <c r="AN21" s="1078"/>
      <c r="AO21" s="1078"/>
      <c r="AP21" s="1078"/>
      <c r="AQ21" s="1078"/>
      <c r="AR21" s="1078"/>
      <c r="AS21" s="1078"/>
      <c r="AT21" s="1078"/>
      <c r="AU21" s="1078"/>
      <c r="AV21" s="1078"/>
      <c r="AW21" s="1078"/>
      <c r="AX21" s="1078"/>
      <c r="AY21" s="1078"/>
      <c r="AZ21" s="1078"/>
      <c r="BA21" s="1078"/>
      <c r="BB21" s="1078"/>
      <c r="BC21" s="1078"/>
      <c r="BD21" s="1078"/>
      <c r="BE21" s="1078"/>
      <c r="BF21" s="1078"/>
      <c r="BG21" s="1078"/>
    </row>
    <row r="22" spans="2:59" ht="9.75" customHeight="1">
      <c r="D22" s="1078"/>
      <c r="E22" s="1078"/>
      <c r="F22" s="1078"/>
      <c r="G22" s="1078"/>
      <c r="H22" s="1078"/>
      <c r="I22" s="1078"/>
      <c r="J22" s="1078"/>
      <c r="K22" s="1078"/>
      <c r="L22" s="1078"/>
      <c r="M22" s="1078"/>
      <c r="N22" s="1078"/>
      <c r="O22" s="1078"/>
      <c r="P22" s="1078"/>
      <c r="Q22" s="1078"/>
      <c r="R22" s="1078"/>
      <c r="S22" s="1078"/>
      <c r="T22" s="1078"/>
      <c r="U22" s="1078"/>
      <c r="V22" s="1078"/>
      <c r="W22" s="1078"/>
      <c r="X22" s="1078"/>
      <c r="Y22" s="1078"/>
      <c r="Z22" s="1078"/>
      <c r="AA22" s="1078"/>
      <c r="AB22" s="1078"/>
      <c r="AC22" s="1078"/>
      <c r="AD22" s="1078"/>
      <c r="AE22" s="1078"/>
      <c r="AF22" s="1078"/>
      <c r="AG22" s="1078"/>
      <c r="AH22" s="1078"/>
      <c r="AI22" s="1078"/>
      <c r="AJ22" s="1078"/>
      <c r="AK22" s="1078"/>
      <c r="AL22" s="1078"/>
      <c r="AM22" s="1078"/>
      <c r="AN22" s="1078"/>
      <c r="AO22" s="1078"/>
      <c r="AP22" s="1078"/>
      <c r="AQ22" s="1078"/>
      <c r="AR22" s="1078"/>
      <c r="AS22" s="1078"/>
      <c r="AT22" s="1078"/>
      <c r="AU22" s="1078"/>
      <c r="AV22" s="1078"/>
      <c r="AW22" s="1078"/>
      <c r="AX22" s="1078"/>
      <c r="AY22" s="1078"/>
      <c r="AZ22" s="1078"/>
      <c r="BA22" s="1078"/>
      <c r="BB22" s="1078"/>
      <c r="BC22" s="1078"/>
      <c r="BD22" s="1078"/>
      <c r="BE22" s="1078"/>
      <c r="BF22" s="1078"/>
      <c r="BG22" s="1078"/>
    </row>
    <row r="23" spans="2:59" ht="17.25" customHeight="1"/>
    <row r="24" spans="2:59" ht="17.25" customHeight="1"/>
    <row r="25" spans="2:59" ht="9.75" customHeight="1">
      <c r="B25" s="1015" t="s">
        <v>264</v>
      </c>
      <c r="C25" s="1015"/>
      <c r="D25" s="1016" t="str">
        <f>IF(パラメーター!$D$1=パラメーター!$D$2,"保険料の試算はあくまでも目安です。実際の保険料とは異なる場合があります。","保険料の試算はあくまでも目安です。実際の保険料とは異なります。")</f>
        <v>保険料の試算はあくまでも目安です。実際の保険料とは異なる場合があります。</v>
      </c>
      <c r="E25" s="1016"/>
      <c r="F25" s="1016"/>
      <c r="G25" s="1016"/>
      <c r="H25" s="1016"/>
      <c r="I25" s="1016"/>
      <c r="J25" s="1016"/>
      <c r="K25" s="1016"/>
      <c r="L25" s="1016"/>
      <c r="M25" s="1016"/>
      <c r="N25" s="1016"/>
      <c r="O25" s="1016"/>
      <c r="P25" s="1016"/>
      <c r="Q25" s="1016"/>
      <c r="R25" s="1016"/>
      <c r="S25" s="1016"/>
      <c r="T25" s="1016"/>
      <c r="U25" s="1016"/>
      <c r="V25" s="1016"/>
      <c r="W25" s="1016"/>
      <c r="X25" s="1016"/>
      <c r="Y25" s="1016"/>
      <c r="Z25" s="1016"/>
      <c r="AA25" s="1016"/>
      <c r="AB25" s="1016"/>
      <c r="AC25" s="1016"/>
      <c r="AD25" s="1016"/>
      <c r="AE25" s="1016"/>
      <c r="AF25" s="1016"/>
      <c r="AG25" s="1016"/>
      <c r="AH25" s="1016"/>
      <c r="AI25" s="1016"/>
      <c r="AJ25" s="1016"/>
      <c r="AK25" s="1016"/>
      <c r="AL25" s="1016"/>
      <c r="AM25" s="1016"/>
      <c r="AN25" s="1016"/>
      <c r="AO25" s="1016"/>
      <c r="AP25" s="1016"/>
      <c r="AQ25" s="1016"/>
      <c r="AR25" s="1016"/>
      <c r="AS25" s="1016"/>
      <c r="AT25" s="1016"/>
      <c r="AU25" s="1016"/>
      <c r="AV25" s="1016"/>
      <c r="AW25" s="1016"/>
      <c r="AX25" s="1016"/>
      <c r="AY25" s="1016"/>
      <c r="AZ25" s="1016"/>
      <c r="BA25" s="1016"/>
      <c r="BB25" s="1016"/>
      <c r="BC25" s="1016"/>
      <c r="BD25" s="1016"/>
      <c r="BE25" s="1016"/>
      <c r="BF25" s="1016"/>
      <c r="BG25" s="1016"/>
    </row>
    <row r="26" spans="2:59" ht="9.75" customHeight="1">
      <c r="B26" s="1015"/>
      <c r="C26" s="1015"/>
      <c r="D26" s="1016"/>
      <c r="E26" s="1016"/>
      <c r="F26" s="1016"/>
      <c r="G26" s="1016"/>
      <c r="H26" s="1016"/>
      <c r="I26" s="1016"/>
      <c r="J26" s="1016"/>
      <c r="K26" s="1016"/>
      <c r="L26" s="1016"/>
      <c r="M26" s="1016"/>
      <c r="N26" s="1016"/>
      <c r="O26" s="1016"/>
      <c r="P26" s="1016"/>
      <c r="Q26" s="1016"/>
      <c r="R26" s="1016"/>
      <c r="S26" s="1016"/>
      <c r="T26" s="1016"/>
      <c r="U26" s="1016"/>
      <c r="V26" s="1016"/>
      <c r="W26" s="1016"/>
      <c r="X26" s="1016"/>
      <c r="Y26" s="1016"/>
      <c r="Z26" s="1016"/>
      <c r="AA26" s="1016"/>
      <c r="AB26" s="1016"/>
      <c r="AC26" s="1016"/>
      <c r="AD26" s="1016"/>
      <c r="AE26" s="1016"/>
      <c r="AF26" s="1016"/>
      <c r="AG26" s="1016"/>
      <c r="AH26" s="1016"/>
      <c r="AI26" s="1016"/>
      <c r="AJ26" s="1016"/>
      <c r="AK26" s="1016"/>
      <c r="AL26" s="1016"/>
      <c r="AM26" s="1016"/>
      <c r="AN26" s="1016"/>
      <c r="AO26" s="1016"/>
      <c r="AP26" s="1016"/>
      <c r="AQ26" s="1016"/>
      <c r="AR26" s="1016"/>
      <c r="AS26" s="1016"/>
      <c r="AT26" s="1016"/>
      <c r="AU26" s="1016"/>
      <c r="AV26" s="1016"/>
      <c r="AW26" s="1016"/>
      <c r="AX26" s="1016"/>
      <c r="AY26" s="1016"/>
      <c r="AZ26" s="1016"/>
      <c r="BA26" s="1016"/>
      <c r="BB26" s="1016"/>
      <c r="BC26" s="1016"/>
      <c r="BD26" s="1016"/>
      <c r="BE26" s="1016"/>
      <c r="BF26" s="1016"/>
      <c r="BG26" s="1016"/>
    </row>
    <row r="27" spans="2:59" s="251" customFormat="1" ht="8.25" customHeight="1">
      <c r="B27" s="1017"/>
      <c r="C27" s="1017"/>
      <c r="D27" s="1014" t="str">
        <f>IF(パラメーター!$D$1&gt;パラメーター!$D$2,"より正確な試算を行う場合、料率が決まる７月中旬以降に再度試算を行ってください。","")</f>
        <v/>
      </c>
      <c r="E27" s="1014"/>
      <c r="F27" s="1014"/>
      <c r="G27" s="1014"/>
      <c r="H27" s="1014"/>
      <c r="I27" s="1014"/>
      <c r="J27" s="1014"/>
      <c r="K27" s="1014"/>
      <c r="L27" s="1014"/>
      <c r="M27" s="1014"/>
      <c r="N27" s="1014"/>
      <c r="O27" s="1014"/>
      <c r="P27" s="1014"/>
      <c r="Q27" s="1014"/>
      <c r="R27" s="1014"/>
      <c r="S27" s="1014"/>
      <c r="T27" s="1014"/>
      <c r="U27" s="1014"/>
      <c r="V27" s="1014"/>
      <c r="W27" s="1014"/>
      <c r="X27" s="1014"/>
      <c r="Y27" s="1014"/>
      <c r="Z27" s="1014"/>
      <c r="AA27" s="1014"/>
      <c r="AB27" s="1014"/>
      <c r="AC27" s="1014"/>
      <c r="AD27" s="1014"/>
      <c r="AE27" s="1014"/>
      <c r="AF27" s="1014"/>
      <c r="AG27" s="1014"/>
      <c r="AH27" s="1014"/>
      <c r="AI27" s="1014"/>
      <c r="AJ27" s="1014"/>
      <c r="AK27" s="1014"/>
      <c r="AL27" s="1014"/>
      <c r="AM27" s="1014"/>
      <c r="AN27" s="1014"/>
      <c r="AO27" s="1014"/>
      <c r="AP27" s="1014"/>
      <c r="AQ27" s="1014"/>
      <c r="AR27" s="1014"/>
      <c r="AS27" s="1014"/>
      <c r="AT27" s="1014"/>
      <c r="AU27" s="1014"/>
      <c r="AV27" s="1014"/>
      <c r="AW27" s="1014"/>
      <c r="AX27" s="1014"/>
      <c r="AY27" s="1014"/>
      <c r="AZ27" s="1014"/>
      <c r="BA27" s="1014"/>
      <c r="BB27" s="1014"/>
      <c r="BC27" s="1014"/>
      <c r="BD27" s="1014"/>
      <c r="BE27" s="1014"/>
      <c r="BF27" s="1014"/>
      <c r="BG27" s="1014"/>
    </row>
    <row r="28" spans="2:59" s="251" customFormat="1" ht="8.25" customHeight="1">
      <c r="B28" s="1017"/>
      <c r="C28" s="1017"/>
      <c r="D28" s="1014"/>
      <c r="E28" s="1014"/>
      <c r="F28" s="1014"/>
      <c r="G28" s="1014"/>
      <c r="H28" s="1014"/>
      <c r="I28" s="1014"/>
      <c r="J28" s="1014"/>
      <c r="K28" s="1014"/>
      <c r="L28" s="1014"/>
      <c r="M28" s="1014"/>
      <c r="N28" s="1014"/>
      <c r="O28" s="1014"/>
      <c r="P28" s="1014"/>
      <c r="Q28" s="1014"/>
      <c r="R28" s="1014"/>
      <c r="S28" s="1014"/>
      <c r="T28" s="1014"/>
      <c r="U28" s="1014"/>
      <c r="V28" s="1014"/>
      <c r="W28" s="1014"/>
      <c r="X28" s="1014"/>
      <c r="Y28" s="1014"/>
      <c r="Z28" s="1014"/>
      <c r="AA28" s="1014"/>
      <c r="AB28" s="1014"/>
      <c r="AC28" s="1014"/>
      <c r="AD28" s="1014"/>
      <c r="AE28" s="1014"/>
      <c r="AF28" s="1014"/>
      <c r="AG28" s="1014"/>
      <c r="AH28" s="1014"/>
      <c r="AI28" s="1014"/>
      <c r="AJ28" s="1014"/>
      <c r="AK28" s="1014"/>
      <c r="AL28" s="1014"/>
      <c r="AM28" s="1014"/>
      <c r="AN28" s="1014"/>
      <c r="AO28" s="1014"/>
      <c r="AP28" s="1014"/>
      <c r="AQ28" s="1014"/>
      <c r="AR28" s="1014"/>
      <c r="AS28" s="1014"/>
      <c r="AT28" s="1014"/>
      <c r="AU28" s="1014"/>
      <c r="AV28" s="1014"/>
      <c r="AW28" s="1014"/>
      <c r="AX28" s="1014"/>
      <c r="AY28" s="1014"/>
      <c r="AZ28" s="1014"/>
      <c r="BA28" s="1014"/>
      <c r="BB28" s="1014"/>
      <c r="BC28" s="1014"/>
      <c r="BD28" s="1014"/>
      <c r="BE28" s="1014"/>
      <c r="BF28" s="1014"/>
      <c r="BG28" s="1014"/>
    </row>
    <row r="29" spans="2:59" ht="8.25" customHeight="1">
      <c r="B29" s="1018" t="str">
        <f>IF(詳細入力シート!AC29=0,"","・")</f>
        <v>・</v>
      </c>
      <c r="C29" s="1018"/>
      <c r="D29" s="1014" t="str">
        <f>IF(詳細入力シート!AC29=0,"","今回の試算は「非自発的失業者に係る軽減」を適用して計算しています。")</f>
        <v>今回の試算は「非自発的失業者に係る軽減」を適用して計算しています。</v>
      </c>
      <c r="E29" s="1014"/>
      <c r="F29" s="1014"/>
      <c r="G29" s="1014"/>
      <c r="H29" s="1014"/>
      <c r="I29" s="1014"/>
      <c r="J29" s="1014"/>
      <c r="K29" s="1014"/>
      <c r="L29" s="1014"/>
      <c r="M29" s="1014"/>
      <c r="N29" s="1014"/>
      <c r="O29" s="1014"/>
      <c r="P29" s="1014"/>
      <c r="Q29" s="1014"/>
      <c r="R29" s="1014"/>
      <c r="S29" s="1014"/>
      <c r="T29" s="1014"/>
      <c r="U29" s="1014"/>
      <c r="V29" s="1014"/>
      <c r="W29" s="1014"/>
      <c r="X29" s="1014"/>
      <c r="Y29" s="1014"/>
      <c r="Z29" s="1014"/>
      <c r="AA29" s="1014"/>
      <c r="AB29" s="1014"/>
      <c r="AC29" s="1014"/>
      <c r="AD29" s="1014"/>
      <c r="AE29" s="1014"/>
      <c r="AF29" s="1014"/>
      <c r="AG29" s="1014"/>
      <c r="AH29" s="1014"/>
      <c r="AI29" s="1014"/>
      <c r="AJ29" s="1014"/>
      <c r="AK29" s="1014"/>
      <c r="AL29" s="1014"/>
      <c r="AM29" s="1014"/>
      <c r="AN29" s="1014"/>
      <c r="AO29" s="1014"/>
      <c r="AP29" s="1014"/>
      <c r="AQ29" s="1014"/>
      <c r="AR29" s="1014"/>
      <c r="AS29" s="1014"/>
      <c r="AT29" s="1014"/>
      <c r="AU29" s="1014"/>
      <c r="AV29" s="1014"/>
      <c r="AW29" s="1014"/>
      <c r="AX29" s="1014"/>
      <c r="AY29" s="1014"/>
      <c r="AZ29" s="1014"/>
      <c r="BA29" s="1014"/>
      <c r="BB29" s="1014"/>
      <c r="BC29" s="1014"/>
      <c r="BD29" s="1014"/>
      <c r="BE29" s="1014"/>
      <c r="BF29" s="1014"/>
      <c r="BG29" s="1014"/>
    </row>
    <row r="30" spans="2:59" ht="8.25" customHeight="1">
      <c r="B30" s="1018"/>
      <c r="C30" s="1018"/>
      <c r="D30" s="1014"/>
      <c r="E30" s="1014"/>
      <c r="F30" s="1014"/>
      <c r="G30" s="1014"/>
      <c r="H30" s="1014"/>
      <c r="I30" s="1014"/>
      <c r="J30" s="1014"/>
      <c r="K30" s="1014"/>
      <c r="L30" s="1014"/>
      <c r="M30" s="1014"/>
      <c r="N30" s="1014"/>
      <c r="O30" s="1014"/>
      <c r="P30" s="1014"/>
      <c r="Q30" s="1014"/>
      <c r="R30" s="1014"/>
      <c r="S30" s="1014"/>
      <c r="T30" s="1014"/>
      <c r="U30" s="1014"/>
      <c r="V30" s="1014"/>
      <c r="W30" s="1014"/>
      <c r="X30" s="1014"/>
      <c r="Y30" s="1014"/>
      <c r="Z30" s="1014"/>
      <c r="AA30" s="1014"/>
      <c r="AB30" s="1014"/>
      <c r="AC30" s="1014"/>
      <c r="AD30" s="1014"/>
      <c r="AE30" s="1014"/>
      <c r="AF30" s="1014"/>
      <c r="AG30" s="1014"/>
      <c r="AH30" s="1014"/>
      <c r="AI30" s="1014"/>
      <c r="AJ30" s="1014"/>
      <c r="AK30" s="1014"/>
      <c r="AL30" s="1014"/>
      <c r="AM30" s="1014"/>
      <c r="AN30" s="1014"/>
      <c r="AO30" s="1014"/>
      <c r="AP30" s="1014"/>
      <c r="AQ30" s="1014"/>
      <c r="AR30" s="1014"/>
      <c r="AS30" s="1014"/>
      <c r="AT30" s="1014"/>
      <c r="AU30" s="1014"/>
      <c r="AV30" s="1014"/>
      <c r="AW30" s="1014"/>
      <c r="AX30" s="1014"/>
      <c r="AY30" s="1014"/>
      <c r="AZ30" s="1014"/>
      <c r="BA30" s="1014"/>
      <c r="BB30" s="1014"/>
      <c r="BC30" s="1014"/>
      <c r="BD30" s="1014"/>
      <c r="BE30" s="1014"/>
      <c r="BF30" s="1014"/>
      <c r="BG30" s="1014"/>
    </row>
    <row r="31" spans="2:59" ht="8.25" customHeight="1">
      <c r="B31" s="1018"/>
      <c r="C31" s="1018"/>
      <c r="D31" s="1014" t="str">
        <f>IF(詳細入力シート!AC29=0,"","これは実際の保険料算定時における当該軽減を保証するものではありません。")</f>
        <v>これは実際の保険料算定時における当該軽減を保証するものではありません。</v>
      </c>
      <c r="E31" s="1014"/>
      <c r="F31" s="1014"/>
      <c r="G31" s="1014"/>
      <c r="H31" s="1014"/>
      <c r="I31" s="1014"/>
      <c r="J31" s="1014"/>
      <c r="K31" s="1014"/>
      <c r="L31" s="1014"/>
      <c r="M31" s="1014"/>
      <c r="N31" s="1014"/>
      <c r="O31" s="1014"/>
      <c r="P31" s="1014"/>
      <c r="Q31" s="1014"/>
      <c r="R31" s="1014"/>
      <c r="S31" s="1014"/>
      <c r="T31" s="1014"/>
      <c r="U31" s="1014"/>
      <c r="V31" s="1014"/>
      <c r="W31" s="1014"/>
      <c r="X31" s="1014"/>
      <c r="Y31" s="1014"/>
      <c r="Z31" s="1014"/>
      <c r="AA31" s="1014"/>
      <c r="AB31" s="1014"/>
      <c r="AC31" s="1014"/>
      <c r="AD31" s="1014"/>
      <c r="AE31" s="1014"/>
      <c r="AF31" s="1014"/>
      <c r="AG31" s="1014"/>
      <c r="AH31" s="1014"/>
      <c r="AI31" s="1014"/>
      <c r="AJ31" s="1014"/>
      <c r="AK31" s="1014"/>
      <c r="AL31" s="1014"/>
      <c r="AM31" s="1014"/>
      <c r="AN31" s="1014"/>
      <c r="AO31" s="1014"/>
      <c r="AP31" s="1014"/>
      <c r="AQ31" s="1014"/>
      <c r="AR31" s="1014"/>
      <c r="AS31" s="1014"/>
      <c r="AT31" s="1014"/>
      <c r="AU31" s="1014"/>
      <c r="AV31" s="1014"/>
      <c r="AW31" s="1014"/>
      <c r="AX31" s="1014"/>
      <c r="AY31" s="1014"/>
      <c r="AZ31" s="1014"/>
      <c r="BA31" s="1014"/>
      <c r="BB31" s="1014"/>
      <c r="BC31" s="1014"/>
      <c r="BD31" s="1014"/>
      <c r="BE31" s="1014"/>
      <c r="BF31" s="1014"/>
      <c r="BG31" s="1014"/>
    </row>
    <row r="32" spans="2:59" ht="8.25" customHeight="1">
      <c r="B32" s="1018"/>
      <c r="C32" s="1018"/>
      <c r="D32" s="1014"/>
      <c r="E32" s="1014"/>
      <c r="F32" s="1014"/>
      <c r="G32" s="1014"/>
      <c r="H32" s="1014"/>
      <c r="I32" s="1014"/>
      <c r="J32" s="1014"/>
      <c r="K32" s="1014"/>
      <c r="L32" s="1014"/>
      <c r="M32" s="1014"/>
      <c r="N32" s="1014"/>
      <c r="O32" s="1014"/>
      <c r="P32" s="1014"/>
      <c r="Q32" s="1014"/>
      <c r="R32" s="1014"/>
      <c r="S32" s="1014"/>
      <c r="T32" s="1014"/>
      <c r="U32" s="1014"/>
      <c r="V32" s="1014"/>
      <c r="W32" s="1014"/>
      <c r="X32" s="1014"/>
      <c r="Y32" s="1014"/>
      <c r="Z32" s="1014"/>
      <c r="AA32" s="1014"/>
      <c r="AB32" s="1014"/>
      <c r="AC32" s="1014"/>
      <c r="AD32" s="1014"/>
      <c r="AE32" s="1014"/>
      <c r="AF32" s="1014"/>
      <c r="AG32" s="1014"/>
      <c r="AH32" s="1014"/>
      <c r="AI32" s="1014"/>
      <c r="AJ32" s="1014"/>
      <c r="AK32" s="1014"/>
      <c r="AL32" s="1014"/>
      <c r="AM32" s="1014"/>
      <c r="AN32" s="1014"/>
      <c r="AO32" s="1014"/>
      <c r="AP32" s="1014"/>
      <c r="AQ32" s="1014"/>
      <c r="AR32" s="1014"/>
      <c r="AS32" s="1014"/>
      <c r="AT32" s="1014"/>
      <c r="AU32" s="1014"/>
      <c r="AV32" s="1014"/>
      <c r="AW32" s="1014"/>
      <c r="AX32" s="1014"/>
      <c r="AY32" s="1014"/>
      <c r="AZ32" s="1014"/>
      <c r="BA32" s="1014"/>
      <c r="BB32" s="1014"/>
      <c r="BC32" s="1014"/>
      <c r="BD32" s="1014"/>
      <c r="BE32" s="1014"/>
      <c r="BF32" s="1014"/>
      <c r="BG32" s="1014"/>
    </row>
    <row r="33" spans="2:59" ht="8.25" customHeight="1">
      <c r="B33" s="1018" t="s">
        <v>244</v>
      </c>
      <c r="C33" s="1018"/>
      <c r="D33" s="1014" t="str">
        <f>IF(詳細入力シート!AC29=0,"試算では軽減や減免などの減額制度は適用していません。","その他の軽減や減免などの減額制度は適用していません。")</f>
        <v>その他の軽減や減免などの減額制度は適用していません。</v>
      </c>
      <c r="E33" s="1014"/>
      <c r="F33" s="1014"/>
      <c r="G33" s="1014"/>
      <c r="H33" s="1014"/>
      <c r="I33" s="1014"/>
      <c r="J33" s="1014"/>
      <c r="K33" s="1014"/>
      <c r="L33" s="1014"/>
      <c r="M33" s="1014"/>
      <c r="N33" s="1014"/>
      <c r="O33" s="1014"/>
      <c r="P33" s="1014"/>
      <c r="Q33" s="1014"/>
      <c r="R33" s="1014"/>
      <c r="S33" s="1014"/>
      <c r="T33" s="1014"/>
      <c r="U33" s="1014"/>
      <c r="V33" s="1014"/>
      <c r="W33" s="1014"/>
      <c r="X33" s="1014"/>
      <c r="Y33" s="1014"/>
      <c r="Z33" s="1014"/>
      <c r="AA33" s="1014"/>
      <c r="AB33" s="1014"/>
      <c r="AC33" s="1014"/>
      <c r="AD33" s="1014"/>
      <c r="AE33" s="1014"/>
      <c r="AF33" s="1014"/>
      <c r="AG33" s="1014"/>
      <c r="AH33" s="1014"/>
      <c r="AI33" s="1014"/>
      <c r="AJ33" s="1014"/>
      <c r="AK33" s="1014"/>
      <c r="AL33" s="1014"/>
      <c r="AM33" s="1014"/>
      <c r="AN33" s="1014"/>
      <c r="AO33" s="1014"/>
      <c r="AP33" s="1014"/>
      <c r="AQ33" s="1014"/>
      <c r="AR33" s="1014"/>
      <c r="AS33" s="1014"/>
      <c r="AT33" s="1014"/>
      <c r="AU33" s="1014"/>
      <c r="AV33" s="1014"/>
      <c r="AW33" s="1014"/>
      <c r="AX33" s="1014"/>
      <c r="AY33" s="1014"/>
      <c r="AZ33" s="1014"/>
      <c r="BA33" s="1014"/>
      <c r="BB33" s="1014"/>
      <c r="BC33" s="1014"/>
      <c r="BD33" s="1014"/>
      <c r="BE33" s="1014"/>
      <c r="BF33" s="1014"/>
      <c r="BG33" s="1014"/>
    </row>
    <row r="34" spans="2:59" s="251" customFormat="1" ht="8.25" customHeight="1">
      <c r="B34" s="1018"/>
      <c r="C34" s="1018"/>
      <c r="D34" s="1014"/>
      <c r="E34" s="1014"/>
      <c r="F34" s="1014"/>
      <c r="G34" s="1014"/>
      <c r="H34" s="1014"/>
      <c r="I34" s="1014"/>
      <c r="J34" s="1014"/>
      <c r="K34" s="1014"/>
      <c r="L34" s="1014"/>
      <c r="M34" s="1014"/>
      <c r="N34" s="1014"/>
      <c r="O34" s="1014"/>
      <c r="P34" s="1014"/>
      <c r="Q34" s="1014"/>
      <c r="R34" s="1014"/>
      <c r="S34" s="1014"/>
      <c r="T34" s="1014"/>
      <c r="U34" s="1014"/>
      <c r="V34" s="1014"/>
      <c r="W34" s="1014"/>
      <c r="X34" s="1014"/>
      <c r="Y34" s="1014"/>
      <c r="Z34" s="1014"/>
      <c r="AA34" s="1014"/>
      <c r="AB34" s="1014"/>
      <c r="AC34" s="1014"/>
      <c r="AD34" s="1014"/>
      <c r="AE34" s="1014"/>
      <c r="AF34" s="1014"/>
      <c r="AG34" s="1014"/>
      <c r="AH34" s="1014"/>
      <c r="AI34" s="1014"/>
      <c r="AJ34" s="1014"/>
      <c r="AK34" s="1014"/>
      <c r="AL34" s="1014"/>
      <c r="AM34" s="1014"/>
      <c r="AN34" s="1014"/>
      <c r="AO34" s="1014"/>
      <c r="AP34" s="1014"/>
      <c r="AQ34" s="1014"/>
      <c r="AR34" s="1014"/>
      <c r="AS34" s="1014"/>
      <c r="AT34" s="1014"/>
      <c r="AU34" s="1014"/>
      <c r="AV34" s="1014"/>
      <c r="AW34" s="1014"/>
      <c r="AX34" s="1014"/>
      <c r="AY34" s="1014"/>
      <c r="AZ34" s="1014"/>
      <c r="BA34" s="1014"/>
      <c r="BB34" s="1014"/>
      <c r="BC34" s="1014"/>
      <c r="BD34" s="1014"/>
      <c r="BE34" s="1014"/>
      <c r="BF34" s="1014"/>
      <c r="BG34" s="1014"/>
    </row>
    <row r="35" spans="2:59" s="251" customFormat="1" ht="8.25" customHeight="1">
      <c r="B35" s="1018" t="s">
        <v>244</v>
      </c>
      <c r="C35" s="1018"/>
      <c r="D35" s="1014" t="s">
        <v>289</v>
      </c>
      <c r="E35" s="1014"/>
      <c r="F35" s="1014"/>
      <c r="G35" s="1014"/>
      <c r="H35" s="1014"/>
      <c r="I35" s="1014"/>
      <c r="J35" s="1014"/>
      <c r="K35" s="1014"/>
      <c r="L35" s="1014"/>
      <c r="M35" s="1014"/>
      <c r="N35" s="1014"/>
      <c r="O35" s="1014"/>
      <c r="P35" s="1014"/>
      <c r="Q35" s="1014"/>
      <c r="R35" s="1014"/>
      <c r="S35" s="1014"/>
      <c r="T35" s="1014"/>
      <c r="U35" s="1014"/>
      <c r="V35" s="1014"/>
      <c r="W35" s="1014"/>
      <c r="X35" s="1014"/>
      <c r="Y35" s="1014"/>
      <c r="Z35" s="1014"/>
      <c r="AA35" s="1014"/>
      <c r="AB35" s="1014"/>
      <c r="AC35" s="1014"/>
      <c r="AD35" s="1014"/>
      <c r="AE35" s="1014"/>
      <c r="AF35" s="1014"/>
      <c r="AG35" s="1014"/>
      <c r="AH35" s="1014"/>
      <c r="AI35" s="1014"/>
      <c r="AJ35" s="1014"/>
      <c r="AK35" s="1014"/>
      <c r="AL35" s="1014"/>
      <c r="AM35" s="1014"/>
      <c r="AN35" s="1014"/>
      <c r="AO35" s="1014"/>
      <c r="AP35" s="1014"/>
      <c r="AQ35" s="1014"/>
      <c r="AR35" s="1014"/>
      <c r="AS35" s="1014"/>
      <c r="AT35" s="1014"/>
      <c r="AU35" s="1014"/>
      <c r="AV35" s="1014"/>
      <c r="AW35" s="1014"/>
      <c r="AX35" s="1014"/>
      <c r="AY35" s="1014"/>
      <c r="AZ35" s="1014"/>
      <c r="BA35" s="1014"/>
      <c r="BB35" s="1014"/>
      <c r="BC35" s="1014"/>
      <c r="BD35" s="1014"/>
      <c r="BE35" s="1014"/>
      <c r="BF35" s="1014"/>
      <c r="BG35" s="1014"/>
    </row>
    <row r="36" spans="2:59" s="251" customFormat="1" ht="8.25" customHeight="1">
      <c r="B36" s="1018"/>
      <c r="C36" s="1018"/>
      <c r="D36" s="1014"/>
      <c r="E36" s="1014"/>
      <c r="F36" s="1014"/>
      <c r="G36" s="1014"/>
      <c r="H36" s="1014"/>
      <c r="I36" s="1014"/>
      <c r="J36" s="1014"/>
      <c r="K36" s="1014"/>
      <c r="L36" s="1014"/>
      <c r="M36" s="1014"/>
      <c r="N36" s="1014"/>
      <c r="O36" s="1014"/>
      <c r="P36" s="1014"/>
      <c r="Q36" s="1014"/>
      <c r="R36" s="1014"/>
      <c r="S36" s="1014"/>
      <c r="T36" s="1014"/>
      <c r="U36" s="1014"/>
      <c r="V36" s="1014"/>
      <c r="W36" s="1014"/>
      <c r="X36" s="1014"/>
      <c r="Y36" s="1014"/>
      <c r="Z36" s="1014"/>
      <c r="AA36" s="1014"/>
      <c r="AB36" s="1014"/>
      <c r="AC36" s="1014"/>
      <c r="AD36" s="1014"/>
      <c r="AE36" s="1014"/>
      <c r="AF36" s="1014"/>
      <c r="AG36" s="1014"/>
      <c r="AH36" s="1014"/>
      <c r="AI36" s="1014"/>
      <c r="AJ36" s="1014"/>
      <c r="AK36" s="1014"/>
      <c r="AL36" s="1014"/>
      <c r="AM36" s="1014"/>
      <c r="AN36" s="1014"/>
      <c r="AO36" s="1014"/>
      <c r="AP36" s="1014"/>
      <c r="AQ36" s="1014"/>
      <c r="AR36" s="1014"/>
      <c r="AS36" s="1014"/>
      <c r="AT36" s="1014"/>
      <c r="AU36" s="1014"/>
      <c r="AV36" s="1014"/>
      <c r="AW36" s="1014"/>
      <c r="AX36" s="1014"/>
      <c r="AY36" s="1014"/>
      <c r="AZ36" s="1014"/>
      <c r="BA36" s="1014"/>
      <c r="BB36" s="1014"/>
      <c r="BC36" s="1014"/>
      <c r="BD36" s="1014"/>
      <c r="BE36" s="1014"/>
      <c r="BF36" s="1014"/>
      <c r="BG36" s="1014"/>
    </row>
    <row r="37" spans="2:59" s="251" customFormat="1" ht="8.25" customHeight="1">
      <c r="B37" s="1018" t="s">
        <v>244</v>
      </c>
      <c r="C37" s="1018"/>
      <c r="D37" s="1014" t="s">
        <v>339</v>
      </c>
      <c r="E37" s="1014"/>
      <c r="F37" s="1014"/>
      <c r="G37" s="1014"/>
      <c r="H37" s="1014"/>
      <c r="I37" s="1014"/>
      <c r="J37" s="1014"/>
      <c r="K37" s="1014"/>
      <c r="L37" s="1014"/>
      <c r="M37" s="1014"/>
      <c r="N37" s="1014"/>
      <c r="O37" s="1014"/>
      <c r="P37" s="1014"/>
      <c r="Q37" s="1014"/>
      <c r="R37" s="1014"/>
      <c r="S37" s="1014"/>
      <c r="T37" s="1014"/>
      <c r="U37" s="1014"/>
      <c r="V37" s="1014"/>
      <c r="W37" s="1014"/>
      <c r="X37" s="1014"/>
      <c r="Y37" s="1014"/>
      <c r="Z37" s="1014"/>
      <c r="AA37" s="1014"/>
      <c r="AB37" s="1014"/>
      <c r="AC37" s="1014"/>
      <c r="AD37" s="1014"/>
      <c r="AE37" s="1014"/>
      <c r="AF37" s="1014"/>
      <c r="AG37" s="1014"/>
      <c r="AH37" s="1014"/>
      <c r="AI37" s="1014"/>
      <c r="AJ37" s="1014"/>
      <c r="AK37" s="1014"/>
      <c r="AL37" s="1014"/>
      <c r="AM37" s="1014"/>
      <c r="AN37" s="1014"/>
      <c r="AO37" s="1014"/>
      <c r="AP37" s="1014"/>
      <c r="AQ37" s="1014"/>
      <c r="AR37" s="1014"/>
      <c r="AS37" s="1014"/>
      <c r="AT37" s="1014"/>
      <c r="AU37" s="1014"/>
      <c r="AV37" s="1014"/>
      <c r="AW37" s="1014"/>
      <c r="AX37" s="1014"/>
      <c r="AY37" s="1014"/>
      <c r="AZ37" s="1014"/>
      <c r="BA37" s="1014"/>
      <c r="BB37" s="1014"/>
      <c r="BC37" s="1014"/>
      <c r="BD37" s="1014"/>
      <c r="BE37" s="1014"/>
      <c r="BF37" s="1014"/>
      <c r="BG37" s="1014"/>
    </row>
    <row r="38" spans="2:59" s="251" customFormat="1" ht="8.25" customHeight="1">
      <c r="B38" s="1018"/>
      <c r="C38" s="1018"/>
      <c r="D38" s="1014"/>
      <c r="E38" s="1014"/>
      <c r="F38" s="1014"/>
      <c r="G38" s="1014"/>
      <c r="H38" s="1014"/>
      <c r="I38" s="1014"/>
      <c r="J38" s="1014"/>
      <c r="K38" s="1014"/>
      <c r="L38" s="1014"/>
      <c r="M38" s="1014"/>
      <c r="N38" s="1014"/>
      <c r="O38" s="1014"/>
      <c r="P38" s="1014"/>
      <c r="Q38" s="1014"/>
      <c r="R38" s="1014"/>
      <c r="S38" s="1014"/>
      <c r="T38" s="1014"/>
      <c r="U38" s="1014"/>
      <c r="V38" s="1014"/>
      <c r="W38" s="1014"/>
      <c r="X38" s="1014"/>
      <c r="Y38" s="1014"/>
      <c r="Z38" s="1014"/>
      <c r="AA38" s="1014"/>
      <c r="AB38" s="1014"/>
      <c r="AC38" s="1014"/>
      <c r="AD38" s="1014"/>
      <c r="AE38" s="1014"/>
      <c r="AF38" s="1014"/>
      <c r="AG38" s="1014"/>
      <c r="AH38" s="1014"/>
      <c r="AI38" s="1014"/>
      <c r="AJ38" s="1014"/>
      <c r="AK38" s="1014"/>
      <c r="AL38" s="1014"/>
      <c r="AM38" s="1014"/>
      <c r="AN38" s="1014"/>
      <c r="AO38" s="1014"/>
      <c r="AP38" s="1014"/>
      <c r="AQ38" s="1014"/>
      <c r="AR38" s="1014"/>
      <c r="AS38" s="1014"/>
      <c r="AT38" s="1014"/>
      <c r="AU38" s="1014"/>
      <c r="AV38" s="1014"/>
      <c r="AW38" s="1014"/>
      <c r="AX38" s="1014"/>
      <c r="AY38" s="1014"/>
      <c r="AZ38" s="1014"/>
      <c r="BA38" s="1014"/>
      <c r="BB38" s="1014"/>
      <c r="BC38" s="1014"/>
      <c r="BD38" s="1014"/>
      <c r="BE38" s="1014"/>
      <c r="BF38" s="1014"/>
      <c r="BG38" s="1014"/>
    </row>
    <row r="39" spans="2:59" ht="8.25" customHeight="1">
      <c r="D39" s="1014" t="s">
        <v>335</v>
      </c>
      <c r="E39" s="1014"/>
      <c r="F39" s="1014"/>
      <c r="G39" s="1014"/>
      <c r="H39" s="1014"/>
      <c r="I39" s="1014"/>
      <c r="J39" s="1014"/>
      <c r="K39" s="1014"/>
      <c r="L39" s="1014"/>
      <c r="M39" s="1014"/>
      <c r="N39" s="1014"/>
      <c r="O39" s="1014"/>
      <c r="P39" s="1014"/>
      <c r="Q39" s="1014"/>
      <c r="R39" s="1014"/>
      <c r="S39" s="1014"/>
      <c r="T39" s="1014"/>
      <c r="U39" s="1014"/>
      <c r="V39" s="1014"/>
      <c r="W39" s="1014"/>
      <c r="X39" s="1014"/>
      <c r="Y39" s="1014"/>
      <c r="Z39" s="1014"/>
      <c r="AA39" s="1014"/>
      <c r="AB39" s="1014"/>
      <c r="AC39" s="1014"/>
      <c r="AD39" s="1014"/>
      <c r="AE39" s="1014"/>
      <c r="AF39" s="1014"/>
      <c r="AG39" s="1014"/>
      <c r="AH39" s="1014"/>
      <c r="AI39" s="1014"/>
      <c r="AJ39" s="1014"/>
      <c r="AK39" s="1014"/>
      <c r="AL39" s="1014"/>
      <c r="AM39" s="1014"/>
      <c r="AN39" s="1014"/>
      <c r="AO39" s="1014"/>
      <c r="AP39" s="1014"/>
      <c r="AQ39" s="1014"/>
      <c r="AR39" s="1014"/>
      <c r="AS39" s="1014"/>
      <c r="AT39" s="1014"/>
      <c r="AU39" s="1014"/>
      <c r="AV39" s="1014"/>
      <c r="AW39" s="1014"/>
      <c r="AX39" s="1014"/>
      <c r="AY39" s="1014"/>
      <c r="AZ39" s="1014"/>
      <c r="BA39" s="1014"/>
      <c r="BB39" s="1014"/>
      <c r="BC39" s="1014"/>
      <c r="BD39" s="1014"/>
      <c r="BE39" s="1014"/>
      <c r="BF39" s="1014"/>
      <c r="BG39" s="1014"/>
    </row>
    <row r="40" spans="2:59" ht="8.25" customHeight="1">
      <c r="D40" s="1014"/>
      <c r="E40" s="1014"/>
      <c r="F40" s="1014"/>
      <c r="G40" s="1014"/>
      <c r="H40" s="1014"/>
      <c r="I40" s="1014"/>
      <c r="J40" s="1014"/>
      <c r="K40" s="1014"/>
      <c r="L40" s="1014"/>
      <c r="M40" s="1014"/>
      <c r="N40" s="1014"/>
      <c r="O40" s="1014"/>
      <c r="P40" s="1014"/>
      <c r="Q40" s="1014"/>
      <c r="R40" s="1014"/>
      <c r="S40" s="1014"/>
      <c r="T40" s="1014"/>
      <c r="U40" s="1014"/>
      <c r="V40" s="1014"/>
      <c r="W40" s="1014"/>
      <c r="X40" s="1014"/>
      <c r="Y40" s="1014"/>
      <c r="Z40" s="1014"/>
      <c r="AA40" s="1014"/>
      <c r="AB40" s="1014"/>
      <c r="AC40" s="1014"/>
      <c r="AD40" s="1014"/>
      <c r="AE40" s="1014"/>
      <c r="AF40" s="1014"/>
      <c r="AG40" s="1014"/>
      <c r="AH40" s="1014"/>
      <c r="AI40" s="1014"/>
      <c r="AJ40" s="1014"/>
      <c r="AK40" s="1014"/>
      <c r="AL40" s="1014"/>
      <c r="AM40" s="1014"/>
      <c r="AN40" s="1014"/>
      <c r="AO40" s="1014"/>
      <c r="AP40" s="1014"/>
      <c r="AQ40" s="1014"/>
      <c r="AR40" s="1014"/>
      <c r="AS40" s="1014"/>
      <c r="AT40" s="1014"/>
      <c r="AU40" s="1014"/>
      <c r="AV40" s="1014"/>
      <c r="AW40" s="1014"/>
      <c r="AX40" s="1014"/>
      <c r="AY40" s="1014"/>
      <c r="AZ40" s="1014"/>
      <c r="BA40" s="1014"/>
      <c r="BB40" s="1014"/>
      <c r="BC40" s="1014"/>
      <c r="BD40" s="1014"/>
      <c r="BE40" s="1014"/>
      <c r="BF40" s="1014"/>
      <c r="BG40" s="1014"/>
    </row>
    <row r="41" spans="2:59" ht="8.25" customHeight="1">
      <c r="B41" s="1018" t="s">
        <v>244</v>
      </c>
      <c r="C41" s="1018"/>
      <c r="D41" s="1014" t="s">
        <v>246</v>
      </c>
      <c r="E41" s="1014"/>
      <c r="F41" s="1014"/>
      <c r="G41" s="1014"/>
      <c r="H41" s="1014"/>
      <c r="I41" s="1014"/>
      <c r="J41" s="1014"/>
      <c r="K41" s="1014"/>
      <c r="L41" s="1014"/>
      <c r="M41" s="1014"/>
      <c r="N41" s="1014"/>
      <c r="O41" s="1014"/>
      <c r="P41" s="1014"/>
      <c r="Q41" s="1014"/>
      <c r="R41" s="1014"/>
      <c r="S41" s="1014"/>
      <c r="T41" s="1014"/>
      <c r="U41" s="1014"/>
      <c r="V41" s="1014"/>
      <c r="W41" s="1014"/>
      <c r="X41" s="1014"/>
      <c r="Y41" s="1014"/>
      <c r="Z41" s="1014"/>
      <c r="AA41" s="1014"/>
      <c r="AB41" s="1014"/>
      <c r="AC41" s="1014"/>
      <c r="AD41" s="1014"/>
      <c r="AE41" s="1014"/>
      <c r="AF41" s="1014"/>
      <c r="AG41" s="1014"/>
      <c r="AH41" s="1014"/>
      <c r="AI41" s="1014"/>
      <c r="AJ41" s="1014"/>
      <c r="AK41" s="1014"/>
      <c r="AL41" s="1014"/>
      <c r="AM41" s="1014"/>
      <c r="AN41" s="1014"/>
      <c r="AO41" s="1014"/>
      <c r="AP41" s="1014"/>
      <c r="AQ41" s="1014"/>
      <c r="AR41" s="1014"/>
      <c r="AS41" s="1014"/>
      <c r="AT41" s="1014"/>
      <c r="AU41" s="1014"/>
      <c r="AV41" s="1014"/>
      <c r="AW41" s="1014"/>
      <c r="AX41" s="1014"/>
      <c r="AY41" s="1014"/>
      <c r="AZ41" s="1014"/>
      <c r="BA41" s="1014"/>
      <c r="BB41" s="1014"/>
      <c r="BC41" s="1014"/>
      <c r="BD41" s="1014"/>
      <c r="BE41" s="1014"/>
      <c r="BF41" s="1014"/>
      <c r="BG41" s="1014"/>
    </row>
    <row r="42" spans="2:59" ht="8.25" customHeight="1">
      <c r="B42" s="1018"/>
      <c r="C42" s="1018"/>
      <c r="D42" s="1014"/>
      <c r="E42" s="1014"/>
      <c r="F42" s="1014"/>
      <c r="G42" s="1014"/>
      <c r="H42" s="1014"/>
      <c r="I42" s="1014"/>
      <c r="J42" s="1014"/>
      <c r="K42" s="1014"/>
      <c r="L42" s="1014"/>
      <c r="M42" s="1014"/>
      <c r="N42" s="1014"/>
      <c r="O42" s="1014"/>
      <c r="P42" s="1014"/>
      <c r="Q42" s="1014"/>
      <c r="R42" s="1014"/>
      <c r="S42" s="1014"/>
      <c r="T42" s="1014"/>
      <c r="U42" s="1014"/>
      <c r="V42" s="1014"/>
      <c r="W42" s="1014"/>
      <c r="X42" s="1014"/>
      <c r="Y42" s="1014"/>
      <c r="Z42" s="1014"/>
      <c r="AA42" s="1014"/>
      <c r="AB42" s="1014"/>
      <c r="AC42" s="1014"/>
      <c r="AD42" s="1014"/>
      <c r="AE42" s="1014"/>
      <c r="AF42" s="1014"/>
      <c r="AG42" s="1014"/>
      <c r="AH42" s="1014"/>
      <c r="AI42" s="1014"/>
      <c r="AJ42" s="1014"/>
      <c r="AK42" s="1014"/>
      <c r="AL42" s="1014"/>
      <c r="AM42" s="1014"/>
      <c r="AN42" s="1014"/>
      <c r="AO42" s="1014"/>
      <c r="AP42" s="1014"/>
      <c r="AQ42" s="1014"/>
      <c r="AR42" s="1014"/>
      <c r="AS42" s="1014"/>
      <c r="AT42" s="1014"/>
      <c r="AU42" s="1014"/>
      <c r="AV42" s="1014"/>
      <c r="AW42" s="1014"/>
      <c r="AX42" s="1014"/>
      <c r="AY42" s="1014"/>
      <c r="AZ42" s="1014"/>
      <c r="BA42" s="1014"/>
      <c r="BB42" s="1014"/>
      <c r="BC42" s="1014"/>
      <c r="BD42" s="1014"/>
      <c r="BE42" s="1014"/>
      <c r="BF42" s="1014"/>
      <c r="BG42" s="1014"/>
    </row>
    <row r="43" spans="2:59" ht="8.25" customHeight="1">
      <c r="B43" s="1018" t="s">
        <v>244</v>
      </c>
      <c r="C43" s="1018"/>
      <c r="D43" s="1014" t="s">
        <v>245</v>
      </c>
      <c r="E43" s="1014"/>
      <c r="F43" s="1014"/>
      <c r="G43" s="1014"/>
      <c r="H43" s="1014"/>
      <c r="I43" s="1014"/>
      <c r="J43" s="1014"/>
      <c r="K43" s="1014"/>
      <c r="L43" s="1014"/>
      <c r="M43" s="1014"/>
      <c r="N43" s="1014"/>
      <c r="O43" s="1014"/>
      <c r="P43" s="1014"/>
      <c r="Q43" s="1014"/>
      <c r="R43" s="1014"/>
      <c r="S43" s="1014"/>
      <c r="T43" s="1014"/>
      <c r="U43" s="1014"/>
      <c r="V43" s="1014"/>
      <c r="W43" s="1014"/>
      <c r="X43" s="1014"/>
      <c r="Y43" s="1014"/>
      <c r="Z43" s="1014"/>
      <c r="AA43" s="1014"/>
      <c r="AB43" s="1014"/>
      <c r="AC43" s="1014"/>
      <c r="AD43" s="1014"/>
      <c r="AE43" s="1014"/>
      <c r="AF43" s="1014"/>
      <c r="AG43" s="1014"/>
      <c r="AH43" s="1014"/>
      <c r="AI43" s="1014"/>
      <c r="AJ43" s="1014"/>
      <c r="AK43" s="1014"/>
      <c r="AL43" s="1014"/>
      <c r="AM43" s="1014"/>
      <c r="AN43" s="1014"/>
      <c r="AO43" s="1014"/>
      <c r="AP43" s="1014"/>
      <c r="AQ43" s="1014"/>
      <c r="AR43" s="1014"/>
      <c r="AS43" s="1014"/>
      <c r="AT43" s="1014"/>
      <c r="AU43" s="1014"/>
      <c r="AV43" s="1014"/>
      <c r="AW43" s="1014"/>
      <c r="AX43" s="1014"/>
      <c r="AY43" s="1014"/>
      <c r="AZ43" s="1014"/>
      <c r="BA43" s="1014"/>
      <c r="BB43" s="1014"/>
      <c r="BC43" s="1014"/>
      <c r="BD43" s="1014"/>
      <c r="BE43" s="1014"/>
      <c r="BF43" s="1014"/>
      <c r="BG43" s="1014"/>
    </row>
    <row r="44" spans="2:59" ht="8.25" customHeight="1">
      <c r="B44" s="1018"/>
      <c r="C44" s="1018"/>
      <c r="D44" s="1014"/>
      <c r="E44" s="1014"/>
      <c r="F44" s="1014"/>
      <c r="G44" s="1014"/>
      <c r="H44" s="1014"/>
      <c r="I44" s="1014"/>
      <c r="J44" s="1014"/>
      <c r="K44" s="1014"/>
      <c r="L44" s="1014"/>
      <c r="M44" s="1014"/>
      <c r="N44" s="1014"/>
      <c r="O44" s="1014"/>
      <c r="P44" s="1014"/>
      <c r="Q44" s="1014"/>
      <c r="R44" s="1014"/>
      <c r="S44" s="1014"/>
      <c r="T44" s="1014"/>
      <c r="U44" s="1014"/>
      <c r="V44" s="1014"/>
      <c r="W44" s="1014"/>
      <c r="X44" s="1014"/>
      <c r="Y44" s="1014"/>
      <c r="Z44" s="1014"/>
      <c r="AA44" s="1014"/>
      <c r="AB44" s="1014"/>
      <c r="AC44" s="1014"/>
      <c r="AD44" s="1014"/>
      <c r="AE44" s="1014"/>
      <c r="AF44" s="1014"/>
      <c r="AG44" s="1014"/>
      <c r="AH44" s="1014"/>
      <c r="AI44" s="1014"/>
      <c r="AJ44" s="1014"/>
      <c r="AK44" s="1014"/>
      <c r="AL44" s="1014"/>
      <c r="AM44" s="1014"/>
      <c r="AN44" s="1014"/>
      <c r="AO44" s="1014"/>
      <c r="AP44" s="1014"/>
      <c r="AQ44" s="1014"/>
      <c r="AR44" s="1014"/>
      <c r="AS44" s="1014"/>
      <c r="AT44" s="1014"/>
      <c r="AU44" s="1014"/>
      <c r="AV44" s="1014"/>
      <c r="AW44" s="1014"/>
      <c r="AX44" s="1014"/>
      <c r="AY44" s="1014"/>
      <c r="AZ44" s="1014"/>
      <c r="BA44" s="1014"/>
      <c r="BB44" s="1014"/>
      <c r="BC44" s="1014"/>
      <c r="BD44" s="1014"/>
      <c r="BE44" s="1014"/>
      <c r="BF44" s="1014"/>
      <c r="BG44" s="1014"/>
    </row>
    <row r="45" spans="2:59" ht="8.25" customHeight="1">
      <c r="B45" s="227"/>
      <c r="C45" s="227"/>
      <c r="D45" s="1014" t="s">
        <v>255</v>
      </c>
      <c r="E45" s="1014"/>
      <c r="F45" s="1014"/>
      <c r="G45" s="1014"/>
      <c r="H45" s="1014"/>
      <c r="I45" s="1014"/>
      <c r="J45" s="1014"/>
      <c r="K45" s="1014"/>
      <c r="L45" s="1014"/>
      <c r="M45" s="1014"/>
      <c r="N45" s="1014"/>
      <c r="O45" s="1014"/>
      <c r="P45" s="1014"/>
      <c r="Q45" s="1014"/>
      <c r="R45" s="1014"/>
      <c r="S45" s="1014"/>
      <c r="T45" s="1014"/>
      <c r="U45" s="1014"/>
      <c r="V45" s="1014"/>
      <c r="W45" s="1014"/>
      <c r="X45" s="1014"/>
      <c r="Y45" s="1014"/>
      <c r="Z45" s="1014"/>
      <c r="AA45" s="1014"/>
      <c r="AB45" s="1014"/>
      <c r="AC45" s="1014"/>
      <c r="AD45" s="1014"/>
      <c r="AE45" s="1014"/>
      <c r="AF45" s="1014"/>
      <c r="AG45" s="1014"/>
      <c r="AH45" s="1014"/>
      <c r="AI45" s="1014"/>
      <c r="AJ45" s="1014"/>
      <c r="AK45" s="1014"/>
      <c r="AL45" s="1014"/>
      <c r="AM45" s="1014"/>
      <c r="AN45" s="1014"/>
      <c r="AO45" s="1014"/>
      <c r="AP45" s="1014"/>
      <c r="AQ45" s="1014"/>
      <c r="AR45" s="1014"/>
      <c r="AS45" s="1014"/>
      <c r="AT45" s="1014"/>
      <c r="AU45" s="1014"/>
      <c r="AV45" s="1014"/>
      <c r="AW45" s="1014"/>
      <c r="AX45" s="1014"/>
      <c r="AY45" s="1014"/>
      <c r="AZ45" s="1014"/>
      <c r="BA45" s="1014"/>
      <c r="BB45" s="1014"/>
      <c r="BC45" s="1014"/>
      <c r="BD45" s="1014"/>
      <c r="BE45" s="1014"/>
      <c r="BF45" s="1014"/>
      <c r="BG45" s="1014"/>
    </row>
    <row r="46" spans="2:59" ht="8.25" customHeight="1">
      <c r="B46" s="227"/>
      <c r="C46" s="227"/>
      <c r="D46" s="1014"/>
      <c r="E46" s="1014"/>
      <c r="F46" s="1014"/>
      <c r="G46" s="1014"/>
      <c r="H46" s="1014"/>
      <c r="I46" s="1014"/>
      <c r="J46" s="1014"/>
      <c r="K46" s="1014"/>
      <c r="L46" s="1014"/>
      <c r="M46" s="1014"/>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c r="AI46" s="1014"/>
      <c r="AJ46" s="1014"/>
      <c r="AK46" s="1014"/>
      <c r="AL46" s="1014"/>
      <c r="AM46" s="1014"/>
      <c r="AN46" s="1014"/>
      <c r="AO46" s="1014"/>
      <c r="AP46" s="1014"/>
      <c r="AQ46" s="1014"/>
      <c r="AR46" s="1014"/>
      <c r="AS46" s="1014"/>
      <c r="AT46" s="1014"/>
      <c r="AU46" s="1014"/>
      <c r="AV46" s="1014"/>
      <c r="AW46" s="1014"/>
      <c r="AX46" s="1014"/>
      <c r="AY46" s="1014"/>
      <c r="AZ46" s="1014"/>
      <c r="BA46" s="1014"/>
      <c r="BB46" s="1014"/>
      <c r="BC46" s="1014"/>
      <c r="BD46" s="1014"/>
      <c r="BE46" s="1014"/>
      <c r="BF46" s="1014"/>
      <c r="BG46" s="1014"/>
    </row>
    <row r="47" spans="2:59" ht="6" customHeight="1">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row>
    <row r="48" spans="2:59" ht="7.5" customHeight="1">
      <c r="D48" s="1047" t="s">
        <v>242</v>
      </c>
      <c r="E48" s="1047"/>
      <c r="F48" s="1047"/>
      <c r="G48" s="1047"/>
      <c r="H48" s="1047"/>
      <c r="I48" s="1047"/>
      <c r="J48" s="1047"/>
      <c r="K48" s="1047"/>
      <c r="L48" s="1047"/>
      <c r="M48" s="1047"/>
      <c r="N48" s="1047"/>
      <c r="O48" s="1047"/>
      <c r="P48" s="1047"/>
      <c r="Q48" s="1047"/>
      <c r="R48" s="1047"/>
      <c r="S48" s="1047"/>
      <c r="T48" s="1047"/>
      <c r="U48" s="1047"/>
      <c r="V48" s="1047"/>
      <c r="W48" s="1047"/>
      <c r="X48" s="1047"/>
      <c r="Y48" s="1047"/>
      <c r="Z48" s="1047"/>
      <c r="AA48" s="1047"/>
      <c r="AB48" s="1047"/>
      <c r="AC48" s="1047"/>
      <c r="AD48" s="1047"/>
      <c r="AE48" s="1047"/>
      <c r="AF48" s="1047"/>
      <c r="AG48" s="1047"/>
      <c r="AH48" s="1047"/>
      <c r="AI48" s="1047"/>
      <c r="AJ48" s="1047"/>
      <c r="AK48" s="1047"/>
      <c r="AL48" s="1047"/>
      <c r="AM48" s="1047"/>
      <c r="AN48" s="1047"/>
      <c r="AO48" s="1047"/>
      <c r="AP48" s="1047"/>
      <c r="AQ48" s="1047"/>
      <c r="AR48" s="1047"/>
      <c r="AS48" s="1047"/>
      <c r="AT48" s="1047"/>
      <c r="AU48" s="1047"/>
      <c r="AV48" s="1047"/>
      <c r="AW48" s="1047"/>
      <c r="AX48" s="1047"/>
      <c r="AY48" s="1047"/>
      <c r="AZ48" s="1047"/>
      <c r="BA48" s="1047"/>
      <c r="BB48" s="1047"/>
      <c r="BC48" s="1047"/>
      <c r="BD48" s="1047"/>
      <c r="BE48" s="1047"/>
      <c r="BF48" s="1047"/>
      <c r="BG48" s="1047"/>
    </row>
    <row r="49" spans="2:84" ht="7.5" customHeight="1">
      <c r="D49" s="1048"/>
      <c r="E49" s="1048"/>
      <c r="F49" s="1048"/>
      <c r="G49" s="1048"/>
      <c r="H49" s="1048"/>
      <c r="I49" s="1048"/>
      <c r="J49" s="1048"/>
      <c r="K49" s="1048"/>
      <c r="L49" s="1048"/>
      <c r="M49" s="1048"/>
      <c r="N49" s="1048"/>
      <c r="O49" s="1048"/>
      <c r="P49" s="1048"/>
      <c r="Q49" s="1048"/>
      <c r="R49" s="1048"/>
      <c r="S49" s="1048"/>
      <c r="T49" s="1048"/>
      <c r="U49" s="1048"/>
      <c r="V49" s="1048"/>
      <c r="W49" s="1048"/>
      <c r="X49" s="1048"/>
      <c r="Y49" s="1048"/>
      <c r="Z49" s="1048"/>
      <c r="AA49" s="1048"/>
      <c r="AB49" s="1048"/>
      <c r="AC49" s="1048"/>
      <c r="AD49" s="1048"/>
      <c r="AE49" s="1048"/>
      <c r="AF49" s="1048"/>
      <c r="AG49" s="1048"/>
      <c r="AH49" s="1048"/>
      <c r="AI49" s="1048"/>
      <c r="AJ49" s="1048"/>
      <c r="AK49" s="1048"/>
      <c r="AL49" s="1048"/>
      <c r="AM49" s="1048"/>
      <c r="AN49" s="1048"/>
      <c r="AO49" s="1048"/>
      <c r="AP49" s="1048"/>
      <c r="AQ49" s="1048"/>
      <c r="AR49" s="1048"/>
      <c r="AS49" s="1048"/>
      <c r="AT49" s="1048"/>
      <c r="AU49" s="1048"/>
      <c r="AV49" s="1048"/>
      <c r="AW49" s="1048"/>
      <c r="AX49" s="1048"/>
      <c r="AY49" s="1048"/>
      <c r="AZ49" s="1048"/>
      <c r="BA49" s="1048"/>
      <c r="BB49" s="1048"/>
      <c r="BC49" s="1048"/>
      <c r="BD49" s="1048"/>
      <c r="BE49" s="1048"/>
      <c r="BF49" s="1048"/>
      <c r="BG49" s="1048"/>
    </row>
    <row r="50" spans="2:84" ht="6.75" customHeight="1">
      <c r="D50" s="1013" t="s">
        <v>226</v>
      </c>
      <c r="E50" s="1013"/>
      <c r="F50" s="1013"/>
      <c r="G50" s="1013"/>
      <c r="H50" s="1013"/>
      <c r="I50" s="1013"/>
      <c r="J50" s="1013"/>
      <c r="K50" s="1013" t="s">
        <v>227</v>
      </c>
      <c r="L50" s="1013"/>
      <c r="M50" s="1013"/>
      <c r="N50" s="1013"/>
      <c r="O50" s="1013"/>
      <c r="P50" s="1013"/>
      <c r="Q50" s="1013"/>
      <c r="R50" s="1013" t="s">
        <v>228</v>
      </c>
      <c r="S50" s="1013"/>
      <c r="T50" s="1013"/>
      <c r="U50" s="1013"/>
      <c r="V50" s="1013"/>
      <c r="W50" s="1013"/>
      <c r="X50" s="1013"/>
      <c r="Y50" s="1013" t="s">
        <v>229</v>
      </c>
      <c r="Z50" s="1013"/>
      <c r="AA50" s="1013"/>
      <c r="AB50" s="1013"/>
      <c r="AC50" s="1013"/>
      <c r="AD50" s="1013"/>
      <c r="AE50" s="1013"/>
      <c r="AF50" s="1013" t="s">
        <v>230</v>
      </c>
      <c r="AG50" s="1013"/>
      <c r="AH50" s="1013"/>
      <c r="AI50" s="1013"/>
      <c r="AJ50" s="1013"/>
      <c r="AK50" s="1013"/>
      <c r="AL50" s="1013"/>
      <c r="AM50" s="1013" t="s">
        <v>231</v>
      </c>
      <c r="AN50" s="1013"/>
      <c r="AO50" s="1013"/>
      <c r="AP50" s="1013"/>
      <c r="AQ50" s="1013"/>
      <c r="AR50" s="1013"/>
      <c r="AS50" s="1013"/>
      <c r="AT50" s="1013" t="s">
        <v>232</v>
      </c>
      <c r="AU50" s="1013"/>
      <c r="AV50" s="1013"/>
      <c r="AW50" s="1013"/>
      <c r="AX50" s="1013"/>
      <c r="AY50" s="1013"/>
      <c r="AZ50" s="1013"/>
      <c r="BA50" s="1013" t="s">
        <v>233</v>
      </c>
      <c r="BB50" s="1013"/>
      <c r="BC50" s="1013"/>
      <c r="BD50" s="1013"/>
      <c r="BE50" s="1013"/>
      <c r="BF50" s="1013"/>
      <c r="BG50" s="1013"/>
    </row>
    <row r="51" spans="2:84" ht="6.75" customHeight="1">
      <c r="D51" s="1013"/>
      <c r="E51" s="1013"/>
      <c r="F51" s="1013"/>
      <c r="G51" s="1013"/>
      <c r="H51" s="1013"/>
      <c r="I51" s="1013"/>
      <c r="J51" s="1013"/>
      <c r="K51" s="1013"/>
      <c r="L51" s="1013"/>
      <c r="M51" s="1013"/>
      <c r="N51" s="1013"/>
      <c r="O51" s="1013"/>
      <c r="P51" s="1013"/>
      <c r="Q51" s="1013"/>
      <c r="R51" s="1013"/>
      <c r="S51" s="1013"/>
      <c r="T51" s="1013"/>
      <c r="U51" s="1013"/>
      <c r="V51" s="1013"/>
      <c r="W51" s="1013"/>
      <c r="X51" s="1013"/>
      <c r="Y51" s="1013"/>
      <c r="Z51" s="1013"/>
      <c r="AA51" s="1013"/>
      <c r="AB51" s="1013"/>
      <c r="AC51" s="1013"/>
      <c r="AD51" s="1013"/>
      <c r="AE51" s="1013"/>
      <c r="AF51" s="1013"/>
      <c r="AG51" s="1013"/>
      <c r="AH51" s="1013"/>
      <c r="AI51" s="1013"/>
      <c r="AJ51" s="1013"/>
      <c r="AK51" s="1013"/>
      <c r="AL51" s="1013"/>
      <c r="AM51" s="1013"/>
      <c r="AN51" s="1013"/>
      <c r="AO51" s="1013"/>
      <c r="AP51" s="1013"/>
      <c r="AQ51" s="1013"/>
      <c r="AR51" s="1013"/>
      <c r="AS51" s="1013"/>
      <c r="AT51" s="1013"/>
      <c r="AU51" s="1013"/>
      <c r="AV51" s="1013"/>
      <c r="AW51" s="1013"/>
      <c r="AX51" s="1013"/>
      <c r="AY51" s="1013"/>
      <c r="AZ51" s="1013"/>
      <c r="BA51" s="1013"/>
      <c r="BB51" s="1013"/>
      <c r="BC51" s="1013"/>
      <c r="BD51" s="1013"/>
      <c r="BE51" s="1013"/>
      <c r="BF51" s="1013"/>
      <c r="BG51" s="1013"/>
    </row>
    <row r="52" spans="2:84" ht="6.75" customHeight="1">
      <c r="D52" s="1013" t="s">
        <v>234</v>
      </c>
      <c r="E52" s="1013"/>
      <c r="F52" s="1013"/>
      <c r="G52" s="1013"/>
      <c r="H52" s="1013"/>
      <c r="I52" s="1013"/>
      <c r="J52" s="1013"/>
      <c r="K52" s="1013" t="s">
        <v>235</v>
      </c>
      <c r="L52" s="1013"/>
      <c r="M52" s="1013"/>
      <c r="N52" s="1013"/>
      <c r="O52" s="1013"/>
      <c r="P52" s="1013"/>
      <c r="Q52" s="1013"/>
      <c r="R52" s="1013" t="s">
        <v>236</v>
      </c>
      <c r="S52" s="1013"/>
      <c r="T52" s="1013"/>
      <c r="U52" s="1013"/>
      <c r="V52" s="1013"/>
      <c r="W52" s="1013"/>
      <c r="X52" s="1013"/>
      <c r="Y52" s="1013" t="s">
        <v>237</v>
      </c>
      <c r="Z52" s="1013"/>
      <c r="AA52" s="1013"/>
      <c r="AB52" s="1013"/>
      <c r="AC52" s="1013"/>
      <c r="AD52" s="1013"/>
      <c r="AE52" s="1013"/>
      <c r="AF52" s="1013" t="s">
        <v>238</v>
      </c>
      <c r="AG52" s="1013"/>
      <c r="AH52" s="1013"/>
      <c r="AI52" s="1013"/>
      <c r="AJ52" s="1013"/>
      <c r="AK52" s="1013"/>
      <c r="AL52" s="1013"/>
      <c r="AM52" s="1013" t="s">
        <v>239</v>
      </c>
      <c r="AN52" s="1013"/>
      <c r="AO52" s="1013"/>
      <c r="AP52" s="1013"/>
      <c r="AQ52" s="1013"/>
      <c r="AR52" s="1013"/>
      <c r="AS52" s="1013"/>
      <c r="AT52" s="1013" t="s">
        <v>240</v>
      </c>
      <c r="AU52" s="1013"/>
      <c r="AV52" s="1013"/>
      <c r="AW52" s="1013"/>
      <c r="AX52" s="1013"/>
      <c r="AY52" s="1013"/>
      <c r="AZ52" s="1013"/>
      <c r="BA52" s="1013" t="s">
        <v>241</v>
      </c>
      <c r="BB52" s="1013"/>
      <c r="BC52" s="1013"/>
      <c r="BD52" s="1013"/>
      <c r="BE52" s="1013"/>
      <c r="BF52" s="1013"/>
      <c r="BG52" s="1013"/>
    </row>
    <row r="53" spans="2:84" ht="6.75" customHeight="1">
      <c r="D53" s="1013"/>
      <c r="E53" s="1013"/>
      <c r="F53" s="1013"/>
      <c r="G53" s="1013"/>
      <c r="H53" s="1013"/>
      <c r="I53" s="1013"/>
      <c r="J53" s="1013"/>
      <c r="K53" s="1013"/>
      <c r="L53" s="1013"/>
      <c r="M53" s="1013"/>
      <c r="N53" s="1013"/>
      <c r="O53" s="1013"/>
      <c r="P53" s="1013"/>
      <c r="Q53" s="1013"/>
      <c r="R53" s="1013"/>
      <c r="S53" s="1013"/>
      <c r="T53" s="1013"/>
      <c r="U53" s="1013"/>
      <c r="V53" s="1013"/>
      <c r="W53" s="1013"/>
      <c r="X53" s="1013"/>
      <c r="Y53" s="1013"/>
      <c r="Z53" s="1013"/>
      <c r="AA53" s="1013"/>
      <c r="AB53" s="1013"/>
      <c r="AC53" s="1013"/>
      <c r="AD53" s="1013"/>
      <c r="AE53" s="1013"/>
      <c r="AF53" s="1013"/>
      <c r="AG53" s="1013"/>
      <c r="AH53" s="1013"/>
      <c r="AI53" s="1013"/>
      <c r="AJ53" s="1013"/>
      <c r="AK53" s="1013"/>
      <c r="AL53" s="1013"/>
      <c r="AM53" s="1013"/>
      <c r="AN53" s="1013"/>
      <c r="AO53" s="1013"/>
      <c r="AP53" s="1013"/>
      <c r="AQ53" s="1013"/>
      <c r="AR53" s="1013"/>
      <c r="AS53" s="1013"/>
      <c r="AT53" s="1013"/>
      <c r="AU53" s="1013"/>
      <c r="AV53" s="1013"/>
      <c r="AW53" s="1013"/>
      <c r="AX53" s="1013"/>
      <c r="AY53" s="1013"/>
      <c r="AZ53" s="1013"/>
      <c r="BA53" s="1013"/>
      <c r="BB53" s="1013"/>
      <c r="BC53" s="1013"/>
      <c r="BD53" s="1013"/>
      <c r="BE53" s="1013"/>
      <c r="BF53" s="1013"/>
      <c r="BG53" s="1013"/>
    </row>
    <row r="54" spans="2:84" ht="8.25" customHeight="1">
      <c r="D54" s="1009" t="s">
        <v>243</v>
      </c>
      <c r="E54" s="1009"/>
      <c r="F54" s="1009"/>
      <c r="G54" s="1009"/>
      <c r="H54" s="1009"/>
      <c r="I54" s="1009"/>
      <c r="J54" s="1009"/>
      <c r="K54" s="1009"/>
      <c r="L54" s="1009"/>
      <c r="M54" s="1009"/>
      <c r="N54" s="1009"/>
      <c r="O54" s="1009"/>
      <c r="P54" s="1009"/>
      <c r="Q54" s="1009"/>
      <c r="R54" s="1009"/>
      <c r="S54" s="1009"/>
      <c r="T54" s="1009"/>
      <c r="U54" s="1009"/>
      <c r="V54" s="1009"/>
      <c r="W54" s="1009"/>
      <c r="X54" s="1009"/>
      <c r="Y54" s="1009"/>
      <c r="Z54" s="1009"/>
      <c r="AA54" s="1009"/>
      <c r="AB54" s="1009"/>
      <c r="AC54" s="1009"/>
      <c r="AD54" s="1009"/>
      <c r="AE54" s="1009"/>
      <c r="AF54" s="1009"/>
      <c r="AG54" s="1009"/>
      <c r="AH54" s="1009"/>
      <c r="AI54" s="1009"/>
      <c r="AJ54" s="1009"/>
      <c r="AK54" s="1009"/>
      <c r="AL54" s="1009"/>
      <c r="AM54" s="1009"/>
      <c r="AN54" s="1009"/>
      <c r="AO54" s="1009"/>
      <c r="AP54" s="1009"/>
      <c r="AQ54" s="1009"/>
      <c r="AR54" s="1009"/>
      <c r="AS54" s="1009"/>
      <c r="AT54" s="1009"/>
      <c r="AU54" s="1009"/>
      <c r="AV54" s="1009"/>
      <c r="AW54" s="1009"/>
      <c r="AX54" s="1009"/>
      <c r="AY54" s="1009"/>
      <c r="AZ54" s="1009"/>
      <c r="BA54" s="1009"/>
      <c r="BB54" s="1009"/>
      <c r="BC54" s="1009"/>
      <c r="BD54" s="1009"/>
      <c r="BE54" s="1009"/>
      <c r="BF54" s="1009"/>
      <c r="BG54" s="1009"/>
    </row>
    <row r="55" spans="2:84" ht="8.25" customHeight="1">
      <c r="D55" s="1010"/>
      <c r="E55" s="1010"/>
      <c r="F55" s="1010"/>
      <c r="G55" s="1010"/>
      <c r="H55" s="1010"/>
      <c r="I55" s="1010"/>
      <c r="J55" s="1010"/>
      <c r="K55" s="1010"/>
      <c r="L55" s="1010"/>
      <c r="M55" s="1010"/>
      <c r="N55" s="1010"/>
      <c r="O55" s="1010"/>
      <c r="P55" s="1010"/>
      <c r="Q55" s="1010"/>
      <c r="R55" s="1010"/>
      <c r="S55" s="1010"/>
      <c r="T55" s="1010"/>
      <c r="U55" s="1010"/>
      <c r="V55" s="1010"/>
      <c r="W55" s="1010"/>
      <c r="X55" s="1010"/>
      <c r="Y55" s="1010"/>
      <c r="Z55" s="1010"/>
      <c r="AA55" s="1010"/>
      <c r="AB55" s="1010"/>
      <c r="AC55" s="1010"/>
      <c r="AD55" s="1010"/>
      <c r="AE55" s="1010"/>
      <c r="AF55" s="1010"/>
      <c r="AG55" s="1010"/>
      <c r="AH55" s="1010"/>
      <c r="AI55" s="1010"/>
      <c r="AJ55" s="1010"/>
      <c r="AK55" s="1010"/>
      <c r="AL55" s="1010"/>
      <c r="AM55" s="1010"/>
      <c r="AN55" s="1010"/>
      <c r="AO55" s="1010"/>
      <c r="AP55" s="1010"/>
      <c r="AQ55" s="1010"/>
      <c r="AR55" s="1010"/>
      <c r="AS55" s="1010"/>
      <c r="AT55" s="1010"/>
      <c r="AU55" s="1010"/>
      <c r="AV55" s="1010"/>
      <c r="AW55" s="1010"/>
      <c r="AX55" s="1010"/>
      <c r="AY55" s="1010"/>
      <c r="AZ55" s="1010"/>
      <c r="BA55" s="1010"/>
      <c r="BB55" s="1010"/>
      <c r="BC55" s="1010"/>
      <c r="BD55" s="1010"/>
      <c r="BE55" s="1010"/>
      <c r="BF55" s="1010"/>
      <c r="BG55" s="1010"/>
    </row>
    <row r="56" spans="2:84" ht="6" customHeight="1">
      <c r="AN56" s="210"/>
      <c r="AO56" s="210"/>
      <c r="AP56" s="210"/>
      <c r="AQ56" s="210"/>
      <c r="AR56" s="210"/>
      <c r="AS56" s="210"/>
      <c r="AT56" s="210"/>
      <c r="AU56" s="210"/>
      <c r="AV56" s="210"/>
    </row>
    <row r="57" spans="2:84" ht="7.5" customHeight="1">
      <c r="AA57" s="210"/>
      <c r="AB57" s="210"/>
      <c r="AC57" s="210"/>
      <c r="AD57" s="210"/>
      <c r="AE57" s="210"/>
      <c r="AF57" s="210"/>
      <c r="AG57" s="210"/>
      <c r="AH57" s="210"/>
      <c r="AI57" s="210"/>
      <c r="AJ57" s="210"/>
      <c r="AK57" s="1011" t="str">
        <f>"（令和"&amp;DBCS(パラメーター!$D$2)&amp;"年度の保険料率）"</f>
        <v>（令和７年度の保険料率）</v>
      </c>
      <c r="AL57" s="1011"/>
      <c r="AM57" s="1011"/>
      <c r="AN57" s="1011"/>
      <c r="AO57" s="1011"/>
      <c r="AP57" s="1011"/>
      <c r="AQ57" s="1011"/>
      <c r="AR57" s="1011"/>
      <c r="AS57" s="1011"/>
      <c r="AT57" s="1011"/>
      <c r="AU57" s="1011"/>
      <c r="AV57" s="1011"/>
      <c r="AW57" s="1011"/>
      <c r="AX57" s="1011"/>
      <c r="AY57" s="1011"/>
      <c r="AZ57" s="210"/>
      <c r="BA57" s="210"/>
      <c r="BB57" s="210"/>
      <c r="BC57" s="210"/>
      <c r="BD57" s="210"/>
      <c r="BE57" s="210"/>
      <c r="BF57" s="210"/>
      <c r="BG57" s="210"/>
      <c r="BH57" s="210"/>
      <c r="BI57" s="210"/>
    </row>
    <row r="58" spans="2:84" ht="7.5" customHeight="1">
      <c r="AA58" s="252"/>
      <c r="AB58" s="252"/>
      <c r="AC58" s="252"/>
      <c r="AD58" s="252"/>
      <c r="AE58" s="252"/>
      <c r="AF58" s="252"/>
      <c r="AG58" s="252"/>
      <c r="AH58" s="252"/>
      <c r="AI58" s="252"/>
      <c r="AJ58" s="252"/>
      <c r="AK58" s="1012"/>
      <c r="AL58" s="1012"/>
      <c r="AM58" s="1012"/>
      <c r="AN58" s="1012"/>
      <c r="AO58" s="1012"/>
      <c r="AP58" s="1012"/>
      <c r="AQ58" s="1012"/>
      <c r="AR58" s="1012"/>
      <c r="AS58" s="1012"/>
      <c r="AT58" s="1012"/>
      <c r="AU58" s="1012"/>
      <c r="AV58" s="1012"/>
      <c r="AW58" s="1012"/>
      <c r="AX58" s="1012"/>
      <c r="AY58" s="1012"/>
      <c r="AZ58" s="252"/>
      <c r="BA58" s="252"/>
      <c r="BB58" s="252"/>
      <c r="BC58" s="252"/>
      <c r="BD58" s="252"/>
      <c r="BE58" s="252"/>
      <c r="BF58" s="252"/>
      <c r="BG58" s="252"/>
      <c r="BH58" s="252"/>
      <c r="BI58" s="252"/>
    </row>
    <row r="59" spans="2:84" ht="7.5" customHeight="1">
      <c r="B59" s="981" t="s">
        <v>203</v>
      </c>
      <c r="C59" s="981"/>
      <c r="D59" s="981"/>
      <c r="E59" s="982" t="s">
        <v>208</v>
      </c>
      <c r="F59" s="983"/>
      <c r="G59" s="983"/>
      <c r="H59" s="983"/>
      <c r="I59" s="983"/>
      <c r="J59" s="983"/>
      <c r="K59" s="983"/>
      <c r="L59" s="988" t="s">
        <v>209</v>
      </c>
      <c r="M59" s="988"/>
      <c r="N59" s="988"/>
      <c r="O59" s="988"/>
      <c r="P59" s="988"/>
      <c r="Q59" s="988"/>
      <c r="R59" s="988"/>
      <c r="S59" s="988"/>
      <c r="T59" s="988"/>
      <c r="U59" s="988"/>
      <c r="V59" s="988"/>
      <c r="W59" s="988"/>
      <c r="X59" s="988"/>
      <c r="Y59" s="988"/>
      <c r="Z59" s="988"/>
      <c r="AA59" s="956">
        <f>S4</f>
        <v>0</v>
      </c>
      <c r="AB59" s="957"/>
      <c r="AC59" s="957"/>
      <c r="AD59" s="957"/>
      <c r="AE59" s="957"/>
      <c r="AF59" s="957"/>
      <c r="AG59" s="957"/>
      <c r="AH59" s="957"/>
      <c r="AI59" s="957"/>
      <c r="AJ59" s="962" t="s">
        <v>256</v>
      </c>
      <c r="AK59" s="962"/>
      <c r="AL59" s="978" t="s">
        <v>204</v>
      </c>
      <c r="AM59" s="978"/>
      <c r="AN59" s="975">
        <f>パラメーター!$D$3</f>
        <v>7.2300000000000003E-2</v>
      </c>
      <c r="AO59" s="975"/>
      <c r="AP59" s="975"/>
      <c r="AQ59" s="975"/>
      <c r="AR59" s="975"/>
      <c r="AS59" s="975"/>
      <c r="AT59" s="975"/>
      <c r="AU59" s="975"/>
      <c r="AV59" s="975"/>
      <c r="AW59" s="978" t="s">
        <v>205</v>
      </c>
      <c r="AX59" s="978"/>
      <c r="AY59" s="957">
        <f>ROUNDDOWN(AA59*AN59,0)</f>
        <v>0</v>
      </c>
      <c r="AZ59" s="957"/>
      <c r="BA59" s="957"/>
      <c r="BB59" s="957"/>
      <c r="BC59" s="957"/>
      <c r="BD59" s="957"/>
      <c r="BE59" s="957"/>
      <c r="BF59" s="957"/>
      <c r="BG59" s="957"/>
      <c r="BH59" s="962" t="s">
        <v>256</v>
      </c>
      <c r="BI59" s="991"/>
      <c r="BY59" s="242"/>
      <c r="BZ59" s="242"/>
      <c r="CA59" s="242"/>
      <c r="CB59" s="229"/>
      <c r="CC59" s="229"/>
      <c r="CD59" s="229"/>
      <c r="CE59" s="229"/>
      <c r="CF59" s="229"/>
    </row>
    <row r="60" spans="2:84" ht="7.5" customHeight="1">
      <c r="B60" s="981"/>
      <c r="C60" s="981"/>
      <c r="D60" s="981"/>
      <c r="E60" s="984"/>
      <c r="F60" s="985"/>
      <c r="G60" s="985"/>
      <c r="H60" s="985"/>
      <c r="I60" s="985"/>
      <c r="J60" s="985"/>
      <c r="K60" s="985"/>
      <c r="L60" s="989"/>
      <c r="M60" s="989"/>
      <c r="N60" s="989"/>
      <c r="O60" s="989"/>
      <c r="P60" s="989"/>
      <c r="Q60" s="989"/>
      <c r="R60" s="989"/>
      <c r="S60" s="989"/>
      <c r="T60" s="989"/>
      <c r="U60" s="989"/>
      <c r="V60" s="989"/>
      <c r="W60" s="989"/>
      <c r="X60" s="989"/>
      <c r="Y60" s="989"/>
      <c r="Z60" s="989"/>
      <c r="AA60" s="958"/>
      <c r="AB60" s="959"/>
      <c r="AC60" s="959"/>
      <c r="AD60" s="959"/>
      <c r="AE60" s="959"/>
      <c r="AF60" s="959"/>
      <c r="AG60" s="959"/>
      <c r="AH60" s="959"/>
      <c r="AI60" s="959"/>
      <c r="AJ60" s="963"/>
      <c r="AK60" s="963"/>
      <c r="AL60" s="873"/>
      <c r="AM60" s="873"/>
      <c r="AN60" s="976"/>
      <c r="AO60" s="976"/>
      <c r="AP60" s="976"/>
      <c r="AQ60" s="976"/>
      <c r="AR60" s="976"/>
      <c r="AS60" s="976"/>
      <c r="AT60" s="976"/>
      <c r="AU60" s="976"/>
      <c r="AV60" s="976"/>
      <c r="AW60" s="873"/>
      <c r="AX60" s="873"/>
      <c r="AY60" s="959"/>
      <c r="AZ60" s="959"/>
      <c r="BA60" s="959"/>
      <c r="BB60" s="959"/>
      <c r="BC60" s="959"/>
      <c r="BD60" s="959"/>
      <c r="BE60" s="959"/>
      <c r="BF60" s="959"/>
      <c r="BG60" s="959"/>
      <c r="BH60" s="963"/>
      <c r="BI60" s="992"/>
      <c r="BY60" s="242"/>
      <c r="BZ60" s="242"/>
      <c r="CA60" s="242"/>
      <c r="CB60" s="229"/>
      <c r="CC60" s="229"/>
      <c r="CD60" s="229"/>
      <c r="CE60" s="229"/>
      <c r="CF60" s="229"/>
    </row>
    <row r="61" spans="2:84" ht="7.5" customHeight="1">
      <c r="B61" s="981"/>
      <c r="C61" s="981"/>
      <c r="D61" s="981"/>
      <c r="E61" s="986"/>
      <c r="F61" s="987"/>
      <c r="G61" s="987"/>
      <c r="H61" s="987"/>
      <c r="I61" s="987"/>
      <c r="J61" s="987"/>
      <c r="K61" s="987"/>
      <c r="L61" s="990"/>
      <c r="M61" s="990"/>
      <c r="N61" s="990"/>
      <c r="O61" s="990"/>
      <c r="P61" s="990"/>
      <c r="Q61" s="990"/>
      <c r="R61" s="990"/>
      <c r="S61" s="990"/>
      <c r="T61" s="990"/>
      <c r="U61" s="990"/>
      <c r="V61" s="990"/>
      <c r="W61" s="990"/>
      <c r="X61" s="990"/>
      <c r="Y61" s="990"/>
      <c r="Z61" s="990"/>
      <c r="AA61" s="960"/>
      <c r="AB61" s="961"/>
      <c r="AC61" s="961"/>
      <c r="AD61" s="961"/>
      <c r="AE61" s="961"/>
      <c r="AF61" s="961"/>
      <c r="AG61" s="961"/>
      <c r="AH61" s="961"/>
      <c r="AI61" s="961"/>
      <c r="AJ61" s="964"/>
      <c r="AK61" s="964"/>
      <c r="AL61" s="979"/>
      <c r="AM61" s="979"/>
      <c r="AN61" s="977"/>
      <c r="AO61" s="977"/>
      <c r="AP61" s="977"/>
      <c r="AQ61" s="977"/>
      <c r="AR61" s="977"/>
      <c r="AS61" s="977"/>
      <c r="AT61" s="977"/>
      <c r="AU61" s="977"/>
      <c r="AV61" s="977"/>
      <c r="AW61" s="979"/>
      <c r="AX61" s="979"/>
      <c r="AY61" s="961"/>
      <c r="AZ61" s="961"/>
      <c r="BA61" s="961"/>
      <c r="BB61" s="961"/>
      <c r="BC61" s="961"/>
      <c r="BD61" s="961"/>
      <c r="BE61" s="961"/>
      <c r="BF61" s="961"/>
      <c r="BG61" s="961"/>
      <c r="BH61" s="964"/>
      <c r="BI61" s="993"/>
      <c r="BY61" s="242"/>
      <c r="BZ61" s="242"/>
      <c r="CA61" s="242"/>
      <c r="CB61" s="229"/>
      <c r="CC61" s="229"/>
      <c r="CD61" s="229"/>
      <c r="CE61" s="229"/>
      <c r="CF61" s="229"/>
    </row>
    <row r="62" spans="2:84" ht="7.5" customHeight="1">
      <c r="B62" s="981"/>
      <c r="C62" s="981"/>
      <c r="D62" s="981"/>
      <c r="E62" s="982" t="s">
        <v>210</v>
      </c>
      <c r="F62" s="983"/>
      <c r="G62" s="983"/>
      <c r="H62" s="983"/>
      <c r="I62" s="983"/>
      <c r="J62" s="983"/>
      <c r="K62" s="983"/>
      <c r="L62" s="988" t="s">
        <v>211</v>
      </c>
      <c r="M62" s="988"/>
      <c r="N62" s="988"/>
      <c r="O62" s="988"/>
      <c r="P62" s="988"/>
      <c r="Q62" s="988"/>
      <c r="R62" s="988"/>
      <c r="S62" s="988"/>
      <c r="T62" s="988"/>
      <c r="U62" s="988"/>
      <c r="V62" s="988"/>
      <c r="W62" s="988"/>
      <c r="X62" s="988"/>
      <c r="Y62" s="988"/>
      <c r="Z62" s="988"/>
      <c r="AA62" s="956">
        <f>S7</f>
        <v>1</v>
      </c>
      <c r="AB62" s="957"/>
      <c r="AC62" s="957"/>
      <c r="AD62" s="957"/>
      <c r="AE62" s="957"/>
      <c r="AF62" s="957"/>
      <c r="AG62" s="957"/>
      <c r="AH62" s="957"/>
      <c r="AI62" s="957"/>
      <c r="AJ62" s="962" t="s">
        <v>258</v>
      </c>
      <c r="AK62" s="962"/>
      <c r="AL62" s="978" t="s">
        <v>204</v>
      </c>
      <c r="AM62" s="978"/>
      <c r="AN62" s="1006">
        <f>パラメーター!$D$4</f>
        <v>29600</v>
      </c>
      <c r="AO62" s="1006"/>
      <c r="AP62" s="1006"/>
      <c r="AQ62" s="1006"/>
      <c r="AR62" s="1006"/>
      <c r="AS62" s="1006"/>
      <c r="AT62" s="1006"/>
      <c r="AU62" s="1006"/>
      <c r="AV62" s="1006"/>
      <c r="AW62" s="978" t="s">
        <v>205</v>
      </c>
      <c r="AX62" s="978"/>
      <c r="AY62" s="957">
        <f>AA62*AN62</f>
        <v>29600</v>
      </c>
      <c r="AZ62" s="957"/>
      <c r="BA62" s="957"/>
      <c r="BB62" s="957"/>
      <c r="BC62" s="957"/>
      <c r="BD62" s="957"/>
      <c r="BE62" s="957"/>
      <c r="BF62" s="957"/>
      <c r="BG62" s="957"/>
      <c r="BH62" s="962" t="s">
        <v>256</v>
      </c>
      <c r="BI62" s="991"/>
      <c r="BY62" s="242"/>
      <c r="BZ62" s="242"/>
      <c r="CA62" s="242"/>
      <c r="CB62" s="236"/>
      <c r="CC62" s="243"/>
      <c r="CD62" s="243"/>
      <c r="CE62" s="243"/>
      <c r="CF62" s="243"/>
    </row>
    <row r="63" spans="2:84" ht="7.5" customHeight="1">
      <c r="B63" s="981"/>
      <c r="C63" s="981"/>
      <c r="D63" s="981"/>
      <c r="E63" s="984"/>
      <c r="F63" s="985"/>
      <c r="G63" s="985"/>
      <c r="H63" s="985"/>
      <c r="I63" s="985"/>
      <c r="J63" s="985"/>
      <c r="K63" s="985"/>
      <c r="L63" s="989"/>
      <c r="M63" s="989"/>
      <c r="N63" s="989"/>
      <c r="O63" s="989"/>
      <c r="P63" s="989"/>
      <c r="Q63" s="989"/>
      <c r="R63" s="989"/>
      <c r="S63" s="989"/>
      <c r="T63" s="989"/>
      <c r="U63" s="989"/>
      <c r="V63" s="989"/>
      <c r="W63" s="989"/>
      <c r="X63" s="989"/>
      <c r="Y63" s="989"/>
      <c r="Z63" s="989"/>
      <c r="AA63" s="958"/>
      <c r="AB63" s="959"/>
      <c r="AC63" s="959"/>
      <c r="AD63" s="959"/>
      <c r="AE63" s="959"/>
      <c r="AF63" s="959"/>
      <c r="AG63" s="959"/>
      <c r="AH63" s="959"/>
      <c r="AI63" s="959"/>
      <c r="AJ63" s="963"/>
      <c r="AK63" s="963"/>
      <c r="AL63" s="873"/>
      <c r="AM63" s="873"/>
      <c r="AN63" s="1007"/>
      <c r="AO63" s="1007"/>
      <c r="AP63" s="1007"/>
      <c r="AQ63" s="1007"/>
      <c r="AR63" s="1007"/>
      <c r="AS63" s="1007"/>
      <c r="AT63" s="1007"/>
      <c r="AU63" s="1007"/>
      <c r="AV63" s="1007"/>
      <c r="AW63" s="873"/>
      <c r="AX63" s="873"/>
      <c r="AY63" s="959"/>
      <c r="AZ63" s="959"/>
      <c r="BA63" s="959"/>
      <c r="BB63" s="959"/>
      <c r="BC63" s="959"/>
      <c r="BD63" s="959"/>
      <c r="BE63" s="959"/>
      <c r="BF63" s="959"/>
      <c r="BG63" s="959"/>
      <c r="BH63" s="963"/>
      <c r="BI63" s="992"/>
      <c r="BY63" s="242"/>
      <c r="BZ63" s="242"/>
      <c r="CA63" s="242"/>
      <c r="CB63" s="243"/>
      <c r="CC63" s="243"/>
      <c r="CD63" s="243"/>
      <c r="CE63" s="243"/>
      <c r="CF63" s="243"/>
    </row>
    <row r="64" spans="2:84" ht="7.5" customHeight="1">
      <c r="B64" s="981"/>
      <c r="C64" s="981"/>
      <c r="D64" s="981"/>
      <c r="E64" s="986"/>
      <c r="F64" s="987"/>
      <c r="G64" s="987"/>
      <c r="H64" s="987"/>
      <c r="I64" s="987"/>
      <c r="J64" s="987"/>
      <c r="K64" s="987"/>
      <c r="L64" s="990"/>
      <c r="M64" s="990"/>
      <c r="N64" s="990"/>
      <c r="O64" s="990"/>
      <c r="P64" s="990"/>
      <c r="Q64" s="990"/>
      <c r="R64" s="990"/>
      <c r="S64" s="990"/>
      <c r="T64" s="990"/>
      <c r="U64" s="990"/>
      <c r="V64" s="990"/>
      <c r="W64" s="990"/>
      <c r="X64" s="990"/>
      <c r="Y64" s="990"/>
      <c r="Z64" s="990"/>
      <c r="AA64" s="960"/>
      <c r="AB64" s="961"/>
      <c r="AC64" s="961"/>
      <c r="AD64" s="961"/>
      <c r="AE64" s="961"/>
      <c r="AF64" s="961"/>
      <c r="AG64" s="961"/>
      <c r="AH64" s="961"/>
      <c r="AI64" s="961"/>
      <c r="AJ64" s="964"/>
      <c r="AK64" s="964"/>
      <c r="AL64" s="979"/>
      <c r="AM64" s="979"/>
      <c r="AN64" s="1008"/>
      <c r="AO64" s="1008"/>
      <c r="AP64" s="1008"/>
      <c r="AQ64" s="1008"/>
      <c r="AR64" s="1008"/>
      <c r="AS64" s="1008"/>
      <c r="AT64" s="1008"/>
      <c r="AU64" s="1008"/>
      <c r="AV64" s="1008"/>
      <c r="AW64" s="979"/>
      <c r="AX64" s="979"/>
      <c r="AY64" s="961"/>
      <c r="AZ64" s="961"/>
      <c r="BA64" s="961"/>
      <c r="BB64" s="961"/>
      <c r="BC64" s="961"/>
      <c r="BD64" s="961"/>
      <c r="BE64" s="961"/>
      <c r="BF64" s="961"/>
      <c r="BG64" s="961"/>
      <c r="BH64" s="964"/>
      <c r="BI64" s="993"/>
      <c r="BY64" s="242"/>
      <c r="BZ64" s="242"/>
      <c r="CA64" s="242"/>
      <c r="CB64" s="243"/>
      <c r="CC64" s="243"/>
      <c r="CD64" s="243"/>
      <c r="CE64" s="243"/>
      <c r="CF64" s="243"/>
    </row>
    <row r="65" spans="2:160" ht="7.5" customHeight="1">
      <c r="B65" s="981"/>
      <c r="C65" s="981"/>
      <c r="D65" s="981"/>
      <c r="E65" s="982" t="s">
        <v>212</v>
      </c>
      <c r="F65" s="983"/>
      <c r="G65" s="983"/>
      <c r="H65" s="983"/>
      <c r="I65" s="983"/>
      <c r="J65" s="983"/>
      <c r="K65" s="983"/>
      <c r="L65" s="988" t="s">
        <v>213</v>
      </c>
      <c r="M65" s="988"/>
      <c r="N65" s="988"/>
      <c r="O65" s="988"/>
      <c r="P65" s="988"/>
      <c r="Q65" s="988"/>
      <c r="R65" s="988"/>
      <c r="S65" s="988"/>
      <c r="T65" s="988"/>
      <c r="U65" s="988"/>
      <c r="V65" s="988"/>
      <c r="W65" s="988"/>
      <c r="X65" s="988"/>
      <c r="Y65" s="988"/>
      <c r="Z65" s="988"/>
      <c r="AA65" s="1002">
        <f>IF(S7&lt;1,0,1)</f>
        <v>1</v>
      </c>
      <c r="AB65" s="1003"/>
      <c r="AC65" s="1003"/>
      <c r="AD65" s="1003"/>
      <c r="AE65" s="1003"/>
      <c r="AF65" s="1003"/>
      <c r="AG65" s="1003"/>
      <c r="AH65" s="1003"/>
      <c r="AI65" s="1003"/>
      <c r="AJ65" s="1003"/>
      <c r="AK65" s="1003"/>
      <c r="AL65" s="873"/>
      <c r="AM65" s="873"/>
      <c r="AN65" s="1007">
        <f>パラメーター!$D$5</f>
        <v>30540</v>
      </c>
      <c r="AO65" s="1007"/>
      <c r="AP65" s="1007"/>
      <c r="AQ65" s="1007"/>
      <c r="AR65" s="1007"/>
      <c r="AS65" s="1007"/>
      <c r="AT65" s="1007"/>
      <c r="AU65" s="1007"/>
      <c r="AV65" s="1007"/>
      <c r="AW65" s="873" t="s">
        <v>259</v>
      </c>
      <c r="AX65" s="873"/>
      <c r="AY65" s="959">
        <f>AA65*AN65</f>
        <v>30540</v>
      </c>
      <c r="AZ65" s="959"/>
      <c r="BA65" s="959"/>
      <c r="BB65" s="959"/>
      <c r="BC65" s="959"/>
      <c r="BD65" s="959"/>
      <c r="BE65" s="959"/>
      <c r="BF65" s="959"/>
      <c r="BG65" s="959"/>
      <c r="BH65" s="963" t="s">
        <v>256</v>
      </c>
      <c r="BI65" s="992"/>
      <c r="BY65" s="242"/>
      <c r="BZ65" s="242"/>
      <c r="CA65" s="242"/>
      <c r="CB65" s="229"/>
      <c r="CC65" s="243"/>
      <c r="CD65" s="243"/>
      <c r="CE65" s="243"/>
      <c r="CF65" s="243"/>
    </row>
    <row r="66" spans="2:160" ht="7.5" customHeight="1">
      <c r="B66" s="981"/>
      <c r="C66" s="981"/>
      <c r="D66" s="981"/>
      <c r="E66" s="984"/>
      <c r="F66" s="985"/>
      <c r="G66" s="985"/>
      <c r="H66" s="985"/>
      <c r="I66" s="985"/>
      <c r="J66" s="985"/>
      <c r="K66" s="985"/>
      <c r="L66" s="989"/>
      <c r="M66" s="989"/>
      <c r="N66" s="989"/>
      <c r="O66" s="989"/>
      <c r="P66" s="989"/>
      <c r="Q66" s="989"/>
      <c r="R66" s="989"/>
      <c r="S66" s="989"/>
      <c r="T66" s="989"/>
      <c r="U66" s="989"/>
      <c r="V66" s="989"/>
      <c r="W66" s="989"/>
      <c r="X66" s="989"/>
      <c r="Y66" s="989"/>
      <c r="Z66" s="989"/>
      <c r="AA66" s="1002"/>
      <c r="AB66" s="1003"/>
      <c r="AC66" s="1003"/>
      <c r="AD66" s="1003"/>
      <c r="AE66" s="1003"/>
      <c r="AF66" s="1003"/>
      <c r="AG66" s="1003"/>
      <c r="AH66" s="1003"/>
      <c r="AI66" s="1003"/>
      <c r="AJ66" s="1003"/>
      <c r="AK66" s="1003"/>
      <c r="AL66" s="873"/>
      <c r="AM66" s="873"/>
      <c r="AN66" s="1007"/>
      <c r="AO66" s="1007"/>
      <c r="AP66" s="1007"/>
      <c r="AQ66" s="1007"/>
      <c r="AR66" s="1007"/>
      <c r="AS66" s="1007"/>
      <c r="AT66" s="1007"/>
      <c r="AU66" s="1007"/>
      <c r="AV66" s="1007"/>
      <c r="AW66" s="873"/>
      <c r="AX66" s="873"/>
      <c r="AY66" s="959"/>
      <c r="AZ66" s="959"/>
      <c r="BA66" s="959"/>
      <c r="BB66" s="959"/>
      <c r="BC66" s="959"/>
      <c r="BD66" s="959"/>
      <c r="BE66" s="959"/>
      <c r="BF66" s="959"/>
      <c r="BG66" s="959"/>
      <c r="BH66" s="963"/>
      <c r="BI66" s="992"/>
      <c r="BY66" s="242"/>
      <c r="BZ66" s="242"/>
      <c r="CA66" s="242"/>
      <c r="CB66" s="243"/>
      <c r="CC66" s="243"/>
      <c r="CD66" s="243"/>
      <c r="CE66" s="243"/>
      <c r="CF66" s="243"/>
    </row>
    <row r="67" spans="2:160" ht="7.5" customHeight="1">
      <c r="B67" s="981"/>
      <c r="C67" s="981"/>
      <c r="D67" s="981"/>
      <c r="E67" s="986"/>
      <c r="F67" s="987"/>
      <c r="G67" s="987"/>
      <c r="H67" s="987"/>
      <c r="I67" s="987"/>
      <c r="J67" s="987"/>
      <c r="K67" s="987"/>
      <c r="L67" s="990"/>
      <c r="M67" s="990"/>
      <c r="N67" s="990"/>
      <c r="O67" s="990"/>
      <c r="P67" s="990"/>
      <c r="Q67" s="990"/>
      <c r="R67" s="990"/>
      <c r="S67" s="990"/>
      <c r="T67" s="990"/>
      <c r="U67" s="990"/>
      <c r="V67" s="990"/>
      <c r="W67" s="990"/>
      <c r="X67" s="990"/>
      <c r="Y67" s="990"/>
      <c r="Z67" s="990"/>
      <c r="AA67" s="1004"/>
      <c r="AB67" s="1005"/>
      <c r="AC67" s="1005"/>
      <c r="AD67" s="1005"/>
      <c r="AE67" s="1005"/>
      <c r="AF67" s="1005"/>
      <c r="AG67" s="1005"/>
      <c r="AH67" s="1005"/>
      <c r="AI67" s="1005"/>
      <c r="AJ67" s="1005"/>
      <c r="AK67" s="1005"/>
      <c r="AL67" s="979"/>
      <c r="AM67" s="979"/>
      <c r="AN67" s="1008"/>
      <c r="AO67" s="1008"/>
      <c r="AP67" s="1008"/>
      <c r="AQ67" s="1008"/>
      <c r="AR67" s="1008"/>
      <c r="AS67" s="1008"/>
      <c r="AT67" s="1008"/>
      <c r="AU67" s="1008"/>
      <c r="AV67" s="1008"/>
      <c r="AW67" s="979"/>
      <c r="AX67" s="979"/>
      <c r="AY67" s="961"/>
      <c r="AZ67" s="961"/>
      <c r="BA67" s="961"/>
      <c r="BB67" s="961"/>
      <c r="BC67" s="961"/>
      <c r="BD67" s="961"/>
      <c r="BE67" s="961"/>
      <c r="BF67" s="961"/>
      <c r="BG67" s="961"/>
      <c r="BH67" s="964"/>
      <c r="BI67" s="993"/>
      <c r="BY67" s="242"/>
      <c r="BZ67" s="242"/>
      <c r="CA67" s="242"/>
      <c r="CB67" s="243"/>
      <c r="CC67" s="243"/>
      <c r="CD67" s="243"/>
      <c r="CE67" s="243"/>
      <c r="CF67" s="243"/>
      <c r="CG67" s="243"/>
      <c r="CH67" s="243"/>
      <c r="CI67" s="243"/>
      <c r="CJ67" s="243"/>
      <c r="CK67" s="243"/>
      <c r="CL67" s="243"/>
      <c r="CM67" s="243"/>
      <c r="CN67" s="240"/>
      <c r="CO67" s="240"/>
      <c r="CP67" s="240"/>
      <c r="CQ67" s="240"/>
      <c r="CR67" s="240"/>
      <c r="CS67" s="240"/>
      <c r="CT67" s="240"/>
      <c r="CU67" s="240"/>
      <c r="CV67" s="240"/>
      <c r="CW67" s="239"/>
      <c r="CX67" s="239"/>
      <c r="CY67" s="240"/>
      <c r="CZ67" s="240"/>
      <c r="DA67" s="240"/>
      <c r="DB67" s="240"/>
      <c r="DC67" s="240"/>
      <c r="DD67" s="240"/>
      <c r="DE67" s="240"/>
      <c r="DF67" s="239"/>
      <c r="DG67" s="239"/>
      <c r="DH67" s="237"/>
      <c r="DI67" s="237"/>
      <c r="DJ67" s="237"/>
      <c r="DK67" s="237"/>
      <c r="DL67" s="237"/>
      <c r="DM67" s="237"/>
      <c r="DN67" s="237"/>
      <c r="DO67" s="237"/>
      <c r="DP67" s="237"/>
    </row>
    <row r="68" spans="2:160" ht="8.25" customHeight="1">
      <c r="B68" s="965"/>
      <c r="C68" s="965"/>
      <c r="D68" s="965"/>
      <c r="E68" s="965"/>
      <c r="F68" s="965"/>
      <c r="G68" s="965"/>
      <c r="H68" s="965"/>
      <c r="I68" s="965"/>
      <c r="J68" s="965"/>
      <c r="K68" s="965"/>
      <c r="L68" s="965"/>
      <c r="M68" s="965"/>
      <c r="N68" s="965"/>
      <c r="O68" s="965"/>
      <c r="P68" s="965"/>
      <c r="Q68" s="965"/>
      <c r="R68" s="965"/>
      <c r="S68" s="965"/>
      <c r="T68" s="965"/>
      <c r="U68" s="965"/>
      <c r="V68" s="965"/>
      <c r="W68" s="965"/>
      <c r="X68" s="965"/>
      <c r="Y68" s="965"/>
      <c r="Z68" s="965"/>
      <c r="AA68" s="966" t="s">
        <v>206</v>
      </c>
      <c r="AB68" s="967"/>
      <c r="AC68" s="967"/>
      <c r="AD68" s="967"/>
      <c r="AE68" s="967"/>
      <c r="AF68" s="967"/>
      <c r="AG68" s="967"/>
      <c r="AH68" s="967"/>
      <c r="AI68" s="967"/>
      <c r="AJ68" s="967"/>
      <c r="AK68" s="967"/>
      <c r="AL68" s="967"/>
      <c r="AM68" s="967"/>
      <c r="AN68" s="967"/>
      <c r="AO68" s="967"/>
      <c r="AP68" s="967"/>
      <c r="AQ68" s="967"/>
      <c r="AR68" s="967"/>
      <c r="AS68" s="967"/>
      <c r="AT68" s="967"/>
      <c r="AU68" s="967"/>
      <c r="AV68" s="967"/>
      <c r="AW68" s="967"/>
      <c r="AX68" s="968"/>
      <c r="AY68" s="956">
        <f>ROUNDDOWN(SUM(AY59:BI67),-2)</f>
        <v>60100</v>
      </c>
      <c r="AZ68" s="957"/>
      <c r="BA68" s="957"/>
      <c r="BB68" s="957"/>
      <c r="BC68" s="957"/>
      <c r="BD68" s="957"/>
      <c r="BE68" s="957"/>
      <c r="BF68" s="957"/>
      <c r="BG68" s="957"/>
      <c r="BH68" s="962" t="s">
        <v>256</v>
      </c>
      <c r="BI68" s="991"/>
      <c r="BY68" s="231"/>
      <c r="BZ68" s="231"/>
      <c r="CA68" s="231"/>
      <c r="CB68" s="231"/>
      <c r="CC68" s="231"/>
      <c r="CD68" s="231"/>
      <c r="CE68" s="231"/>
      <c r="CF68" s="231"/>
      <c r="CG68" s="231"/>
      <c r="CH68" s="231"/>
      <c r="CI68" s="231"/>
      <c r="CJ68" s="231"/>
      <c r="CK68" s="231"/>
      <c r="CL68" s="231"/>
      <c r="CM68" s="231"/>
      <c r="CN68" s="230"/>
      <c r="CO68" s="229"/>
      <c r="CP68" s="229"/>
      <c r="CQ68" s="229"/>
      <c r="CR68" s="229"/>
      <c r="CS68" s="229"/>
      <c r="CT68" s="229"/>
      <c r="CU68" s="229"/>
      <c r="CV68" s="229"/>
      <c r="CW68" s="229"/>
      <c r="CX68" s="229"/>
      <c r="CY68" s="229"/>
      <c r="CZ68" s="229"/>
      <c r="DA68" s="229"/>
      <c r="DB68" s="229"/>
      <c r="DC68" s="229"/>
      <c r="DD68" s="229"/>
      <c r="DE68" s="229"/>
      <c r="DF68" s="229"/>
      <c r="DG68" s="229"/>
      <c r="DH68" s="237"/>
      <c r="DI68" s="237"/>
      <c r="DJ68" s="237"/>
      <c r="DK68" s="237"/>
      <c r="DL68" s="237"/>
      <c r="DM68" s="237"/>
      <c r="DN68" s="237"/>
      <c r="DO68" s="237"/>
      <c r="DP68" s="237"/>
    </row>
    <row r="69" spans="2:160" ht="8.25" customHeight="1">
      <c r="B69" s="965"/>
      <c r="C69" s="965"/>
      <c r="D69" s="965"/>
      <c r="E69" s="965"/>
      <c r="F69" s="965"/>
      <c r="G69" s="965"/>
      <c r="H69" s="965"/>
      <c r="I69" s="965"/>
      <c r="J69" s="965"/>
      <c r="K69" s="965"/>
      <c r="L69" s="965"/>
      <c r="M69" s="965"/>
      <c r="N69" s="965"/>
      <c r="O69" s="965"/>
      <c r="P69" s="965"/>
      <c r="Q69" s="965"/>
      <c r="R69" s="965"/>
      <c r="S69" s="965"/>
      <c r="T69" s="965"/>
      <c r="U69" s="965"/>
      <c r="V69" s="965"/>
      <c r="W69" s="965"/>
      <c r="X69" s="965"/>
      <c r="Y69" s="965"/>
      <c r="Z69" s="965"/>
      <c r="AA69" s="969"/>
      <c r="AB69" s="970"/>
      <c r="AC69" s="970"/>
      <c r="AD69" s="970"/>
      <c r="AE69" s="970"/>
      <c r="AF69" s="970"/>
      <c r="AG69" s="970"/>
      <c r="AH69" s="970"/>
      <c r="AI69" s="970"/>
      <c r="AJ69" s="970"/>
      <c r="AK69" s="970"/>
      <c r="AL69" s="970"/>
      <c r="AM69" s="970"/>
      <c r="AN69" s="970"/>
      <c r="AO69" s="970"/>
      <c r="AP69" s="970"/>
      <c r="AQ69" s="970"/>
      <c r="AR69" s="970"/>
      <c r="AS69" s="970"/>
      <c r="AT69" s="970"/>
      <c r="AU69" s="970"/>
      <c r="AV69" s="970"/>
      <c r="AW69" s="970"/>
      <c r="AX69" s="971"/>
      <c r="AY69" s="958"/>
      <c r="AZ69" s="959"/>
      <c r="BA69" s="959"/>
      <c r="BB69" s="959"/>
      <c r="BC69" s="959"/>
      <c r="BD69" s="959"/>
      <c r="BE69" s="959"/>
      <c r="BF69" s="959"/>
      <c r="BG69" s="959"/>
      <c r="BH69" s="963"/>
      <c r="BI69" s="992"/>
      <c r="BY69" s="231"/>
      <c r="BZ69" s="231"/>
      <c r="CA69" s="231"/>
      <c r="CB69" s="231"/>
      <c r="CC69" s="231"/>
      <c r="CD69" s="231"/>
      <c r="CE69" s="231"/>
      <c r="CF69" s="231"/>
      <c r="CG69" s="231"/>
      <c r="CH69" s="231"/>
      <c r="CI69" s="231"/>
      <c r="CJ69" s="231"/>
      <c r="CK69" s="231"/>
      <c r="CL69" s="231"/>
      <c r="CM69" s="231"/>
      <c r="CN69" s="229"/>
      <c r="CO69" s="229"/>
      <c r="CP69" s="229"/>
      <c r="CQ69" s="229"/>
      <c r="CR69" s="229"/>
      <c r="CS69" s="229"/>
      <c r="CT69" s="229"/>
      <c r="CU69" s="229"/>
      <c r="CV69" s="229"/>
      <c r="CW69" s="229"/>
      <c r="CX69" s="229"/>
      <c r="CY69" s="229"/>
      <c r="CZ69" s="229"/>
      <c r="DA69" s="229"/>
      <c r="DB69" s="229"/>
      <c r="DC69" s="229"/>
      <c r="DD69" s="229"/>
      <c r="DE69" s="229"/>
      <c r="DF69" s="229"/>
      <c r="DG69" s="229"/>
      <c r="DH69" s="237"/>
      <c r="DI69" s="237"/>
      <c r="DJ69" s="237"/>
      <c r="DK69" s="237"/>
      <c r="DL69" s="237"/>
      <c r="DM69" s="237"/>
      <c r="DN69" s="237"/>
      <c r="DO69" s="237"/>
      <c r="DP69" s="237"/>
    </row>
    <row r="70" spans="2:160" ht="8.25" customHeight="1">
      <c r="B70" s="965"/>
      <c r="C70" s="965"/>
      <c r="D70" s="965"/>
      <c r="E70" s="965"/>
      <c r="F70" s="965"/>
      <c r="G70" s="965"/>
      <c r="H70" s="965"/>
      <c r="I70" s="965"/>
      <c r="J70" s="965"/>
      <c r="K70" s="965"/>
      <c r="L70" s="965"/>
      <c r="M70" s="965"/>
      <c r="N70" s="965"/>
      <c r="O70" s="965"/>
      <c r="P70" s="965"/>
      <c r="Q70" s="965"/>
      <c r="R70" s="965"/>
      <c r="S70" s="965"/>
      <c r="T70" s="965"/>
      <c r="U70" s="965"/>
      <c r="V70" s="965"/>
      <c r="W70" s="965"/>
      <c r="X70" s="965"/>
      <c r="Y70" s="965"/>
      <c r="Z70" s="965"/>
      <c r="AA70" s="972"/>
      <c r="AB70" s="973"/>
      <c r="AC70" s="973"/>
      <c r="AD70" s="973"/>
      <c r="AE70" s="973"/>
      <c r="AF70" s="973"/>
      <c r="AG70" s="973"/>
      <c r="AH70" s="973"/>
      <c r="AI70" s="973"/>
      <c r="AJ70" s="973"/>
      <c r="AK70" s="973"/>
      <c r="AL70" s="973"/>
      <c r="AM70" s="973"/>
      <c r="AN70" s="973"/>
      <c r="AO70" s="973"/>
      <c r="AP70" s="973"/>
      <c r="AQ70" s="973"/>
      <c r="AR70" s="973"/>
      <c r="AS70" s="973"/>
      <c r="AT70" s="973"/>
      <c r="AU70" s="973"/>
      <c r="AV70" s="973"/>
      <c r="AW70" s="973"/>
      <c r="AX70" s="974"/>
      <c r="AY70" s="960"/>
      <c r="AZ70" s="961"/>
      <c r="BA70" s="961"/>
      <c r="BB70" s="961"/>
      <c r="BC70" s="961"/>
      <c r="BD70" s="961"/>
      <c r="BE70" s="961"/>
      <c r="BF70" s="961"/>
      <c r="BG70" s="961"/>
      <c r="BH70" s="964"/>
      <c r="BI70" s="993"/>
      <c r="BY70" s="231"/>
      <c r="BZ70" s="231"/>
      <c r="CA70" s="231"/>
      <c r="CB70" s="231"/>
      <c r="CC70" s="231"/>
      <c r="CD70" s="231"/>
      <c r="CE70" s="231"/>
      <c r="CF70" s="231"/>
      <c r="CG70" s="231"/>
      <c r="CH70" s="231"/>
      <c r="CI70" s="231"/>
      <c r="CJ70" s="231"/>
      <c r="CK70" s="231"/>
      <c r="CL70" s="231"/>
      <c r="CM70" s="231"/>
      <c r="CN70" s="229"/>
      <c r="CO70" s="229"/>
      <c r="CP70" s="229"/>
      <c r="CQ70" s="229"/>
      <c r="CR70" s="229"/>
      <c r="CS70" s="229"/>
      <c r="CT70" s="229"/>
      <c r="CU70" s="229"/>
      <c r="CV70" s="229"/>
      <c r="CW70" s="229"/>
      <c r="CX70" s="229"/>
      <c r="CY70" s="229"/>
      <c r="CZ70" s="229"/>
      <c r="DA70" s="229"/>
      <c r="DB70" s="229"/>
      <c r="DC70" s="229"/>
      <c r="DD70" s="229"/>
      <c r="DE70" s="229"/>
      <c r="DF70" s="229"/>
      <c r="DG70" s="229"/>
      <c r="DH70" s="237"/>
      <c r="DI70" s="237"/>
      <c r="DJ70" s="237"/>
      <c r="DK70" s="237"/>
      <c r="DL70" s="237"/>
      <c r="DM70" s="237"/>
      <c r="DN70" s="237"/>
      <c r="DO70" s="237"/>
      <c r="DP70" s="237"/>
    </row>
    <row r="71" spans="2:160" ht="8.25" customHeight="1">
      <c r="B71" s="1077" t="str">
        <f>IF(AY68&gt;パラメーター!$D$12,"※医療分の限度額を超えているため、限度額である"&amp;パラメーター!$D$15&amp;"円で計算されます。","")</f>
        <v/>
      </c>
      <c r="C71" s="1077"/>
      <c r="D71" s="1077"/>
      <c r="E71" s="1077"/>
      <c r="F71" s="1077"/>
      <c r="G71" s="1077"/>
      <c r="H71" s="1077"/>
      <c r="I71" s="1077"/>
      <c r="J71" s="1077"/>
      <c r="K71" s="1077"/>
      <c r="L71" s="1077"/>
      <c r="M71" s="1077"/>
      <c r="N71" s="1077"/>
      <c r="O71" s="1077"/>
      <c r="P71" s="1077"/>
      <c r="Q71" s="1077"/>
      <c r="R71" s="1077"/>
      <c r="S71" s="1077"/>
      <c r="T71" s="1077"/>
      <c r="U71" s="1077"/>
      <c r="V71" s="1077"/>
      <c r="W71" s="1077"/>
      <c r="X71" s="1077"/>
      <c r="Y71" s="1077"/>
      <c r="Z71" s="1077"/>
      <c r="AA71" s="1077"/>
      <c r="AB71" s="1077"/>
      <c r="AC71" s="1077"/>
      <c r="AD71" s="1077"/>
      <c r="AE71" s="1077"/>
      <c r="AF71" s="1077"/>
      <c r="AG71" s="1077"/>
      <c r="AH71" s="1077"/>
      <c r="AI71" s="1077"/>
      <c r="AJ71" s="1077"/>
      <c r="AK71" s="1077"/>
      <c r="AL71" s="1077"/>
      <c r="AM71" s="1077"/>
      <c r="AN71" s="1077"/>
      <c r="AO71" s="1077"/>
      <c r="AP71" s="1077"/>
      <c r="AQ71" s="1077"/>
      <c r="AR71" s="1077"/>
      <c r="AS71" s="1077"/>
      <c r="AT71" s="1077"/>
      <c r="AU71" s="1077"/>
      <c r="AV71" s="1077"/>
      <c r="AW71" s="1077"/>
      <c r="AX71" s="1077"/>
      <c r="AY71" s="1077"/>
      <c r="AZ71" s="1077"/>
      <c r="BA71" s="1077"/>
      <c r="BB71" s="1077"/>
      <c r="BC71" s="1077"/>
      <c r="BD71" s="1077"/>
      <c r="BE71" s="1077"/>
      <c r="BF71" s="1077"/>
      <c r="BG71" s="1077"/>
      <c r="BH71" s="1077"/>
      <c r="BI71" s="1077"/>
      <c r="BY71" s="230"/>
      <c r="BZ71" s="230"/>
      <c r="CA71" s="230"/>
      <c r="CB71" s="230"/>
      <c r="CC71" s="230"/>
      <c r="CD71" s="230"/>
      <c r="CE71" s="230"/>
      <c r="CF71" s="230"/>
      <c r="CG71" s="230"/>
      <c r="CH71" s="230"/>
      <c r="CI71" s="230"/>
      <c r="CJ71" s="230"/>
      <c r="CK71" s="230"/>
      <c r="CL71" s="230"/>
      <c r="CM71" s="230"/>
      <c r="CN71" s="230"/>
      <c r="CO71" s="230"/>
      <c r="CP71" s="230"/>
      <c r="CQ71" s="230"/>
      <c r="CR71" s="230"/>
      <c r="CS71" s="230"/>
      <c r="CT71" s="230"/>
      <c r="CU71" s="230"/>
      <c r="CV71" s="230"/>
      <c r="CW71" s="230"/>
      <c r="CX71" s="230"/>
      <c r="CY71" s="230"/>
      <c r="CZ71" s="230"/>
      <c r="DA71" s="230"/>
      <c r="DB71" s="230"/>
      <c r="DC71" s="230"/>
      <c r="DD71" s="230"/>
      <c r="DE71" s="230"/>
      <c r="DF71" s="230"/>
      <c r="DG71" s="230"/>
      <c r="DH71" s="230"/>
      <c r="DI71" s="230"/>
      <c r="DJ71" s="230"/>
      <c r="DK71" s="230"/>
      <c r="DL71" s="230"/>
      <c r="DM71" s="230"/>
      <c r="DN71" s="230"/>
      <c r="DO71" s="230"/>
      <c r="DP71" s="230"/>
    </row>
    <row r="72" spans="2:160" ht="8.25" customHeight="1">
      <c r="B72" s="1077"/>
      <c r="C72" s="1077"/>
      <c r="D72" s="1077"/>
      <c r="E72" s="1077"/>
      <c r="F72" s="1077"/>
      <c r="G72" s="1077"/>
      <c r="H72" s="1077"/>
      <c r="I72" s="1077"/>
      <c r="J72" s="1077"/>
      <c r="K72" s="1077"/>
      <c r="L72" s="1077"/>
      <c r="M72" s="1077"/>
      <c r="N72" s="1077"/>
      <c r="O72" s="1077"/>
      <c r="P72" s="1077"/>
      <c r="Q72" s="1077"/>
      <c r="R72" s="1077"/>
      <c r="S72" s="1077"/>
      <c r="T72" s="1077"/>
      <c r="U72" s="1077"/>
      <c r="V72" s="1077"/>
      <c r="W72" s="1077"/>
      <c r="X72" s="1077"/>
      <c r="Y72" s="1077"/>
      <c r="Z72" s="1077"/>
      <c r="AA72" s="1077"/>
      <c r="AB72" s="1077"/>
      <c r="AC72" s="1077"/>
      <c r="AD72" s="1077"/>
      <c r="AE72" s="1077"/>
      <c r="AF72" s="1077"/>
      <c r="AG72" s="1077"/>
      <c r="AH72" s="1077"/>
      <c r="AI72" s="1077"/>
      <c r="AJ72" s="1077"/>
      <c r="AK72" s="1077"/>
      <c r="AL72" s="1077"/>
      <c r="AM72" s="1077"/>
      <c r="AN72" s="1077"/>
      <c r="AO72" s="1077"/>
      <c r="AP72" s="1077"/>
      <c r="AQ72" s="1077"/>
      <c r="AR72" s="1077"/>
      <c r="AS72" s="1077"/>
      <c r="AT72" s="1077"/>
      <c r="AU72" s="1077"/>
      <c r="AV72" s="1077"/>
      <c r="AW72" s="1077"/>
      <c r="AX72" s="1077"/>
      <c r="AY72" s="1077"/>
      <c r="AZ72" s="1077"/>
      <c r="BA72" s="1077"/>
      <c r="BB72" s="1077"/>
      <c r="BC72" s="1077"/>
      <c r="BD72" s="1077"/>
      <c r="BE72" s="1077"/>
      <c r="BF72" s="1077"/>
      <c r="BG72" s="1077"/>
      <c r="BH72" s="1077"/>
      <c r="BI72" s="1077"/>
      <c r="BY72" s="230"/>
      <c r="BZ72" s="230"/>
      <c r="CA72" s="230"/>
      <c r="CB72" s="230"/>
      <c r="CC72" s="230"/>
      <c r="CD72" s="230"/>
      <c r="CE72" s="230"/>
      <c r="CF72" s="230"/>
      <c r="CG72" s="230"/>
      <c r="CH72" s="230"/>
      <c r="CI72" s="230"/>
      <c r="CJ72" s="230"/>
      <c r="CK72" s="230"/>
      <c r="CL72" s="230"/>
      <c r="CM72" s="230"/>
      <c r="CN72" s="230"/>
      <c r="CO72" s="230"/>
      <c r="CP72" s="230"/>
      <c r="CQ72" s="230"/>
      <c r="CR72" s="230"/>
      <c r="CS72" s="230"/>
      <c r="CT72" s="230"/>
      <c r="CU72" s="230"/>
      <c r="CV72" s="230"/>
      <c r="CW72" s="230"/>
      <c r="CX72" s="230"/>
      <c r="CY72" s="230"/>
      <c r="CZ72" s="230"/>
      <c r="DA72" s="230"/>
      <c r="DB72" s="230"/>
      <c r="DC72" s="230"/>
      <c r="DD72" s="230"/>
      <c r="DE72" s="230"/>
      <c r="DF72" s="230"/>
      <c r="DG72" s="230"/>
      <c r="DH72" s="230"/>
      <c r="DI72" s="230"/>
      <c r="DJ72" s="230"/>
      <c r="DK72" s="230"/>
      <c r="DL72" s="230"/>
      <c r="DM72" s="230"/>
      <c r="DN72" s="230"/>
      <c r="DO72" s="230"/>
      <c r="DP72" s="230"/>
    </row>
    <row r="73" spans="2:160" ht="8.25" customHeight="1">
      <c r="BY73" s="233"/>
      <c r="BZ73" s="233"/>
      <c r="CA73" s="233"/>
      <c r="CB73" s="233"/>
      <c r="CC73" s="233"/>
      <c r="CD73" s="233"/>
      <c r="CE73" s="233"/>
      <c r="CF73" s="233"/>
      <c r="CG73" s="233"/>
      <c r="CH73" s="233"/>
      <c r="CI73" s="233"/>
      <c r="CJ73" s="233"/>
      <c r="CK73" s="233"/>
      <c r="CL73" s="233"/>
      <c r="CM73" s="233"/>
      <c r="CN73" s="233"/>
      <c r="CO73" s="233"/>
      <c r="CP73" s="233"/>
      <c r="CQ73" s="233"/>
      <c r="CR73" s="233"/>
      <c r="CS73" s="233"/>
      <c r="CT73" s="233"/>
      <c r="CU73" s="233"/>
      <c r="CV73" s="233"/>
      <c r="CW73" s="233"/>
      <c r="CX73" s="233"/>
      <c r="CY73" s="233"/>
      <c r="CZ73" s="233"/>
      <c r="DA73" s="233"/>
      <c r="DB73" s="233"/>
      <c r="DC73" s="233"/>
      <c r="DD73" s="233"/>
      <c r="DE73" s="233"/>
      <c r="DF73" s="233"/>
      <c r="DG73" s="233"/>
      <c r="DH73" s="233"/>
      <c r="DI73" s="233"/>
      <c r="DJ73" s="233"/>
      <c r="DK73" s="233"/>
      <c r="DL73" s="233"/>
      <c r="DM73" s="233"/>
      <c r="DN73" s="233"/>
      <c r="DO73" s="233"/>
      <c r="DP73" s="233"/>
    </row>
    <row r="74" spans="2:160" ht="7.5" customHeight="1">
      <c r="B74" s="981" t="s">
        <v>214</v>
      </c>
      <c r="C74" s="981"/>
      <c r="D74" s="981"/>
      <c r="E74" s="982" t="s">
        <v>208</v>
      </c>
      <c r="F74" s="983"/>
      <c r="G74" s="983"/>
      <c r="H74" s="983"/>
      <c r="I74" s="983"/>
      <c r="J74" s="983"/>
      <c r="K74" s="983"/>
      <c r="L74" s="988" t="s">
        <v>209</v>
      </c>
      <c r="M74" s="988"/>
      <c r="N74" s="988"/>
      <c r="O74" s="988"/>
      <c r="P74" s="988"/>
      <c r="Q74" s="988"/>
      <c r="R74" s="988"/>
      <c r="S74" s="988"/>
      <c r="T74" s="988"/>
      <c r="U74" s="988"/>
      <c r="V74" s="988"/>
      <c r="W74" s="988"/>
      <c r="X74" s="988"/>
      <c r="Y74" s="988"/>
      <c r="Z74" s="988"/>
      <c r="AA74" s="956">
        <f>S4</f>
        <v>0</v>
      </c>
      <c r="AB74" s="957"/>
      <c r="AC74" s="957"/>
      <c r="AD74" s="957"/>
      <c r="AE74" s="957"/>
      <c r="AF74" s="957"/>
      <c r="AG74" s="957"/>
      <c r="AH74" s="957"/>
      <c r="AI74" s="957"/>
      <c r="AJ74" s="962" t="s">
        <v>256</v>
      </c>
      <c r="AK74" s="962"/>
      <c r="AL74" s="978" t="s">
        <v>204</v>
      </c>
      <c r="AM74" s="978"/>
      <c r="AN74" s="975">
        <f>パラメーター!$D$6</f>
        <v>2.46E-2</v>
      </c>
      <c r="AO74" s="975"/>
      <c r="AP74" s="975"/>
      <c r="AQ74" s="975"/>
      <c r="AR74" s="975"/>
      <c r="AS74" s="975"/>
      <c r="AT74" s="975"/>
      <c r="AU74" s="975"/>
      <c r="AV74" s="975"/>
      <c r="AW74" s="978" t="s">
        <v>205</v>
      </c>
      <c r="AX74" s="978"/>
      <c r="AY74" s="957">
        <f>ROUNDDOWN(AA74*AN74,0)</f>
        <v>0</v>
      </c>
      <c r="AZ74" s="957"/>
      <c r="BA74" s="957"/>
      <c r="BB74" s="957"/>
      <c r="BC74" s="957"/>
      <c r="BD74" s="957"/>
      <c r="BE74" s="957"/>
      <c r="BF74" s="957"/>
      <c r="BG74" s="957"/>
      <c r="BH74" s="962" t="s">
        <v>256</v>
      </c>
      <c r="BI74" s="991"/>
      <c r="BY74" s="242"/>
      <c r="BZ74" s="242"/>
      <c r="CA74" s="242"/>
      <c r="CB74" s="229"/>
      <c r="CC74" s="229"/>
      <c r="CD74" s="229"/>
      <c r="CE74" s="229"/>
      <c r="CF74" s="229"/>
      <c r="CG74" s="229"/>
      <c r="CH74" s="229"/>
      <c r="CI74" s="229"/>
      <c r="CJ74" s="229"/>
      <c r="CK74" s="229"/>
      <c r="CL74" s="229"/>
      <c r="CM74" s="229"/>
      <c r="CN74" s="240"/>
      <c r="CO74" s="240"/>
      <c r="CP74" s="240"/>
      <c r="CQ74" s="240"/>
      <c r="CR74" s="240"/>
      <c r="CS74" s="240"/>
      <c r="CT74" s="240"/>
      <c r="CU74" s="240"/>
      <c r="CV74" s="240"/>
      <c r="CW74" s="239"/>
      <c r="CX74" s="239"/>
      <c r="CY74" s="241"/>
      <c r="CZ74" s="241"/>
      <c r="DA74" s="241"/>
      <c r="DB74" s="241"/>
      <c r="DC74" s="241"/>
      <c r="DD74" s="241"/>
      <c r="DE74" s="241"/>
      <c r="DF74" s="239"/>
      <c r="DG74" s="239"/>
      <c r="DH74" s="237"/>
      <c r="DI74" s="237"/>
      <c r="DJ74" s="237"/>
      <c r="DK74" s="237"/>
      <c r="DL74" s="237"/>
      <c r="DM74" s="237"/>
      <c r="DN74" s="237"/>
      <c r="DO74" s="237"/>
      <c r="DP74" s="237"/>
    </row>
    <row r="75" spans="2:160" ht="7.5" customHeight="1">
      <c r="B75" s="981"/>
      <c r="C75" s="981"/>
      <c r="D75" s="981"/>
      <c r="E75" s="984"/>
      <c r="F75" s="985"/>
      <c r="G75" s="985"/>
      <c r="H75" s="985"/>
      <c r="I75" s="985"/>
      <c r="J75" s="985"/>
      <c r="K75" s="985"/>
      <c r="L75" s="989"/>
      <c r="M75" s="989"/>
      <c r="N75" s="989"/>
      <c r="O75" s="989"/>
      <c r="P75" s="989"/>
      <c r="Q75" s="989"/>
      <c r="R75" s="989"/>
      <c r="S75" s="989"/>
      <c r="T75" s="989"/>
      <c r="U75" s="989"/>
      <c r="V75" s="989"/>
      <c r="W75" s="989"/>
      <c r="X75" s="989"/>
      <c r="Y75" s="989"/>
      <c r="Z75" s="989"/>
      <c r="AA75" s="958"/>
      <c r="AB75" s="959"/>
      <c r="AC75" s="959"/>
      <c r="AD75" s="959"/>
      <c r="AE75" s="959"/>
      <c r="AF75" s="959"/>
      <c r="AG75" s="959"/>
      <c r="AH75" s="959"/>
      <c r="AI75" s="959"/>
      <c r="AJ75" s="963"/>
      <c r="AK75" s="963"/>
      <c r="AL75" s="873"/>
      <c r="AM75" s="873"/>
      <c r="AN75" s="976"/>
      <c r="AO75" s="976"/>
      <c r="AP75" s="976"/>
      <c r="AQ75" s="976"/>
      <c r="AR75" s="976"/>
      <c r="AS75" s="976"/>
      <c r="AT75" s="976"/>
      <c r="AU75" s="976"/>
      <c r="AV75" s="976"/>
      <c r="AW75" s="873"/>
      <c r="AX75" s="873"/>
      <c r="AY75" s="959"/>
      <c r="AZ75" s="959"/>
      <c r="BA75" s="959"/>
      <c r="BB75" s="959"/>
      <c r="BC75" s="959"/>
      <c r="BD75" s="959"/>
      <c r="BE75" s="959"/>
      <c r="BF75" s="959"/>
      <c r="BG75" s="959"/>
      <c r="BH75" s="963"/>
      <c r="BI75" s="992"/>
      <c r="BY75" s="242"/>
      <c r="BZ75" s="242"/>
      <c r="CA75" s="242"/>
      <c r="CB75" s="229"/>
      <c r="CC75" s="229"/>
      <c r="CD75" s="229"/>
      <c r="CE75" s="229"/>
      <c r="CF75" s="229"/>
      <c r="CG75" s="229"/>
      <c r="CH75" s="229"/>
      <c r="CI75" s="229"/>
      <c r="CJ75" s="229"/>
      <c r="CK75" s="229"/>
      <c r="CL75" s="229"/>
      <c r="CM75" s="229"/>
      <c r="CN75" s="240"/>
      <c r="CO75" s="240"/>
      <c r="CP75" s="240"/>
      <c r="CQ75" s="240"/>
      <c r="CR75" s="240"/>
      <c r="CS75" s="240"/>
      <c r="CT75" s="240"/>
      <c r="CU75" s="240"/>
      <c r="CV75" s="240"/>
      <c r="CW75" s="239"/>
      <c r="CX75" s="239"/>
      <c r="CY75" s="241"/>
      <c r="CZ75" s="241"/>
      <c r="DA75" s="241"/>
      <c r="DB75" s="241"/>
      <c r="DC75" s="241"/>
      <c r="DD75" s="241"/>
      <c r="DE75" s="241"/>
      <c r="DF75" s="239"/>
      <c r="DG75" s="239"/>
      <c r="DH75" s="237"/>
      <c r="DI75" s="237"/>
      <c r="DJ75" s="237"/>
      <c r="DK75" s="237"/>
      <c r="DL75" s="237"/>
      <c r="DM75" s="237"/>
      <c r="DN75" s="237"/>
      <c r="DO75" s="237"/>
      <c r="DP75" s="237"/>
      <c r="FC75" s="230"/>
      <c r="FD75" s="230"/>
    </row>
    <row r="76" spans="2:160" ht="7.5" customHeight="1">
      <c r="B76" s="981"/>
      <c r="C76" s="981"/>
      <c r="D76" s="981"/>
      <c r="E76" s="986"/>
      <c r="F76" s="987"/>
      <c r="G76" s="987"/>
      <c r="H76" s="987"/>
      <c r="I76" s="987"/>
      <c r="J76" s="987"/>
      <c r="K76" s="987"/>
      <c r="L76" s="990"/>
      <c r="M76" s="990"/>
      <c r="N76" s="990"/>
      <c r="O76" s="990"/>
      <c r="P76" s="990"/>
      <c r="Q76" s="990"/>
      <c r="R76" s="990"/>
      <c r="S76" s="990"/>
      <c r="T76" s="990"/>
      <c r="U76" s="990"/>
      <c r="V76" s="990"/>
      <c r="W76" s="990"/>
      <c r="X76" s="990"/>
      <c r="Y76" s="990"/>
      <c r="Z76" s="990"/>
      <c r="AA76" s="960"/>
      <c r="AB76" s="961"/>
      <c r="AC76" s="961"/>
      <c r="AD76" s="961"/>
      <c r="AE76" s="961"/>
      <c r="AF76" s="961"/>
      <c r="AG76" s="961"/>
      <c r="AH76" s="961"/>
      <c r="AI76" s="961"/>
      <c r="AJ76" s="964"/>
      <c r="AK76" s="964"/>
      <c r="AL76" s="979"/>
      <c r="AM76" s="979"/>
      <c r="AN76" s="977"/>
      <c r="AO76" s="977"/>
      <c r="AP76" s="977"/>
      <c r="AQ76" s="977"/>
      <c r="AR76" s="977"/>
      <c r="AS76" s="977"/>
      <c r="AT76" s="977"/>
      <c r="AU76" s="977"/>
      <c r="AV76" s="977"/>
      <c r="AW76" s="979"/>
      <c r="AX76" s="979"/>
      <c r="AY76" s="961"/>
      <c r="AZ76" s="961"/>
      <c r="BA76" s="961"/>
      <c r="BB76" s="961"/>
      <c r="BC76" s="961"/>
      <c r="BD76" s="961"/>
      <c r="BE76" s="961"/>
      <c r="BF76" s="961"/>
      <c r="BG76" s="961"/>
      <c r="BH76" s="964"/>
      <c r="BI76" s="993"/>
      <c r="BY76" s="242"/>
      <c r="BZ76" s="242"/>
      <c r="CA76" s="242"/>
      <c r="CB76" s="229"/>
      <c r="CC76" s="229"/>
      <c r="CD76" s="229"/>
      <c r="CE76" s="229"/>
      <c r="CF76" s="229"/>
      <c r="CG76" s="229"/>
      <c r="CH76" s="229"/>
      <c r="CI76" s="229"/>
      <c r="CJ76" s="229"/>
      <c r="CK76" s="229"/>
      <c r="CL76" s="229"/>
      <c r="CM76" s="229"/>
      <c r="CN76" s="240"/>
      <c r="CO76" s="240"/>
      <c r="CP76" s="240"/>
      <c r="CQ76" s="240"/>
      <c r="CR76" s="240"/>
      <c r="CS76" s="240"/>
      <c r="CT76" s="240"/>
      <c r="CU76" s="240"/>
      <c r="CV76" s="240"/>
      <c r="CW76" s="239"/>
      <c r="CX76" s="239"/>
      <c r="CY76" s="241"/>
      <c r="CZ76" s="241"/>
      <c r="DA76" s="241"/>
      <c r="DB76" s="241"/>
      <c r="DC76" s="241"/>
      <c r="DD76" s="241"/>
      <c r="DE76" s="241"/>
      <c r="DF76" s="239"/>
      <c r="DG76" s="239"/>
      <c r="DH76" s="237"/>
      <c r="DI76" s="237"/>
      <c r="DJ76" s="237"/>
      <c r="DK76" s="237"/>
      <c r="DL76" s="237"/>
      <c r="DM76" s="237"/>
      <c r="DN76" s="237"/>
      <c r="DO76" s="237"/>
      <c r="DP76" s="237"/>
      <c r="FC76" s="230"/>
      <c r="FD76" s="230"/>
    </row>
    <row r="77" spans="2:160" ht="7.5" customHeight="1">
      <c r="B77" s="981"/>
      <c r="C77" s="981"/>
      <c r="D77" s="981"/>
      <c r="E77" s="982" t="s">
        <v>210</v>
      </c>
      <c r="F77" s="983"/>
      <c r="G77" s="983"/>
      <c r="H77" s="983"/>
      <c r="I77" s="983"/>
      <c r="J77" s="983"/>
      <c r="K77" s="983"/>
      <c r="L77" s="988" t="s">
        <v>211</v>
      </c>
      <c r="M77" s="988"/>
      <c r="N77" s="988"/>
      <c r="O77" s="988"/>
      <c r="P77" s="988"/>
      <c r="Q77" s="988"/>
      <c r="R77" s="988"/>
      <c r="S77" s="988"/>
      <c r="T77" s="988"/>
      <c r="U77" s="988"/>
      <c r="V77" s="988"/>
      <c r="W77" s="988"/>
      <c r="X77" s="988"/>
      <c r="Y77" s="988"/>
      <c r="Z77" s="988"/>
      <c r="AA77" s="956">
        <f>S7</f>
        <v>1</v>
      </c>
      <c r="AB77" s="957"/>
      <c r="AC77" s="957"/>
      <c r="AD77" s="957"/>
      <c r="AE77" s="957"/>
      <c r="AF77" s="957"/>
      <c r="AG77" s="957"/>
      <c r="AH77" s="957"/>
      <c r="AI77" s="957"/>
      <c r="AJ77" s="962" t="s">
        <v>258</v>
      </c>
      <c r="AK77" s="962"/>
      <c r="AL77" s="978" t="s">
        <v>204</v>
      </c>
      <c r="AM77" s="978"/>
      <c r="AN77" s="1006">
        <f>パラメーター!$D$7</f>
        <v>10330</v>
      </c>
      <c r="AO77" s="1006"/>
      <c r="AP77" s="1006"/>
      <c r="AQ77" s="1006"/>
      <c r="AR77" s="1006"/>
      <c r="AS77" s="1006"/>
      <c r="AT77" s="1006"/>
      <c r="AU77" s="1006"/>
      <c r="AV77" s="1006"/>
      <c r="AW77" s="978" t="s">
        <v>205</v>
      </c>
      <c r="AX77" s="978"/>
      <c r="AY77" s="957">
        <f>AA77*AN77</f>
        <v>10330</v>
      </c>
      <c r="AZ77" s="957"/>
      <c r="BA77" s="957"/>
      <c r="BB77" s="957"/>
      <c r="BC77" s="957"/>
      <c r="BD77" s="957"/>
      <c r="BE77" s="957"/>
      <c r="BF77" s="957"/>
      <c r="BG77" s="957"/>
      <c r="BH77" s="962" t="s">
        <v>256</v>
      </c>
      <c r="BI77" s="991"/>
      <c r="BY77" s="242"/>
      <c r="BZ77" s="242"/>
      <c r="CA77" s="242"/>
      <c r="CB77" s="236"/>
      <c r="CC77" s="243"/>
      <c r="CD77" s="243"/>
      <c r="CE77" s="243"/>
      <c r="CF77" s="243"/>
      <c r="CG77" s="243"/>
      <c r="CH77" s="243"/>
      <c r="CI77" s="243"/>
      <c r="CJ77" s="243"/>
      <c r="CK77" s="243"/>
      <c r="CL77" s="243"/>
      <c r="CM77" s="243"/>
      <c r="CN77" s="240"/>
      <c r="CO77" s="240"/>
      <c r="CP77" s="240"/>
      <c r="CQ77" s="240"/>
      <c r="CR77" s="240"/>
      <c r="CS77" s="240"/>
      <c r="CT77" s="240"/>
      <c r="CU77" s="240"/>
      <c r="CV77" s="240"/>
      <c r="CW77" s="239"/>
      <c r="CX77" s="239"/>
      <c r="CY77" s="240"/>
      <c r="CZ77" s="240"/>
      <c r="DA77" s="240"/>
      <c r="DB77" s="240"/>
      <c r="DC77" s="240"/>
      <c r="DD77" s="240"/>
      <c r="DE77" s="240"/>
      <c r="DF77" s="239"/>
      <c r="DG77" s="239"/>
      <c r="DH77" s="237"/>
      <c r="DI77" s="237"/>
      <c r="DJ77" s="237"/>
      <c r="DK77" s="237"/>
      <c r="DL77" s="237"/>
      <c r="DM77" s="237"/>
      <c r="DN77" s="237"/>
      <c r="DO77" s="237"/>
      <c r="DP77" s="237"/>
      <c r="FC77" s="230"/>
      <c r="FD77" s="230"/>
    </row>
    <row r="78" spans="2:160" ht="7.5" customHeight="1">
      <c r="B78" s="981"/>
      <c r="C78" s="981"/>
      <c r="D78" s="981"/>
      <c r="E78" s="984"/>
      <c r="F78" s="985"/>
      <c r="G78" s="985"/>
      <c r="H78" s="985"/>
      <c r="I78" s="985"/>
      <c r="J78" s="985"/>
      <c r="K78" s="985"/>
      <c r="L78" s="989"/>
      <c r="M78" s="989"/>
      <c r="N78" s="989"/>
      <c r="O78" s="989"/>
      <c r="P78" s="989"/>
      <c r="Q78" s="989"/>
      <c r="R78" s="989"/>
      <c r="S78" s="989"/>
      <c r="T78" s="989"/>
      <c r="U78" s="989"/>
      <c r="V78" s="989"/>
      <c r="W78" s="989"/>
      <c r="X78" s="989"/>
      <c r="Y78" s="989"/>
      <c r="Z78" s="989"/>
      <c r="AA78" s="958"/>
      <c r="AB78" s="959"/>
      <c r="AC78" s="959"/>
      <c r="AD78" s="959"/>
      <c r="AE78" s="959"/>
      <c r="AF78" s="959"/>
      <c r="AG78" s="959"/>
      <c r="AH78" s="959"/>
      <c r="AI78" s="959"/>
      <c r="AJ78" s="963"/>
      <c r="AK78" s="963"/>
      <c r="AL78" s="873"/>
      <c r="AM78" s="873"/>
      <c r="AN78" s="1007"/>
      <c r="AO78" s="1007"/>
      <c r="AP78" s="1007"/>
      <c r="AQ78" s="1007"/>
      <c r="AR78" s="1007"/>
      <c r="AS78" s="1007"/>
      <c r="AT78" s="1007"/>
      <c r="AU78" s="1007"/>
      <c r="AV78" s="1007"/>
      <c r="AW78" s="873"/>
      <c r="AX78" s="873"/>
      <c r="AY78" s="959"/>
      <c r="AZ78" s="959"/>
      <c r="BA78" s="959"/>
      <c r="BB78" s="959"/>
      <c r="BC78" s="959"/>
      <c r="BD78" s="959"/>
      <c r="BE78" s="959"/>
      <c r="BF78" s="959"/>
      <c r="BG78" s="959"/>
      <c r="BH78" s="963"/>
      <c r="BI78" s="992"/>
      <c r="BY78" s="242"/>
      <c r="BZ78" s="242"/>
      <c r="CA78" s="242"/>
      <c r="CB78" s="243"/>
      <c r="CC78" s="243"/>
      <c r="CD78" s="243"/>
      <c r="CE78" s="243"/>
      <c r="CF78" s="243"/>
      <c r="CG78" s="243"/>
      <c r="CH78" s="243"/>
      <c r="CI78" s="243"/>
      <c r="CJ78" s="243"/>
      <c r="CK78" s="243"/>
      <c r="CL78" s="243"/>
      <c r="CM78" s="243"/>
      <c r="CN78" s="240"/>
      <c r="CO78" s="240"/>
      <c r="CP78" s="240"/>
      <c r="CQ78" s="240"/>
      <c r="CR78" s="240"/>
      <c r="CS78" s="240"/>
      <c r="CT78" s="240"/>
      <c r="CU78" s="240"/>
      <c r="CV78" s="240"/>
      <c r="CW78" s="239"/>
      <c r="CX78" s="239"/>
      <c r="CY78" s="240"/>
      <c r="CZ78" s="240"/>
      <c r="DA78" s="240"/>
      <c r="DB78" s="240"/>
      <c r="DC78" s="240"/>
      <c r="DD78" s="240"/>
      <c r="DE78" s="240"/>
      <c r="DF78" s="239"/>
      <c r="DG78" s="239"/>
      <c r="DH78" s="237"/>
      <c r="DI78" s="237"/>
      <c r="DJ78" s="237"/>
      <c r="DK78" s="237"/>
      <c r="DL78" s="237"/>
      <c r="DM78" s="237"/>
      <c r="DN78" s="237"/>
      <c r="DO78" s="237"/>
      <c r="DP78" s="237"/>
      <c r="FC78" s="230"/>
      <c r="FD78" s="230"/>
    </row>
    <row r="79" spans="2:160" ht="7.5" customHeight="1">
      <c r="B79" s="981"/>
      <c r="C79" s="981"/>
      <c r="D79" s="981"/>
      <c r="E79" s="986"/>
      <c r="F79" s="987"/>
      <c r="G79" s="987"/>
      <c r="H79" s="987"/>
      <c r="I79" s="987"/>
      <c r="J79" s="987"/>
      <c r="K79" s="987"/>
      <c r="L79" s="990"/>
      <c r="M79" s="990"/>
      <c r="N79" s="990"/>
      <c r="O79" s="990"/>
      <c r="P79" s="990"/>
      <c r="Q79" s="990"/>
      <c r="R79" s="990"/>
      <c r="S79" s="990"/>
      <c r="T79" s="990"/>
      <c r="U79" s="990"/>
      <c r="V79" s="990"/>
      <c r="W79" s="990"/>
      <c r="X79" s="990"/>
      <c r="Y79" s="990"/>
      <c r="Z79" s="990"/>
      <c r="AA79" s="960"/>
      <c r="AB79" s="961"/>
      <c r="AC79" s="961"/>
      <c r="AD79" s="961"/>
      <c r="AE79" s="961"/>
      <c r="AF79" s="961"/>
      <c r="AG79" s="961"/>
      <c r="AH79" s="961"/>
      <c r="AI79" s="961"/>
      <c r="AJ79" s="964"/>
      <c r="AK79" s="964"/>
      <c r="AL79" s="979"/>
      <c r="AM79" s="979"/>
      <c r="AN79" s="1008"/>
      <c r="AO79" s="1008"/>
      <c r="AP79" s="1008"/>
      <c r="AQ79" s="1008"/>
      <c r="AR79" s="1008"/>
      <c r="AS79" s="1008"/>
      <c r="AT79" s="1008"/>
      <c r="AU79" s="1008"/>
      <c r="AV79" s="1008"/>
      <c r="AW79" s="979"/>
      <c r="AX79" s="979"/>
      <c r="AY79" s="961"/>
      <c r="AZ79" s="961"/>
      <c r="BA79" s="961"/>
      <c r="BB79" s="961"/>
      <c r="BC79" s="961"/>
      <c r="BD79" s="961"/>
      <c r="BE79" s="961"/>
      <c r="BF79" s="961"/>
      <c r="BG79" s="961"/>
      <c r="BH79" s="964"/>
      <c r="BI79" s="993"/>
      <c r="BY79" s="242"/>
      <c r="BZ79" s="242"/>
      <c r="CA79" s="242"/>
      <c r="CB79" s="243"/>
      <c r="CC79" s="243"/>
      <c r="CD79" s="243"/>
      <c r="CE79" s="243"/>
      <c r="CF79" s="243"/>
      <c r="CG79" s="243"/>
      <c r="CH79" s="243"/>
      <c r="CI79" s="243"/>
      <c r="CJ79" s="243"/>
      <c r="CK79" s="243"/>
      <c r="CL79" s="243"/>
      <c r="CM79" s="243"/>
      <c r="CN79" s="240"/>
      <c r="CO79" s="240"/>
      <c r="CP79" s="240"/>
      <c r="CQ79" s="240"/>
      <c r="CR79" s="240"/>
      <c r="CS79" s="240"/>
      <c r="CT79" s="240"/>
      <c r="CU79" s="240"/>
      <c r="CV79" s="240"/>
      <c r="CW79" s="239"/>
      <c r="CX79" s="239"/>
      <c r="CY79" s="240"/>
      <c r="CZ79" s="240"/>
      <c r="DA79" s="240"/>
      <c r="DB79" s="240"/>
      <c r="DC79" s="240"/>
      <c r="DD79" s="240"/>
      <c r="DE79" s="240"/>
      <c r="DF79" s="239"/>
      <c r="DG79" s="239"/>
      <c r="DH79" s="237"/>
      <c r="DI79" s="237"/>
      <c r="DJ79" s="237"/>
      <c r="DK79" s="237"/>
      <c r="DL79" s="237"/>
      <c r="DM79" s="237"/>
      <c r="DN79" s="237"/>
      <c r="DO79" s="237"/>
      <c r="DP79" s="237"/>
      <c r="FC79" s="230"/>
      <c r="FD79" s="230"/>
    </row>
    <row r="80" spans="2:160" ht="7.5" customHeight="1">
      <c r="B80" s="981"/>
      <c r="C80" s="981"/>
      <c r="D80" s="981"/>
      <c r="E80" s="982" t="s">
        <v>212</v>
      </c>
      <c r="F80" s="983"/>
      <c r="G80" s="983"/>
      <c r="H80" s="983"/>
      <c r="I80" s="983"/>
      <c r="J80" s="983"/>
      <c r="K80" s="983"/>
      <c r="L80" s="988" t="s">
        <v>213</v>
      </c>
      <c r="M80" s="988"/>
      <c r="N80" s="988"/>
      <c r="O80" s="988"/>
      <c r="P80" s="988"/>
      <c r="Q80" s="988"/>
      <c r="R80" s="988"/>
      <c r="S80" s="988"/>
      <c r="T80" s="988"/>
      <c r="U80" s="988"/>
      <c r="V80" s="988"/>
      <c r="W80" s="988"/>
      <c r="X80" s="988"/>
      <c r="Y80" s="988"/>
      <c r="Z80" s="988"/>
      <c r="AA80" s="1000">
        <f>IF(S7&lt;1,0,1)</f>
        <v>1</v>
      </c>
      <c r="AB80" s="1001"/>
      <c r="AC80" s="1001"/>
      <c r="AD80" s="1001"/>
      <c r="AE80" s="1001"/>
      <c r="AF80" s="1001"/>
      <c r="AG80" s="1001"/>
      <c r="AH80" s="1001"/>
      <c r="AI80" s="1001"/>
      <c r="AJ80" s="1001"/>
      <c r="AK80" s="1001"/>
      <c r="AL80" s="978"/>
      <c r="AM80" s="978"/>
      <c r="AN80" s="1006">
        <f>パラメーター!$D$8</f>
        <v>10650</v>
      </c>
      <c r="AO80" s="1006"/>
      <c r="AP80" s="1006"/>
      <c r="AQ80" s="1006"/>
      <c r="AR80" s="1006"/>
      <c r="AS80" s="1006"/>
      <c r="AT80" s="1006"/>
      <c r="AU80" s="1006"/>
      <c r="AV80" s="1006"/>
      <c r="AW80" s="873" t="s">
        <v>259</v>
      </c>
      <c r="AX80" s="873"/>
      <c r="AY80" s="957">
        <f>AA80*AN80</f>
        <v>10650</v>
      </c>
      <c r="AZ80" s="957"/>
      <c r="BA80" s="957"/>
      <c r="BB80" s="957"/>
      <c r="BC80" s="957"/>
      <c r="BD80" s="957"/>
      <c r="BE80" s="957"/>
      <c r="BF80" s="957"/>
      <c r="BG80" s="957"/>
      <c r="BH80" s="962" t="s">
        <v>256</v>
      </c>
      <c r="BI80" s="991"/>
      <c r="BY80" s="242"/>
      <c r="BZ80" s="242"/>
      <c r="CA80" s="242"/>
      <c r="CB80" s="229"/>
      <c r="CC80" s="243"/>
      <c r="CD80" s="243"/>
      <c r="CE80" s="243"/>
      <c r="CF80" s="243"/>
      <c r="CG80" s="243"/>
      <c r="CH80" s="243"/>
      <c r="CI80" s="243"/>
      <c r="CJ80" s="243"/>
      <c r="CK80" s="243"/>
      <c r="CL80" s="243"/>
      <c r="CM80" s="243"/>
      <c r="CN80" s="240"/>
      <c r="CO80" s="240"/>
      <c r="CP80" s="240"/>
      <c r="CQ80" s="240"/>
      <c r="CR80" s="240"/>
      <c r="CS80" s="240"/>
      <c r="CT80" s="240"/>
      <c r="CU80" s="240"/>
      <c r="CV80" s="240"/>
      <c r="CW80" s="239"/>
      <c r="CX80" s="239"/>
      <c r="CY80" s="240"/>
      <c r="CZ80" s="240"/>
      <c r="DA80" s="240"/>
      <c r="DB80" s="240"/>
      <c r="DC80" s="240"/>
      <c r="DD80" s="240"/>
      <c r="DE80" s="240"/>
      <c r="DF80" s="239"/>
      <c r="DG80" s="239"/>
      <c r="DH80" s="237"/>
      <c r="DI80" s="237"/>
      <c r="DJ80" s="237"/>
      <c r="DK80" s="237"/>
      <c r="DL80" s="237"/>
      <c r="DM80" s="237"/>
      <c r="DN80" s="237"/>
      <c r="DO80" s="237"/>
      <c r="DP80" s="237"/>
      <c r="FC80" s="230"/>
      <c r="FD80" s="230"/>
    </row>
    <row r="81" spans="2:160" ht="7.5" customHeight="1">
      <c r="B81" s="981"/>
      <c r="C81" s="981"/>
      <c r="D81" s="981"/>
      <c r="E81" s="984"/>
      <c r="F81" s="985"/>
      <c r="G81" s="985"/>
      <c r="H81" s="985"/>
      <c r="I81" s="985"/>
      <c r="J81" s="985"/>
      <c r="K81" s="985"/>
      <c r="L81" s="989"/>
      <c r="M81" s="989"/>
      <c r="N81" s="989"/>
      <c r="O81" s="989"/>
      <c r="P81" s="989"/>
      <c r="Q81" s="989"/>
      <c r="R81" s="989"/>
      <c r="S81" s="989"/>
      <c r="T81" s="989"/>
      <c r="U81" s="989"/>
      <c r="V81" s="989"/>
      <c r="W81" s="989"/>
      <c r="X81" s="989"/>
      <c r="Y81" s="989"/>
      <c r="Z81" s="989"/>
      <c r="AA81" s="1002"/>
      <c r="AB81" s="1003"/>
      <c r="AC81" s="1003"/>
      <c r="AD81" s="1003"/>
      <c r="AE81" s="1003"/>
      <c r="AF81" s="1003"/>
      <c r="AG81" s="1003"/>
      <c r="AH81" s="1003"/>
      <c r="AI81" s="1003"/>
      <c r="AJ81" s="1003"/>
      <c r="AK81" s="1003"/>
      <c r="AL81" s="873"/>
      <c r="AM81" s="873"/>
      <c r="AN81" s="1007"/>
      <c r="AO81" s="1007"/>
      <c r="AP81" s="1007"/>
      <c r="AQ81" s="1007"/>
      <c r="AR81" s="1007"/>
      <c r="AS81" s="1007"/>
      <c r="AT81" s="1007"/>
      <c r="AU81" s="1007"/>
      <c r="AV81" s="1007"/>
      <c r="AW81" s="873"/>
      <c r="AX81" s="873"/>
      <c r="AY81" s="959"/>
      <c r="AZ81" s="959"/>
      <c r="BA81" s="959"/>
      <c r="BB81" s="959"/>
      <c r="BC81" s="959"/>
      <c r="BD81" s="959"/>
      <c r="BE81" s="959"/>
      <c r="BF81" s="959"/>
      <c r="BG81" s="959"/>
      <c r="BH81" s="963"/>
      <c r="BI81" s="992"/>
      <c r="BY81" s="242"/>
      <c r="BZ81" s="242"/>
      <c r="CA81" s="242"/>
      <c r="CB81" s="243"/>
      <c r="CC81" s="243"/>
      <c r="CD81" s="243"/>
      <c r="CE81" s="243"/>
      <c r="CF81" s="243"/>
      <c r="CG81" s="243"/>
      <c r="CH81" s="243"/>
      <c r="CI81" s="243"/>
      <c r="CJ81" s="243"/>
      <c r="CK81" s="243"/>
      <c r="CL81" s="243"/>
      <c r="CM81" s="243"/>
      <c r="CN81" s="240"/>
      <c r="CO81" s="240"/>
      <c r="CP81" s="240"/>
      <c r="CQ81" s="240"/>
      <c r="CR81" s="240"/>
      <c r="CS81" s="240"/>
      <c r="CT81" s="240"/>
      <c r="CU81" s="240"/>
      <c r="CV81" s="240"/>
      <c r="CW81" s="239"/>
      <c r="CX81" s="239"/>
      <c r="CY81" s="240"/>
      <c r="CZ81" s="240"/>
      <c r="DA81" s="240"/>
      <c r="DB81" s="240"/>
      <c r="DC81" s="240"/>
      <c r="DD81" s="240"/>
      <c r="DE81" s="240"/>
      <c r="DF81" s="239"/>
      <c r="DG81" s="239"/>
      <c r="DH81" s="237"/>
      <c r="DI81" s="237"/>
      <c r="DJ81" s="237"/>
      <c r="DK81" s="237"/>
      <c r="DL81" s="237"/>
      <c r="DM81" s="237"/>
      <c r="DN81" s="237"/>
      <c r="DO81" s="237"/>
      <c r="DP81" s="237"/>
      <c r="FC81" s="230"/>
      <c r="FD81" s="230"/>
    </row>
    <row r="82" spans="2:160" ht="7.5" customHeight="1">
      <c r="B82" s="981"/>
      <c r="C82" s="981"/>
      <c r="D82" s="981"/>
      <c r="E82" s="986"/>
      <c r="F82" s="987"/>
      <c r="G82" s="987"/>
      <c r="H82" s="987"/>
      <c r="I82" s="987"/>
      <c r="J82" s="987"/>
      <c r="K82" s="987"/>
      <c r="L82" s="990"/>
      <c r="M82" s="990"/>
      <c r="N82" s="990"/>
      <c r="O82" s="990"/>
      <c r="P82" s="990"/>
      <c r="Q82" s="990"/>
      <c r="R82" s="990"/>
      <c r="S82" s="990"/>
      <c r="T82" s="990"/>
      <c r="U82" s="990"/>
      <c r="V82" s="990"/>
      <c r="W82" s="990"/>
      <c r="X82" s="990"/>
      <c r="Y82" s="990"/>
      <c r="Z82" s="990"/>
      <c r="AA82" s="1004"/>
      <c r="AB82" s="1005"/>
      <c r="AC82" s="1005"/>
      <c r="AD82" s="1005"/>
      <c r="AE82" s="1005"/>
      <c r="AF82" s="1005"/>
      <c r="AG82" s="1005"/>
      <c r="AH82" s="1005"/>
      <c r="AI82" s="1005"/>
      <c r="AJ82" s="1005"/>
      <c r="AK82" s="1005"/>
      <c r="AL82" s="979"/>
      <c r="AM82" s="979"/>
      <c r="AN82" s="1008"/>
      <c r="AO82" s="1008"/>
      <c r="AP82" s="1008"/>
      <c r="AQ82" s="1008"/>
      <c r="AR82" s="1008"/>
      <c r="AS82" s="1008"/>
      <c r="AT82" s="1008"/>
      <c r="AU82" s="1008"/>
      <c r="AV82" s="1008"/>
      <c r="AW82" s="979"/>
      <c r="AX82" s="979"/>
      <c r="AY82" s="961"/>
      <c r="AZ82" s="961"/>
      <c r="BA82" s="961"/>
      <c r="BB82" s="961"/>
      <c r="BC82" s="961"/>
      <c r="BD82" s="961"/>
      <c r="BE82" s="961"/>
      <c r="BF82" s="961"/>
      <c r="BG82" s="961"/>
      <c r="BH82" s="964"/>
      <c r="BI82" s="993"/>
      <c r="BY82" s="242"/>
      <c r="BZ82" s="242"/>
      <c r="CA82" s="242"/>
      <c r="CB82" s="243"/>
      <c r="CC82" s="243"/>
      <c r="CD82" s="243"/>
      <c r="CE82" s="243"/>
      <c r="CF82" s="243"/>
      <c r="CG82" s="243"/>
      <c r="CH82" s="243"/>
      <c r="CI82" s="243"/>
      <c r="CJ82" s="243"/>
      <c r="CK82" s="243"/>
      <c r="CL82" s="243"/>
      <c r="CM82" s="243"/>
      <c r="CN82" s="240"/>
      <c r="CO82" s="240"/>
      <c r="CP82" s="240"/>
      <c r="CQ82" s="240"/>
      <c r="CR82" s="240"/>
      <c r="CS82" s="240"/>
      <c r="CT82" s="240"/>
      <c r="CU82" s="240"/>
      <c r="CV82" s="240"/>
      <c r="CW82" s="239"/>
      <c r="CX82" s="239"/>
      <c r="CY82" s="240"/>
      <c r="CZ82" s="240"/>
      <c r="DA82" s="240"/>
      <c r="DB82" s="240"/>
      <c r="DC82" s="240"/>
      <c r="DD82" s="240"/>
      <c r="DE82" s="240"/>
      <c r="DF82" s="239"/>
      <c r="DG82" s="239"/>
      <c r="DH82" s="237"/>
      <c r="DI82" s="237"/>
      <c r="DJ82" s="237"/>
      <c r="DK82" s="237"/>
      <c r="DL82" s="237"/>
      <c r="DM82" s="237"/>
      <c r="DN82" s="237"/>
      <c r="DO82" s="237"/>
      <c r="DP82" s="237"/>
      <c r="FC82" s="230"/>
      <c r="FD82" s="230"/>
    </row>
    <row r="83" spans="2:160" ht="8.25" customHeight="1">
      <c r="B83" s="965"/>
      <c r="C83" s="965"/>
      <c r="D83" s="965"/>
      <c r="E83" s="965"/>
      <c r="F83" s="965"/>
      <c r="G83" s="965"/>
      <c r="H83" s="965"/>
      <c r="I83" s="965"/>
      <c r="J83" s="965"/>
      <c r="K83" s="965"/>
      <c r="L83" s="965"/>
      <c r="M83" s="965"/>
      <c r="N83" s="965"/>
      <c r="O83" s="965"/>
      <c r="P83" s="965"/>
      <c r="Q83" s="965"/>
      <c r="R83" s="965"/>
      <c r="S83" s="965"/>
      <c r="T83" s="965"/>
      <c r="U83" s="965"/>
      <c r="V83" s="965"/>
      <c r="W83" s="965"/>
      <c r="X83" s="965"/>
      <c r="Y83" s="965"/>
      <c r="Z83" s="965"/>
      <c r="AA83" s="966" t="s">
        <v>206</v>
      </c>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8"/>
      <c r="AY83" s="956">
        <f>ROUNDDOWN(SUM(AY74:BI82),-2)</f>
        <v>20900</v>
      </c>
      <c r="AZ83" s="957"/>
      <c r="BA83" s="957"/>
      <c r="BB83" s="957"/>
      <c r="BC83" s="957"/>
      <c r="BD83" s="957"/>
      <c r="BE83" s="957"/>
      <c r="BF83" s="957"/>
      <c r="BG83" s="957"/>
      <c r="BH83" s="962" t="s">
        <v>256</v>
      </c>
      <c r="BI83" s="991"/>
      <c r="BY83" s="231"/>
      <c r="BZ83" s="231"/>
      <c r="CA83" s="231"/>
      <c r="CB83" s="231"/>
      <c r="CC83" s="231"/>
      <c r="CD83" s="231"/>
      <c r="CE83" s="231"/>
      <c r="CF83" s="231"/>
      <c r="CG83" s="231"/>
      <c r="CH83" s="231"/>
      <c r="CI83" s="231"/>
      <c r="CJ83" s="231"/>
      <c r="CK83" s="231"/>
      <c r="CL83" s="231"/>
      <c r="CM83" s="231"/>
      <c r="CN83" s="230"/>
      <c r="CO83" s="229"/>
      <c r="CP83" s="229"/>
      <c r="CQ83" s="229"/>
      <c r="CR83" s="229"/>
      <c r="CS83" s="229"/>
      <c r="CT83" s="229"/>
      <c r="CU83" s="229"/>
      <c r="CV83" s="229"/>
      <c r="CW83" s="229"/>
      <c r="CX83" s="229"/>
      <c r="CY83" s="229"/>
      <c r="CZ83" s="229"/>
      <c r="DA83" s="229"/>
      <c r="DB83" s="229"/>
      <c r="DC83" s="229"/>
      <c r="DD83" s="229"/>
      <c r="DE83" s="229"/>
      <c r="DF83" s="229"/>
      <c r="DG83" s="229"/>
      <c r="DH83" s="237"/>
      <c r="DI83" s="237"/>
      <c r="DJ83" s="237"/>
      <c r="DK83" s="237"/>
      <c r="DL83" s="237"/>
      <c r="DM83" s="237"/>
      <c r="DN83" s="237"/>
      <c r="DO83" s="237"/>
      <c r="DP83" s="237"/>
    </row>
    <row r="84" spans="2:160" ht="8.25" customHeight="1">
      <c r="B84" s="965"/>
      <c r="C84" s="965"/>
      <c r="D84" s="965"/>
      <c r="E84" s="965"/>
      <c r="F84" s="965"/>
      <c r="G84" s="965"/>
      <c r="H84" s="965"/>
      <c r="I84" s="965"/>
      <c r="J84" s="965"/>
      <c r="K84" s="965"/>
      <c r="L84" s="965"/>
      <c r="M84" s="965"/>
      <c r="N84" s="965"/>
      <c r="O84" s="965"/>
      <c r="P84" s="965"/>
      <c r="Q84" s="965"/>
      <c r="R84" s="965"/>
      <c r="S84" s="965"/>
      <c r="T84" s="965"/>
      <c r="U84" s="965"/>
      <c r="V84" s="965"/>
      <c r="W84" s="965"/>
      <c r="X84" s="965"/>
      <c r="Y84" s="965"/>
      <c r="Z84" s="965"/>
      <c r="AA84" s="969"/>
      <c r="AB84" s="970"/>
      <c r="AC84" s="970"/>
      <c r="AD84" s="970"/>
      <c r="AE84" s="970"/>
      <c r="AF84" s="970"/>
      <c r="AG84" s="970"/>
      <c r="AH84" s="970"/>
      <c r="AI84" s="970"/>
      <c r="AJ84" s="970"/>
      <c r="AK84" s="970"/>
      <c r="AL84" s="970"/>
      <c r="AM84" s="970"/>
      <c r="AN84" s="970"/>
      <c r="AO84" s="970"/>
      <c r="AP84" s="970"/>
      <c r="AQ84" s="970"/>
      <c r="AR84" s="970"/>
      <c r="AS84" s="970"/>
      <c r="AT84" s="970"/>
      <c r="AU84" s="970"/>
      <c r="AV84" s="970"/>
      <c r="AW84" s="970"/>
      <c r="AX84" s="971"/>
      <c r="AY84" s="958"/>
      <c r="AZ84" s="959"/>
      <c r="BA84" s="959"/>
      <c r="BB84" s="959"/>
      <c r="BC84" s="959"/>
      <c r="BD84" s="959"/>
      <c r="BE84" s="959"/>
      <c r="BF84" s="959"/>
      <c r="BG84" s="959"/>
      <c r="BH84" s="963"/>
      <c r="BI84" s="992"/>
      <c r="BY84" s="231"/>
      <c r="BZ84" s="231"/>
      <c r="CA84" s="231"/>
      <c r="CB84" s="231"/>
      <c r="CC84" s="231"/>
      <c r="CD84" s="231"/>
      <c r="CE84" s="231"/>
      <c r="CF84" s="231"/>
      <c r="CG84" s="231"/>
      <c r="CH84" s="231"/>
      <c r="CI84" s="231"/>
      <c r="CJ84" s="231"/>
      <c r="CK84" s="231"/>
      <c r="CL84" s="231"/>
      <c r="CM84" s="231"/>
      <c r="CN84" s="229"/>
      <c r="CO84" s="229"/>
      <c r="CP84" s="229"/>
      <c r="CQ84" s="229"/>
      <c r="CR84" s="229"/>
      <c r="CS84" s="229"/>
      <c r="CT84" s="229"/>
      <c r="CU84" s="229"/>
      <c r="CV84" s="229"/>
      <c r="CW84" s="229"/>
      <c r="CX84" s="229"/>
      <c r="CY84" s="229"/>
      <c r="CZ84" s="229"/>
      <c r="DA84" s="229"/>
      <c r="DB84" s="229"/>
      <c r="DC84" s="229"/>
      <c r="DD84" s="229"/>
      <c r="DE84" s="229"/>
      <c r="DF84" s="229"/>
      <c r="DG84" s="229"/>
      <c r="DH84" s="237"/>
      <c r="DI84" s="237"/>
      <c r="DJ84" s="237"/>
      <c r="DK84" s="237"/>
      <c r="DL84" s="237"/>
      <c r="DM84" s="237"/>
      <c r="DN84" s="237"/>
      <c r="DO84" s="237"/>
      <c r="DP84" s="237"/>
    </row>
    <row r="85" spans="2:160" ht="8.25" customHeight="1">
      <c r="B85" s="965"/>
      <c r="C85" s="965"/>
      <c r="D85" s="965"/>
      <c r="E85" s="965"/>
      <c r="F85" s="965"/>
      <c r="G85" s="965"/>
      <c r="H85" s="965"/>
      <c r="I85" s="965"/>
      <c r="J85" s="965"/>
      <c r="K85" s="965"/>
      <c r="L85" s="965"/>
      <c r="M85" s="965"/>
      <c r="N85" s="965"/>
      <c r="O85" s="965"/>
      <c r="P85" s="965"/>
      <c r="Q85" s="965"/>
      <c r="R85" s="965"/>
      <c r="S85" s="965"/>
      <c r="T85" s="965"/>
      <c r="U85" s="965"/>
      <c r="V85" s="965"/>
      <c r="W85" s="965"/>
      <c r="X85" s="965"/>
      <c r="Y85" s="965"/>
      <c r="Z85" s="965"/>
      <c r="AA85" s="972"/>
      <c r="AB85" s="973"/>
      <c r="AC85" s="973"/>
      <c r="AD85" s="973"/>
      <c r="AE85" s="973"/>
      <c r="AF85" s="973"/>
      <c r="AG85" s="973"/>
      <c r="AH85" s="973"/>
      <c r="AI85" s="973"/>
      <c r="AJ85" s="973"/>
      <c r="AK85" s="973"/>
      <c r="AL85" s="973"/>
      <c r="AM85" s="973"/>
      <c r="AN85" s="973"/>
      <c r="AO85" s="973"/>
      <c r="AP85" s="973"/>
      <c r="AQ85" s="973"/>
      <c r="AR85" s="973"/>
      <c r="AS85" s="973"/>
      <c r="AT85" s="973"/>
      <c r="AU85" s="973"/>
      <c r="AV85" s="973"/>
      <c r="AW85" s="973"/>
      <c r="AX85" s="974"/>
      <c r="AY85" s="960"/>
      <c r="AZ85" s="961"/>
      <c r="BA85" s="961"/>
      <c r="BB85" s="961"/>
      <c r="BC85" s="961"/>
      <c r="BD85" s="961"/>
      <c r="BE85" s="961"/>
      <c r="BF85" s="961"/>
      <c r="BG85" s="961"/>
      <c r="BH85" s="964"/>
      <c r="BI85" s="993"/>
      <c r="BY85" s="231"/>
      <c r="BZ85" s="231"/>
      <c r="CA85" s="231"/>
      <c r="CB85" s="231"/>
      <c r="CC85" s="231"/>
      <c r="CD85" s="231"/>
      <c r="CE85" s="231"/>
      <c r="CF85" s="231"/>
      <c r="CG85" s="231"/>
      <c r="CH85" s="231"/>
      <c r="CI85" s="231"/>
      <c r="CJ85" s="231"/>
      <c r="CK85" s="231"/>
      <c r="CL85" s="231"/>
      <c r="CM85" s="231"/>
      <c r="CN85" s="229"/>
      <c r="CO85" s="229"/>
      <c r="CP85" s="229"/>
      <c r="CQ85" s="229"/>
      <c r="CR85" s="229"/>
      <c r="CS85" s="229"/>
      <c r="CT85" s="229"/>
      <c r="CU85" s="229"/>
      <c r="CV85" s="229"/>
      <c r="CW85" s="229"/>
      <c r="CX85" s="229"/>
      <c r="CY85" s="229"/>
      <c r="CZ85" s="229"/>
      <c r="DA85" s="229"/>
      <c r="DB85" s="229"/>
      <c r="DC85" s="229"/>
      <c r="DD85" s="229"/>
      <c r="DE85" s="229"/>
      <c r="DF85" s="229"/>
      <c r="DG85" s="229"/>
      <c r="DH85" s="237"/>
      <c r="DI85" s="237"/>
      <c r="DJ85" s="237"/>
      <c r="DK85" s="237"/>
      <c r="DL85" s="237"/>
      <c r="DM85" s="237"/>
      <c r="DN85" s="237"/>
      <c r="DO85" s="237"/>
      <c r="DP85" s="237"/>
    </row>
    <row r="86" spans="2:160" ht="8.25" customHeight="1">
      <c r="B86" s="1077" t="str">
        <f>IF(AY83&gt;パラメーター!$D$13,"※後期分の限度額を超えているため、限度額である"&amp;パラメーター!$D$16&amp;"円で計算されます。","")</f>
        <v/>
      </c>
      <c r="C86" s="1077"/>
      <c r="D86" s="1077"/>
      <c r="E86" s="1077"/>
      <c r="F86" s="1077"/>
      <c r="G86" s="1077"/>
      <c r="H86" s="1077"/>
      <c r="I86" s="1077"/>
      <c r="J86" s="1077"/>
      <c r="K86" s="1077"/>
      <c r="L86" s="1077"/>
      <c r="M86" s="1077"/>
      <c r="N86" s="1077"/>
      <c r="O86" s="1077"/>
      <c r="P86" s="1077"/>
      <c r="Q86" s="1077"/>
      <c r="R86" s="1077"/>
      <c r="S86" s="1077"/>
      <c r="T86" s="1077"/>
      <c r="U86" s="1077"/>
      <c r="V86" s="1077"/>
      <c r="W86" s="1077"/>
      <c r="X86" s="1077"/>
      <c r="Y86" s="1077"/>
      <c r="Z86" s="1077"/>
      <c r="AA86" s="1077"/>
      <c r="AB86" s="1077"/>
      <c r="AC86" s="1077"/>
      <c r="AD86" s="1077"/>
      <c r="AE86" s="1077"/>
      <c r="AF86" s="1077"/>
      <c r="AG86" s="1077"/>
      <c r="AH86" s="1077"/>
      <c r="AI86" s="1077"/>
      <c r="AJ86" s="1077"/>
      <c r="AK86" s="1077"/>
      <c r="AL86" s="1077"/>
      <c r="AM86" s="1077"/>
      <c r="AN86" s="1077"/>
      <c r="AO86" s="1077"/>
      <c r="AP86" s="1077"/>
      <c r="AQ86" s="1077"/>
      <c r="AR86" s="1077"/>
      <c r="AS86" s="1077"/>
      <c r="AT86" s="1077"/>
      <c r="AU86" s="1077"/>
      <c r="AV86" s="1077"/>
      <c r="AW86" s="1077"/>
      <c r="AX86" s="1077"/>
      <c r="AY86" s="1077"/>
      <c r="AZ86" s="1077"/>
      <c r="BA86" s="1077"/>
      <c r="BB86" s="1077"/>
      <c r="BC86" s="1077"/>
      <c r="BD86" s="1077"/>
      <c r="BE86" s="1077"/>
      <c r="BF86" s="1077"/>
      <c r="BG86" s="1077"/>
      <c r="BH86" s="1077"/>
      <c r="BI86" s="1077"/>
      <c r="BY86" s="230"/>
      <c r="BZ86" s="230"/>
      <c r="CA86" s="230"/>
      <c r="CB86" s="230"/>
      <c r="CC86" s="230"/>
      <c r="CD86" s="230"/>
      <c r="CE86" s="230"/>
      <c r="CF86" s="230"/>
      <c r="CG86" s="230"/>
      <c r="CH86" s="230"/>
      <c r="CI86" s="230"/>
      <c r="CJ86" s="230"/>
      <c r="CK86" s="230"/>
      <c r="CL86" s="230"/>
      <c r="CM86" s="230"/>
      <c r="CN86" s="230"/>
      <c r="CO86" s="230"/>
      <c r="CP86" s="230"/>
      <c r="CQ86" s="230"/>
      <c r="CR86" s="230"/>
      <c r="CS86" s="230"/>
      <c r="CT86" s="230"/>
      <c r="CU86" s="230"/>
      <c r="CV86" s="230"/>
      <c r="CW86" s="230"/>
      <c r="CX86" s="230"/>
      <c r="CY86" s="230"/>
      <c r="CZ86" s="230"/>
      <c r="DA86" s="230"/>
      <c r="DB86" s="230"/>
      <c r="DC86" s="230"/>
      <c r="DD86" s="230"/>
      <c r="DE86" s="230"/>
      <c r="DF86" s="230"/>
      <c r="DG86" s="230"/>
      <c r="DH86" s="230"/>
      <c r="DI86" s="230"/>
      <c r="DJ86" s="230"/>
      <c r="DK86" s="230"/>
      <c r="DL86" s="230"/>
      <c r="DM86" s="230"/>
      <c r="DN86" s="230"/>
      <c r="DO86" s="230"/>
      <c r="DP86" s="230"/>
    </row>
    <row r="87" spans="2:160" ht="8.25" customHeight="1">
      <c r="B87" s="1077"/>
      <c r="C87" s="1077"/>
      <c r="D87" s="1077"/>
      <c r="E87" s="1077"/>
      <c r="F87" s="1077"/>
      <c r="G87" s="1077"/>
      <c r="H87" s="1077"/>
      <c r="I87" s="1077"/>
      <c r="J87" s="1077"/>
      <c r="K87" s="1077"/>
      <c r="L87" s="1077"/>
      <c r="M87" s="1077"/>
      <c r="N87" s="1077"/>
      <c r="O87" s="1077"/>
      <c r="P87" s="1077"/>
      <c r="Q87" s="1077"/>
      <c r="R87" s="1077"/>
      <c r="S87" s="1077"/>
      <c r="T87" s="1077"/>
      <c r="U87" s="1077"/>
      <c r="V87" s="1077"/>
      <c r="W87" s="1077"/>
      <c r="X87" s="1077"/>
      <c r="Y87" s="1077"/>
      <c r="Z87" s="1077"/>
      <c r="AA87" s="1077"/>
      <c r="AB87" s="1077"/>
      <c r="AC87" s="1077"/>
      <c r="AD87" s="1077"/>
      <c r="AE87" s="1077"/>
      <c r="AF87" s="1077"/>
      <c r="AG87" s="1077"/>
      <c r="AH87" s="1077"/>
      <c r="AI87" s="1077"/>
      <c r="AJ87" s="1077"/>
      <c r="AK87" s="1077"/>
      <c r="AL87" s="1077"/>
      <c r="AM87" s="1077"/>
      <c r="AN87" s="1077"/>
      <c r="AO87" s="1077"/>
      <c r="AP87" s="1077"/>
      <c r="AQ87" s="1077"/>
      <c r="AR87" s="1077"/>
      <c r="AS87" s="1077"/>
      <c r="AT87" s="1077"/>
      <c r="AU87" s="1077"/>
      <c r="AV87" s="1077"/>
      <c r="AW87" s="1077"/>
      <c r="AX87" s="1077"/>
      <c r="AY87" s="1077"/>
      <c r="AZ87" s="1077"/>
      <c r="BA87" s="1077"/>
      <c r="BB87" s="1077"/>
      <c r="BC87" s="1077"/>
      <c r="BD87" s="1077"/>
      <c r="BE87" s="1077"/>
      <c r="BF87" s="1077"/>
      <c r="BG87" s="1077"/>
      <c r="BH87" s="1077"/>
      <c r="BI87" s="1077"/>
      <c r="BY87" s="230"/>
      <c r="BZ87" s="230"/>
      <c r="CA87" s="230"/>
      <c r="CB87" s="230"/>
      <c r="CC87" s="230"/>
      <c r="CD87" s="230"/>
      <c r="CE87" s="230"/>
      <c r="CF87" s="230"/>
      <c r="CG87" s="230"/>
      <c r="CH87" s="230"/>
      <c r="CI87" s="230"/>
      <c r="CJ87" s="230"/>
      <c r="CK87" s="230"/>
      <c r="CL87" s="230"/>
      <c r="CM87" s="230"/>
      <c r="CN87" s="230"/>
      <c r="CO87" s="230"/>
      <c r="CP87" s="230"/>
      <c r="CQ87" s="230"/>
      <c r="CR87" s="230"/>
      <c r="CS87" s="230"/>
      <c r="CT87" s="230"/>
      <c r="CU87" s="230"/>
      <c r="CV87" s="230"/>
      <c r="CW87" s="230"/>
      <c r="CX87" s="230"/>
      <c r="CY87" s="230"/>
      <c r="CZ87" s="230"/>
      <c r="DA87" s="230"/>
      <c r="DB87" s="230"/>
      <c r="DC87" s="230"/>
      <c r="DD87" s="230"/>
      <c r="DE87" s="230"/>
      <c r="DF87" s="230"/>
      <c r="DG87" s="230"/>
      <c r="DH87" s="230"/>
      <c r="DI87" s="230"/>
      <c r="DJ87" s="230"/>
      <c r="DK87" s="230"/>
      <c r="DL87" s="230"/>
      <c r="DM87" s="230"/>
      <c r="DN87" s="230"/>
      <c r="DO87" s="230"/>
      <c r="DP87" s="230"/>
    </row>
    <row r="88" spans="2:160" ht="8.25" customHeight="1">
      <c r="BY88" s="233"/>
      <c r="BZ88" s="233"/>
      <c r="CA88" s="233"/>
      <c r="CB88" s="233"/>
      <c r="CC88" s="233"/>
      <c r="CD88" s="233"/>
      <c r="CE88" s="233"/>
      <c r="CF88" s="233"/>
      <c r="CG88" s="233"/>
      <c r="CH88" s="233"/>
      <c r="CI88" s="233"/>
      <c r="CJ88" s="233"/>
      <c r="CK88" s="233"/>
      <c r="CL88" s="233"/>
      <c r="CM88" s="233"/>
      <c r="CN88" s="233"/>
      <c r="CO88" s="233"/>
      <c r="CP88" s="233"/>
      <c r="CQ88" s="233"/>
      <c r="CR88" s="233"/>
      <c r="CS88" s="233"/>
      <c r="CT88" s="233"/>
      <c r="CU88" s="233"/>
      <c r="CV88" s="233"/>
      <c r="CW88" s="233"/>
      <c r="CX88" s="233"/>
      <c r="CY88" s="233"/>
      <c r="CZ88" s="233"/>
      <c r="DA88" s="233"/>
      <c r="DB88" s="233"/>
      <c r="DC88" s="233"/>
      <c r="DD88" s="233"/>
      <c r="DE88" s="233"/>
      <c r="DF88" s="233"/>
      <c r="DG88" s="233"/>
      <c r="DH88" s="233"/>
      <c r="DI88" s="233"/>
      <c r="DJ88" s="233"/>
      <c r="DK88" s="233"/>
      <c r="DL88" s="233"/>
      <c r="DM88" s="233"/>
      <c r="DN88" s="233"/>
      <c r="DO88" s="233"/>
      <c r="DP88" s="233"/>
    </row>
    <row r="89" spans="2:160" ht="7.5" customHeight="1">
      <c r="B89" s="981" t="s">
        <v>207</v>
      </c>
      <c r="C89" s="981"/>
      <c r="D89" s="981"/>
      <c r="E89" s="982" t="s">
        <v>208</v>
      </c>
      <c r="F89" s="983"/>
      <c r="G89" s="983"/>
      <c r="H89" s="983"/>
      <c r="I89" s="983"/>
      <c r="J89" s="983"/>
      <c r="K89" s="983"/>
      <c r="L89" s="988" t="s">
        <v>209</v>
      </c>
      <c r="M89" s="988"/>
      <c r="N89" s="988"/>
      <c r="O89" s="988"/>
      <c r="P89" s="988"/>
      <c r="Q89" s="988"/>
      <c r="R89" s="988"/>
      <c r="S89" s="988"/>
      <c r="T89" s="988"/>
      <c r="U89" s="988"/>
      <c r="V89" s="988"/>
      <c r="W89" s="988"/>
      <c r="X89" s="988"/>
      <c r="Y89" s="988"/>
      <c r="Z89" s="988"/>
      <c r="AA89" s="956">
        <f>S10</f>
        <v>0</v>
      </c>
      <c r="AB89" s="957"/>
      <c r="AC89" s="957"/>
      <c r="AD89" s="957"/>
      <c r="AE89" s="957"/>
      <c r="AF89" s="957"/>
      <c r="AG89" s="957"/>
      <c r="AH89" s="957"/>
      <c r="AI89" s="957"/>
      <c r="AJ89" s="962" t="s">
        <v>256</v>
      </c>
      <c r="AK89" s="962"/>
      <c r="AL89" s="978" t="s">
        <v>204</v>
      </c>
      <c r="AM89" s="978"/>
      <c r="AN89" s="975">
        <f>パラメーター!$D$9</f>
        <v>2.2700000000000001E-2</v>
      </c>
      <c r="AO89" s="975"/>
      <c r="AP89" s="975"/>
      <c r="AQ89" s="975"/>
      <c r="AR89" s="975"/>
      <c r="AS89" s="975"/>
      <c r="AT89" s="975"/>
      <c r="AU89" s="975"/>
      <c r="AV89" s="975"/>
      <c r="AW89" s="978" t="s">
        <v>205</v>
      </c>
      <c r="AX89" s="978"/>
      <c r="AY89" s="957">
        <f>ROUNDDOWN(AA89*AN89,0)</f>
        <v>0</v>
      </c>
      <c r="AZ89" s="957"/>
      <c r="BA89" s="957"/>
      <c r="BB89" s="957"/>
      <c r="BC89" s="957"/>
      <c r="BD89" s="957"/>
      <c r="BE89" s="957"/>
      <c r="BF89" s="957"/>
      <c r="BG89" s="957"/>
      <c r="BH89" s="962" t="s">
        <v>256</v>
      </c>
      <c r="BI89" s="991"/>
    </row>
    <row r="90" spans="2:160" ht="7.5" customHeight="1">
      <c r="B90" s="981"/>
      <c r="C90" s="981"/>
      <c r="D90" s="981"/>
      <c r="E90" s="984"/>
      <c r="F90" s="985"/>
      <c r="G90" s="985"/>
      <c r="H90" s="985"/>
      <c r="I90" s="985"/>
      <c r="J90" s="985"/>
      <c r="K90" s="985"/>
      <c r="L90" s="989"/>
      <c r="M90" s="989"/>
      <c r="N90" s="989"/>
      <c r="O90" s="989"/>
      <c r="P90" s="989"/>
      <c r="Q90" s="989"/>
      <c r="R90" s="989"/>
      <c r="S90" s="989"/>
      <c r="T90" s="989"/>
      <c r="U90" s="989"/>
      <c r="V90" s="989"/>
      <c r="W90" s="989"/>
      <c r="X90" s="989"/>
      <c r="Y90" s="989"/>
      <c r="Z90" s="989"/>
      <c r="AA90" s="958"/>
      <c r="AB90" s="959"/>
      <c r="AC90" s="959"/>
      <c r="AD90" s="959"/>
      <c r="AE90" s="959"/>
      <c r="AF90" s="959"/>
      <c r="AG90" s="959"/>
      <c r="AH90" s="959"/>
      <c r="AI90" s="959"/>
      <c r="AJ90" s="963"/>
      <c r="AK90" s="963"/>
      <c r="AL90" s="873"/>
      <c r="AM90" s="873"/>
      <c r="AN90" s="976"/>
      <c r="AO90" s="976"/>
      <c r="AP90" s="976"/>
      <c r="AQ90" s="976"/>
      <c r="AR90" s="976"/>
      <c r="AS90" s="976"/>
      <c r="AT90" s="976"/>
      <c r="AU90" s="976"/>
      <c r="AV90" s="976"/>
      <c r="AW90" s="873"/>
      <c r="AX90" s="873"/>
      <c r="AY90" s="959"/>
      <c r="AZ90" s="959"/>
      <c r="BA90" s="959"/>
      <c r="BB90" s="959"/>
      <c r="BC90" s="959"/>
      <c r="BD90" s="959"/>
      <c r="BE90" s="959"/>
      <c r="BF90" s="959"/>
      <c r="BG90" s="959"/>
      <c r="BH90" s="963"/>
      <c r="BI90" s="992"/>
    </row>
    <row r="91" spans="2:160" ht="7.5" customHeight="1">
      <c r="B91" s="981"/>
      <c r="C91" s="981"/>
      <c r="D91" s="981"/>
      <c r="E91" s="986"/>
      <c r="F91" s="987"/>
      <c r="G91" s="987"/>
      <c r="H91" s="987"/>
      <c r="I91" s="987"/>
      <c r="J91" s="987"/>
      <c r="K91" s="987"/>
      <c r="L91" s="990"/>
      <c r="M91" s="990"/>
      <c r="N91" s="990"/>
      <c r="O91" s="990"/>
      <c r="P91" s="990"/>
      <c r="Q91" s="990"/>
      <c r="R91" s="990"/>
      <c r="S91" s="990"/>
      <c r="T91" s="990"/>
      <c r="U91" s="990"/>
      <c r="V91" s="990"/>
      <c r="W91" s="990"/>
      <c r="X91" s="990"/>
      <c r="Y91" s="990"/>
      <c r="Z91" s="990"/>
      <c r="AA91" s="960"/>
      <c r="AB91" s="961"/>
      <c r="AC91" s="961"/>
      <c r="AD91" s="961"/>
      <c r="AE91" s="961"/>
      <c r="AF91" s="961"/>
      <c r="AG91" s="961"/>
      <c r="AH91" s="961"/>
      <c r="AI91" s="961"/>
      <c r="AJ91" s="964"/>
      <c r="AK91" s="964"/>
      <c r="AL91" s="979"/>
      <c r="AM91" s="979"/>
      <c r="AN91" s="977"/>
      <c r="AO91" s="977"/>
      <c r="AP91" s="977"/>
      <c r="AQ91" s="977"/>
      <c r="AR91" s="977"/>
      <c r="AS91" s="977"/>
      <c r="AT91" s="977"/>
      <c r="AU91" s="977"/>
      <c r="AV91" s="977"/>
      <c r="AW91" s="979"/>
      <c r="AX91" s="979"/>
      <c r="AY91" s="961"/>
      <c r="AZ91" s="961"/>
      <c r="BA91" s="961"/>
      <c r="BB91" s="961"/>
      <c r="BC91" s="961"/>
      <c r="BD91" s="961"/>
      <c r="BE91" s="961"/>
      <c r="BF91" s="961"/>
      <c r="BG91" s="961"/>
      <c r="BH91" s="964"/>
      <c r="BI91" s="993"/>
    </row>
    <row r="92" spans="2:160" ht="7.5" customHeight="1">
      <c r="B92" s="981"/>
      <c r="C92" s="981"/>
      <c r="D92" s="981"/>
      <c r="E92" s="982" t="s">
        <v>210</v>
      </c>
      <c r="F92" s="983"/>
      <c r="G92" s="983"/>
      <c r="H92" s="983"/>
      <c r="I92" s="983"/>
      <c r="J92" s="983"/>
      <c r="K92" s="983"/>
      <c r="L92" s="988" t="s">
        <v>211</v>
      </c>
      <c r="M92" s="988"/>
      <c r="N92" s="988"/>
      <c r="O92" s="988"/>
      <c r="P92" s="988"/>
      <c r="Q92" s="988"/>
      <c r="R92" s="988"/>
      <c r="S92" s="988"/>
      <c r="T92" s="988"/>
      <c r="U92" s="988"/>
      <c r="V92" s="988"/>
      <c r="W92" s="988"/>
      <c r="X92" s="988"/>
      <c r="Y92" s="988"/>
      <c r="Z92" s="988"/>
      <c r="AA92" s="956">
        <f>S13</f>
        <v>1</v>
      </c>
      <c r="AB92" s="957"/>
      <c r="AC92" s="957"/>
      <c r="AD92" s="957"/>
      <c r="AE92" s="957"/>
      <c r="AF92" s="957"/>
      <c r="AG92" s="957"/>
      <c r="AH92" s="957"/>
      <c r="AI92" s="957"/>
      <c r="AJ92" s="962" t="s">
        <v>258</v>
      </c>
      <c r="AK92" s="962"/>
      <c r="AL92" s="978" t="s">
        <v>204</v>
      </c>
      <c r="AM92" s="978"/>
      <c r="AN92" s="1006">
        <f>パラメーター!$D$10</f>
        <v>10210</v>
      </c>
      <c r="AO92" s="1006"/>
      <c r="AP92" s="1006"/>
      <c r="AQ92" s="1006"/>
      <c r="AR92" s="1006"/>
      <c r="AS92" s="1006"/>
      <c r="AT92" s="1006"/>
      <c r="AU92" s="1006"/>
      <c r="AV92" s="1006"/>
      <c r="AW92" s="978" t="s">
        <v>205</v>
      </c>
      <c r="AX92" s="978"/>
      <c r="AY92" s="957">
        <f>AA92*AN92</f>
        <v>10210</v>
      </c>
      <c r="AZ92" s="957"/>
      <c r="BA92" s="957"/>
      <c r="BB92" s="957"/>
      <c r="BC92" s="957"/>
      <c r="BD92" s="957"/>
      <c r="BE92" s="957"/>
      <c r="BF92" s="957"/>
      <c r="BG92" s="957"/>
      <c r="BH92" s="962" t="s">
        <v>256</v>
      </c>
      <c r="BI92" s="991"/>
    </row>
    <row r="93" spans="2:160" ht="7.5" customHeight="1">
      <c r="B93" s="981"/>
      <c r="C93" s="981"/>
      <c r="D93" s="981"/>
      <c r="E93" s="984"/>
      <c r="F93" s="985"/>
      <c r="G93" s="985"/>
      <c r="H93" s="985"/>
      <c r="I93" s="985"/>
      <c r="J93" s="985"/>
      <c r="K93" s="985"/>
      <c r="L93" s="989"/>
      <c r="M93" s="989"/>
      <c r="N93" s="989"/>
      <c r="O93" s="989"/>
      <c r="P93" s="989"/>
      <c r="Q93" s="989"/>
      <c r="R93" s="989"/>
      <c r="S93" s="989"/>
      <c r="T93" s="989"/>
      <c r="U93" s="989"/>
      <c r="V93" s="989"/>
      <c r="W93" s="989"/>
      <c r="X93" s="989"/>
      <c r="Y93" s="989"/>
      <c r="Z93" s="989"/>
      <c r="AA93" s="958"/>
      <c r="AB93" s="959"/>
      <c r="AC93" s="959"/>
      <c r="AD93" s="959"/>
      <c r="AE93" s="959"/>
      <c r="AF93" s="959"/>
      <c r="AG93" s="959"/>
      <c r="AH93" s="959"/>
      <c r="AI93" s="959"/>
      <c r="AJ93" s="963"/>
      <c r="AK93" s="963"/>
      <c r="AL93" s="873"/>
      <c r="AM93" s="873"/>
      <c r="AN93" s="1007"/>
      <c r="AO93" s="1007"/>
      <c r="AP93" s="1007"/>
      <c r="AQ93" s="1007"/>
      <c r="AR93" s="1007"/>
      <c r="AS93" s="1007"/>
      <c r="AT93" s="1007"/>
      <c r="AU93" s="1007"/>
      <c r="AV93" s="1007"/>
      <c r="AW93" s="873"/>
      <c r="AX93" s="873"/>
      <c r="AY93" s="959"/>
      <c r="AZ93" s="959"/>
      <c r="BA93" s="959"/>
      <c r="BB93" s="959"/>
      <c r="BC93" s="959"/>
      <c r="BD93" s="959"/>
      <c r="BE93" s="959"/>
      <c r="BF93" s="959"/>
      <c r="BG93" s="959"/>
      <c r="BH93" s="963"/>
      <c r="BI93" s="992"/>
    </row>
    <row r="94" spans="2:160" ht="7.5" customHeight="1">
      <c r="B94" s="981"/>
      <c r="C94" s="981"/>
      <c r="D94" s="981"/>
      <c r="E94" s="986"/>
      <c r="F94" s="987"/>
      <c r="G94" s="987"/>
      <c r="H94" s="987"/>
      <c r="I94" s="987"/>
      <c r="J94" s="987"/>
      <c r="K94" s="987"/>
      <c r="L94" s="990"/>
      <c r="M94" s="990"/>
      <c r="N94" s="990"/>
      <c r="O94" s="990"/>
      <c r="P94" s="990"/>
      <c r="Q94" s="990"/>
      <c r="R94" s="990"/>
      <c r="S94" s="990"/>
      <c r="T94" s="990"/>
      <c r="U94" s="990"/>
      <c r="V94" s="990"/>
      <c r="W94" s="990"/>
      <c r="X94" s="990"/>
      <c r="Y94" s="990"/>
      <c r="Z94" s="990"/>
      <c r="AA94" s="960"/>
      <c r="AB94" s="961"/>
      <c r="AC94" s="961"/>
      <c r="AD94" s="961"/>
      <c r="AE94" s="961"/>
      <c r="AF94" s="961"/>
      <c r="AG94" s="961"/>
      <c r="AH94" s="961"/>
      <c r="AI94" s="961"/>
      <c r="AJ94" s="964"/>
      <c r="AK94" s="964"/>
      <c r="AL94" s="979"/>
      <c r="AM94" s="979"/>
      <c r="AN94" s="1008"/>
      <c r="AO94" s="1008"/>
      <c r="AP94" s="1008"/>
      <c r="AQ94" s="1008"/>
      <c r="AR94" s="1008"/>
      <c r="AS94" s="1008"/>
      <c r="AT94" s="1008"/>
      <c r="AU94" s="1008"/>
      <c r="AV94" s="1008"/>
      <c r="AW94" s="979"/>
      <c r="AX94" s="979"/>
      <c r="AY94" s="961"/>
      <c r="AZ94" s="961"/>
      <c r="BA94" s="961"/>
      <c r="BB94" s="961"/>
      <c r="BC94" s="961"/>
      <c r="BD94" s="961"/>
      <c r="BE94" s="961"/>
      <c r="BF94" s="961"/>
      <c r="BG94" s="961"/>
      <c r="BH94" s="964"/>
      <c r="BI94" s="993"/>
    </row>
    <row r="95" spans="2:160" ht="7.5" customHeight="1">
      <c r="B95" s="981"/>
      <c r="C95" s="981"/>
      <c r="D95" s="981"/>
      <c r="E95" s="982" t="s">
        <v>212</v>
      </c>
      <c r="F95" s="983"/>
      <c r="G95" s="983"/>
      <c r="H95" s="983"/>
      <c r="I95" s="983"/>
      <c r="J95" s="983"/>
      <c r="K95" s="983"/>
      <c r="L95" s="988" t="s">
        <v>213</v>
      </c>
      <c r="M95" s="988"/>
      <c r="N95" s="988"/>
      <c r="O95" s="988"/>
      <c r="P95" s="988"/>
      <c r="Q95" s="988"/>
      <c r="R95" s="988"/>
      <c r="S95" s="988"/>
      <c r="T95" s="988"/>
      <c r="U95" s="988"/>
      <c r="V95" s="988"/>
      <c r="W95" s="988"/>
      <c r="X95" s="988"/>
      <c r="Y95" s="988"/>
      <c r="Z95" s="988"/>
      <c r="AA95" s="1000">
        <f>IF(S13&lt;1,0,1)</f>
        <v>1</v>
      </c>
      <c r="AB95" s="1001"/>
      <c r="AC95" s="1001"/>
      <c r="AD95" s="1001"/>
      <c r="AE95" s="1001"/>
      <c r="AF95" s="1001"/>
      <c r="AG95" s="1001"/>
      <c r="AH95" s="1001"/>
      <c r="AI95" s="1001"/>
      <c r="AJ95" s="1001"/>
      <c r="AK95" s="1001"/>
      <c r="AL95" s="978"/>
      <c r="AM95" s="978"/>
      <c r="AN95" s="1006">
        <f>パラメーター!$D$11</f>
        <v>7730</v>
      </c>
      <c r="AO95" s="1006"/>
      <c r="AP95" s="1006"/>
      <c r="AQ95" s="1006"/>
      <c r="AR95" s="1006"/>
      <c r="AS95" s="1006"/>
      <c r="AT95" s="1006"/>
      <c r="AU95" s="1006"/>
      <c r="AV95" s="1006"/>
      <c r="AW95" s="873" t="s">
        <v>259</v>
      </c>
      <c r="AX95" s="873"/>
      <c r="AY95" s="957">
        <f>AA95*AN95</f>
        <v>7730</v>
      </c>
      <c r="AZ95" s="957"/>
      <c r="BA95" s="957"/>
      <c r="BB95" s="957"/>
      <c r="BC95" s="957"/>
      <c r="BD95" s="957"/>
      <c r="BE95" s="957"/>
      <c r="BF95" s="957"/>
      <c r="BG95" s="957"/>
      <c r="BH95" s="962" t="s">
        <v>256</v>
      </c>
      <c r="BI95" s="991"/>
    </row>
    <row r="96" spans="2:160" ht="7.5" customHeight="1">
      <c r="B96" s="981"/>
      <c r="C96" s="981"/>
      <c r="D96" s="981"/>
      <c r="E96" s="984"/>
      <c r="F96" s="985"/>
      <c r="G96" s="985"/>
      <c r="H96" s="985"/>
      <c r="I96" s="985"/>
      <c r="J96" s="985"/>
      <c r="K96" s="985"/>
      <c r="L96" s="989"/>
      <c r="M96" s="989"/>
      <c r="N96" s="989"/>
      <c r="O96" s="989"/>
      <c r="P96" s="989"/>
      <c r="Q96" s="989"/>
      <c r="R96" s="989"/>
      <c r="S96" s="989"/>
      <c r="T96" s="989"/>
      <c r="U96" s="989"/>
      <c r="V96" s="989"/>
      <c r="W96" s="989"/>
      <c r="X96" s="989"/>
      <c r="Y96" s="989"/>
      <c r="Z96" s="989"/>
      <c r="AA96" s="1002"/>
      <c r="AB96" s="1003"/>
      <c r="AC96" s="1003"/>
      <c r="AD96" s="1003"/>
      <c r="AE96" s="1003"/>
      <c r="AF96" s="1003"/>
      <c r="AG96" s="1003"/>
      <c r="AH96" s="1003"/>
      <c r="AI96" s="1003"/>
      <c r="AJ96" s="1003"/>
      <c r="AK96" s="1003"/>
      <c r="AL96" s="873"/>
      <c r="AM96" s="873"/>
      <c r="AN96" s="1007"/>
      <c r="AO96" s="1007"/>
      <c r="AP96" s="1007"/>
      <c r="AQ96" s="1007"/>
      <c r="AR96" s="1007"/>
      <c r="AS96" s="1007"/>
      <c r="AT96" s="1007"/>
      <c r="AU96" s="1007"/>
      <c r="AV96" s="1007"/>
      <c r="AW96" s="873"/>
      <c r="AX96" s="873"/>
      <c r="AY96" s="959"/>
      <c r="AZ96" s="959"/>
      <c r="BA96" s="959"/>
      <c r="BB96" s="959"/>
      <c r="BC96" s="959"/>
      <c r="BD96" s="959"/>
      <c r="BE96" s="959"/>
      <c r="BF96" s="959"/>
      <c r="BG96" s="959"/>
      <c r="BH96" s="963"/>
      <c r="BI96" s="992"/>
    </row>
    <row r="97" spans="2:62" ht="7.5" customHeight="1">
      <c r="B97" s="981"/>
      <c r="C97" s="981"/>
      <c r="D97" s="981"/>
      <c r="E97" s="986"/>
      <c r="F97" s="987"/>
      <c r="G97" s="987"/>
      <c r="H97" s="987"/>
      <c r="I97" s="987"/>
      <c r="J97" s="987"/>
      <c r="K97" s="987"/>
      <c r="L97" s="990"/>
      <c r="M97" s="990"/>
      <c r="N97" s="990"/>
      <c r="O97" s="990"/>
      <c r="P97" s="990"/>
      <c r="Q97" s="990"/>
      <c r="R97" s="990"/>
      <c r="S97" s="990"/>
      <c r="T97" s="990"/>
      <c r="U97" s="990"/>
      <c r="V97" s="990"/>
      <c r="W97" s="990"/>
      <c r="X97" s="990"/>
      <c r="Y97" s="990"/>
      <c r="Z97" s="990"/>
      <c r="AA97" s="1004"/>
      <c r="AB97" s="1005"/>
      <c r="AC97" s="1005"/>
      <c r="AD97" s="1005"/>
      <c r="AE97" s="1005"/>
      <c r="AF97" s="1005"/>
      <c r="AG97" s="1005"/>
      <c r="AH97" s="1005"/>
      <c r="AI97" s="1005"/>
      <c r="AJ97" s="1005"/>
      <c r="AK97" s="1005"/>
      <c r="AL97" s="979"/>
      <c r="AM97" s="979"/>
      <c r="AN97" s="1008"/>
      <c r="AO97" s="1008"/>
      <c r="AP97" s="1008"/>
      <c r="AQ97" s="1008"/>
      <c r="AR97" s="1008"/>
      <c r="AS97" s="1008"/>
      <c r="AT97" s="1008"/>
      <c r="AU97" s="1008"/>
      <c r="AV97" s="1008"/>
      <c r="AW97" s="979"/>
      <c r="AX97" s="979"/>
      <c r="AY97" s="961"/>
      <c r="AZ97" s="961"/>
      <c r="BA97" s="961"/>
      <c r="BB97" s="961"/>
      <c r="BC97" s="961"/>
      <c r="BD97" s="961"/>
      <c r="BE97" s="961"/>
      <c r="BF97" s="961"/>
      <c r="BG97" s="961"/>
      <c r="BH97" s="964"/>
      <c r="BI97" s="993"/>
    </row>
    <row r="98" spans="2:62" ht="8.25" customHeight="1">
      <c r="B98" s="965" t="s">
        <v>248</v>
      </c>
      <c r="C98" s="965"/>
      <c r="D98" s="965"/>
      <c r="E98" s="965"/>
      <c r="F98" s="965"/>
      <c r="G98" s="965"/>
      <c r="H98" s="965"/>
      <c r="I98" s="965"/>
      <c r="J98" s="965"/>
      <c r="K98" s="965"/>
      <c r="L98" s="965"/>
      <c r="M98" s="965"/>
      <c r="N98" s="965"/>
      <c r="O98" s="965"/>
      <c r="P98" s="965"/>
      <c r="Q98" s="965"/>
      <c r="R98" s="965"/>
      <c r="S98" s="965"/>
      <c r="T98" s="965"/>
      <c r="U98" s="965"/>
      <c r="V98" s="965"/>
      <c r="W98" s="965"/>
      <c r="X98" s="965"/>
      <c r="Y98" s="965"/>
      <c r="Z98" s="965"/>
      <c r="AA98" s="966" t="s">
        <v>206</v>
      </c>
      <c r="AB98" s="967"/>
      <c r="AC98" s="967"/>
      <c r="AD98" s="967"/>
      <c r="AE98" s="967"/>
      <c r="AF98" s="967"/>
      <c r="AG98" s="967"/>
      <c r="AH98" s="967"/>
      <c r="AI98" s="967"/>
      <c r="AJ98" s="967"/>
      <c r="AK98" s="967"/>
      <c r="AL98" s="967"/>
      <c r="AM98" s="967"/>
      <c r="AN98" s="967"/>
      <c r="AO98" s="967"/>
      <c r="AP98" s="967"/>
      <c r="AQ98" s="967"/>
      <c r="AR98" s="967"/>
      <c r="AS98" s="967"/>
      <c r="AT98" s="967"/>
      <c r="AU98" s="967"/>
      <c r="AV98" s="967"/>
      <c r="AW98" s="967"/>
      <c r="AX98" s="968"/>
      <c r="AY98" s="956">
        <f>ROUNDDOWN(SUM(AY89:BI97),-2)</f>
        <v>17900</v>
      </c>
      <c r="AZ98" s="957"/>
      <c r="BA98" s="957"/>
      <c r="BB98" s="957"/>
      <c r="BC98" s="957"/>
      <c r="BD98" s="957"/>
      <c r="BE98" s="957"/>
      <c r="BF98" s="957"/>
      <c r="BG98" s="957"/>
      <c r="BH98" s="962" t="s">
        <v>256</v>
      </c>
      <c r="BI98" s="991"/>
    </row>
    <row r="99" spans="2:62" ht="8.25" customHeight="1">
      <c r="B99" s="965"/>
      <c r="C99" s="965"/>
      <c r="D99" s="965"/>
      <c r="E99" s="965"/>
      <c r="F99" s="965"/>
      <c r="G99" s="965"/>
      <c r="H99" s="965"/>
      <c r="I99" s="965"/>
      <c r="J99" s="965"/>
      <c r="K99" s="965"/>
      <c r="L99" s="965"/>
      <c r="M99" s="965"/>
      <c r="N99" s="965"/>
      <c r="O99" s="965"/>
      <c r="P99" s="965"/>
      <c r="Q99" s="965"/>
      <c r="R99" s="965"/>
      <c r="S99" s="965"/>
      <c r="T99" s="965"/>
      <c r="U99" s="965"/>
      <c r="V99" s="965"/>
      <c r="W99" s="965"/>
      <c r="X99" s="965"/>
      <c r="Y99" s="965"/>
      <c r="Z99" s="965"/>
      <c r="AA99" s="969"/>
      <c r="AB99" s="970"/>
      <c r="AC99" s="970"/>
      <c r="AD99" s="970"/>
      <c r="AE99" s="970"/>
      <c r="AF99" s="970"/>
      <c r="AG99" s="970"/>
      <c r="AH99" s="970"/>
      <c r="AI99" s="970"/>
      <c r="AJ99" s="970"/>
      <c r="AK99" s="970"/>
      <c r="AL99" s="970"/>
      <c r="AM99" s="970"/>
      <c r="AN99" s="970"/>
      <c r="AO99" s="970"/>
      <c r="AP99" s="970"/>
      <c r="AQ99" s="970"/>
      <c r="AR99" s="970"/>
      <c r="AS99" s="970"/>
      <c r="AT99" s="970"/>
      <c r="AU99" s="970"/>
      <c r="AV99" s="970"/>
      <c r="AW99" s="970"/>
      <c r="AX99" s="971"/>
      <c r="AY99" s="958"/>
      <c r="AZ99" s="959"/>
      <c r="BA99" s="959"/>
      <c r="BB99" s="959"/>
      <c r="BC99" s="959"/>
      <c r="BD99" s="959"/>
      <c r="BE99" s="959"/>
      <c r="BF99" s="959"/>
      <c r="BG99" s="959"/>
      <c r="BH99" s="963"/>
      <c r="BI99" s="992"/>
    </row>
    <row r="100" spans="2:62" ht="8.25" customHeight="1">
      <c r="B100" s="965"/>
      <c r="C100" s="965"/>
      <c r="D100" s="965"/>
      <c r="E100" s="965"/>
      <c r="F100" s="965"/>
      <c r="G100" s="965"/>
      <c r="H100" s="965"/>
      <c r="I100" s="965"/>
      <c r="J100" s="965"/>
      <c r="K100" s="965"/>
      <c r="L100" s="965"/>
      <c r="M100" s="965"/>
      <c r="N100" s="965"/>
      <c r="O100" s="965"/>
      <c r="P100" s="965"/>
      <c r="Q100" s="965"/>
      <c r="R100" s="965"/>
      <c r="S100" s="965"/>
      <c r="T100" s="965"/>
      <c r="U100" s="965"/>
      <c r="V100" s="965"/>
      <c r="W100" s="965"/>
      <c r="X100" s="965"/>
      <c r="Y100" s="965"/>
      <c r="Z100" s="965"/>
      <c r="AA100" s="972"/>
      <c r="AB100" s="973"/>
      <c r="AC100" s="973"/>
      <c r="AD100" s="973"/>
      <c r="AE100" s="973"/>
      <c r="AF100" s="973"/>
      <c r="AG100" s="973"/>
      <c r="AH100" s="973"/>
      <c r="AI100" s="973"/>
      <c r="AJ100" s="973"/>
      <c r="AK100" s="973"/>
      <c r="AL100" s="973"/>
      <c r="AM100" s="973"/>
      <c r="AN100" s="973"/>
      <c r="AO100" s="973"/>
      <c r="AP100" s="973"/>
      <c r="AQ100" s="973"/>
      <c r="AR100" s="973"/>
      <c r="AS100" s="973"/>
      <c r="AT100" s="973"/>
      <c r="AU100" s="973"/>
      <c r="AV100" s="973"/>
      <c r="AW100" s="973"/>
      <c r="AX100" s="974"/>
      <c r="AY100" s="960"/>
      <c r="AZ100" s="961"/>
      <c r="BA100" s="961"/>
      <c r="BB100" s="961"/>
      <c r="BC100" s="961"/>
      <c r="BD100" s="961"/>
      <c r="BE100" s="961"/>
      <c r="BF100" s="961"/>
      <c r="BG100" s="961"/>
      <c r="BH100" s="964"/>
      <c r="BI100" s="993"/>
    </row>
    <row r="101" spans="2:62" ht="8.25" customHeight="1">
      <c r="B101" s="1077" t="str">
        <f>IF(AY98&gt;パラメーター!$D$14,"※介護分の限度額を超えているため、限度額である"&amp;パラメーター!$D$17&amp;"円で計算されます。","")</f>
        <v/>
      </c>
      <c r="C101" s="1077"/>
      <c r="D101" s="1077"/>
      <c r="E101" s="1077"/>
      <c r="F101" s="1077"/>
      <c r="G101" s="1077"/>
      <c r="H101" s="1077"/>
      <c r="I101" s="1077"/>
      <c r="J101" s="1077"/>
      <c r="K101" s="1077"/>
      <c r="L101" s="1077"/>
      <c r="M101" s="1077"/>
      <c r="N101" s="1077"/>
      <c r="O101" s="1077"/>
      <c r="P101" s="1077"/>
      <c r="Q101" s="1077"/>
      <c r="R101" s="1077"/>
      <c r="S101" s="1077"/>
      <c r="T101" s="1077"/>
      <c r="U101" s="1077"/>
      <c r="V101" s="1077"/>
      <c r="W101" s="1077"/>
      <c r="X101" s="1077"/>
      <c r="Y101" s="1077"/>
      <c r="Z101" s="1077"/>
      <c r="AA101" s="1077"/>
      <c r="AB101" s="1077"/>
      <c r="AC101" s="1077"/>
      <c r="AD101" s="1077"/>
      <c r="AE101" s="1077"/>
      <c r="AF101" s="1077"/>
      <c r="AG101" s="1077"/>
      <c r="AH101" s="1077"/>
      <c r="AI101" s="1077"/>
      <c r="AJ101" s="1077"/>
      <c r="AK101" s="1077"/>
      <c r="AL101" s="1077"/>
      <c r="AM101" s="1077"/>
      <c r="AN101" s="1077"/>
      <c r="AO101" s="1077"/>
      <c r="AP101" s="1077"/>
      <c r="AQ101" s="1077"/>
      <c r="AR101" s="1077"/>
      <c r="AS101" s="1077"/>
      <c r="AT101" s="1077"/>
      <c r="AU101" s="1077"/>
      <c r="AV101" s="1077"/>
      <c r="AW101" s="1077"/>
      <c r="AX101" s="1077"/>
      <c r="AY101" s="1077"/>
      <c r="AZ101" s="1077"/>
      <c r="BA101" s="1077"/>
      <c r="BB101" s="1077"/>
      <c r="BC101" s="1077"/>
      <c r="BD101" s="1077"/>
      <c r="BE101" s="1077"/>
      <c r="BF101" s="1077"/>
      <c r="BG101" s="1077"/>
      <c r="BH101" s="1077"/>
      <c r="BI101" s="1077"/>
    </row>
    <row r="102" spans="2:62" ht="8.25" customHeight="1">
      <c r="B102" s="1077"/>
      <c r="C102" s="1077"/>
      <c r="D102" s="1077"/>
      <c r="E102" s="1077"/>
      <c r="F102" s="1077"/>
      <c r="G102" s="1077"/>
      <c r="H102" s="1077"/>
      <c r="I102" s="1077"/>
      <c r="J102" s="1077"/>
      <c r="K102" s="1077"/>
      <c r="L102" s="1077"/>
      <c r="M102" s="1077"/>
      <c r="N102" s="1077"/>
      <c r="O102" s="1077"/>
      <c r="P102" s="1077"/>
      <c r="Q102" s="1077"/>
      <c r="R102" s="1077"/>
      <c r="S102" s="1077"/>
      <c r="T102" s="1077"/>
      <c r="U102" s="1077"/>
      <c r="V102" s="1077"/>
      <c r="W102" s="1077"/>
      <c r="X102" s="1077"/>
      <c r="Y102" s="1077"/>
      <c r="Z102" s="1077"/>
      <c r="AA102" s="1077"/>
      <c r="AB102" s="1077"/>
      <c r="AC102" s="1077"/>
      <c r="AD102" s="1077"/>
      <c r="AE102" s="1077"/>
      <c r="AF102" s="1077"/>
      <c r="AG102" s="1077"/>
      <c r="AH102" s="1077"/>
      <c r="AI102" s="1077"/>
      <c r="AJ102" s="1077"/>
      <c r="AK102" s="1077"/>
      <c r="AL102" s="1077"/>
      <c r="AM102" s="1077"/>
      <c r="AN102" s="1077"/>
      <c r="AO102" s="1077"/>
      <c r="AP102" s="1077"/>
      <c r="AQ102" s="1077"/>
      <c r="AR102" s="1077"/>
      <c r="AS102" s="1077"/>
      <c r="AT102" s="1077"/>
      <c r="AU102" s="1077"/>
      <c r="AV102" s="1077"/>
      <c r="AW102" s="1077"/>
      <c r="AX102" s="1077"/>
      <c r="AY102" s="1077"/>
      <c r="AZ102" s="1077"/>
      <c r="BA102" s="1077"/>
      <c r="BB102" s="1077"/>
      <c r="BC102" s="1077"/>
      <c r="BD102" s="1077"/>
      <c r="BE102" s="1077"/>
      <c r="BF102" s="1077"/>
      <c r="BG102" s="1077"/>
      <c r="BH102" s="1077"/>
      <c r="BI102" s="1077"/>
      <c r="BJ102" s="230"/>
    </row>
    <row r="103" spans="2:62" ht="7.5" customHeight="1">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8"/>
      <c r="AZ103" s="238"/>
      <c r="BA103" s="238"/>
      <c r="BB103" s="238"/>
      <c r="BC103" s="238"/>
      <c r="BD103" s="238"/>
      <c r="BE103" s="238"/>
      <c r="BF103" s="238"/>
      <c r="BG103" s="238"/>
      <c r="BH103" s="238"/>
      <c r="BI103" s="230"/>
      <c r="BJ103" s="230"/>
    </row>
    <row r="104" spans="2:62" ht="7.5" customHeight="1">
      <c r="AY104" s="230"/>
    </row>
    <row r="105" spans="2:62" ht="9" customHeight="1">
      <c r="E105" s="1080" t="s">
        <v>223</v>
      </c>
      <c r="F105" s="1080"/>
      <c r="G105" s="1080"/>
      <c r="H105" s="1080"/>
      <c r="I105" s="1080"/>
      <c r="J105" s="1080"/>
      <c r="K105" s="1080"/>
      <c r="L105" s="1080"/>
      <c r="M105" s="1080"/>
      <c r="N105" s="1080"/>
      <c r="O105" s="996">
        <f>SUM(
IF(AY68&gt;パラメーター!$D$12,パラメーター!$D$12,AY68),
IF(AY83&gt;パラメーター!$D$13,パラメーター!$D$13,AY83),
IF(AY98&gt;パラメーター!$D$14,パラメーター!$D$14,AY98))</f>
        <v>98900</v>
      </c>
      <c r="P105" s="996"/>
      <c r="Q105" s="996"/>
      <c r="R105" s="996"/>
      <c r="S105" s="996"/>
      <c r="T105" s="996"/>
      <c r="U105" s="996"/>
      <c r="V105" s="996"/>
      <c r="W105" s="996"/>
      <c r="X105" s="996"/>
      <c r="Y105" s="996"/>
      <c r="Z105" s="996"/>
      <c r="AA105" s="1079" t="s">
        <v>224</v>
      </c>
      <c r="AB105" s="1079"/>
      <c r="AC105" s="1079"/>
      <c r="AD105" s="1079"/>
      <c r="AE105" s="1079"/>
      <c r="AF105" s="1079"/>
      <c r="AG105" s="1079"/>
      <c r="AH105" s="1079"/>
      <c r="AI105" s="1079"/>
      <c r="AJ105" s="1079"/>
      <c r="AK105" s="996">
        <f>ROUNDDOWN(O105/12,0)</f>
        <v>8241</v>
      </c>
      <c r="AL105" s="996"/>
      <c r="AM105" s="996"/>
      <c r="AN105" s="996"/>
      <c r="AO105" s="996"/>
      <c r="AP105" s="996"/>
      <c r="AQ105" s="996"/>
      <c r="AR105" s="996"/>
      <c r="AS105" s="996"/>
      <c r="AT105" s="996"/>
      <c r="AU105" s="996"/>
      <c r="AV105" s="996"/>
      <c r="AY105" s="234"/>
      <c r="AZ105" s="235"/>
      <c r="BA105" s="235"/>
      <c r="BB105" s="998" t="s">
        <v>254</v>
      </c>
      <c r="BC105" s="998"/>
      <c r="BD105" s="998"/>
      <c r="BE105" s="998"/>
      <c r="BF105" s="998"/>
      <c r="BG105" s="235"/>
      <c r="BH105" s="235"/>
      <c r="BI105" s="220"/>
    </row>
    <row r="106" spans="2:62" ht="9" customHeight="1">
      <c r="E106" s="1080"/>
      <c r="F106" s="1080"/>
      <c r="G106" s="1080"/>
      <c r="H106" s="1080"/>
      <c r="I106" s="1080"/>
      <c r="J106" s="1080"/>
      <c r="K106" s="1080"/>
      <c r="L106" s="1080"/>
      <c r="M106" s="1080"/>
      <c r="N106" s="1080"/>
      <c r="O106" s="996"/>
      <c r="P106" s="996"/>
      <c r="Q106" s="996"/>
      <c r="R106" s="996"/>
      <c r="S106" s="996"/>
      <c r="T106" s="996"/>
      <c r="U106" s="996"/>
      <c r="V106" s="996"/>
      <c r="W106" s="996"/>
      <c r="X106" s="996"/>
      <c r="Y106" s="996"/>
      <c r="Z106" s="996"/>
      <c r="AA106" s="1079"/>
      <c r="AB106" s="1079"/>
      <c r="AC106" s="1079"/>
      <c r="AD106" s="1079"/>
      <c r="AE106" s="1079"/>
      <c r="AF106" s="1079"/>
      <c r="AG106" s="1079"/>
      <c r="AH106" s="1079"/>
      <c r="AI106" s="1079"/>
      <c r="AJ106" s="1079"/>
      <c r="AK106" s="996"/>
      <c r="AL106" s="996"/>
      <c r="AM106" s="996"/>
      <c r="AN106" s="996"/>
      <c r="AO106" s="996"/>
      <c r="AP106" s="996"/>
      <c r="AQ106" s="996"/>
      <c r="AR106" s="996"/>
      <c r="AS106" s="996"/>
      <c r="AT106" s="996"/>
      <c r="AU106" s="996"/>
      <c r="AV106" s="996"/>
      <c r="AY106" s="230"/>
      <c r="AZ106" s="230"/>
      <c r="BA106" s="230"/>
      <c r="BB106" s="999"/>
      <c r="BC106" s="999"/>
      <c r="BD106" s="999"/>
      <c r="BE106" s="999"/>
      <c r="BF106" s="999"/>
      <c r="BG106" s="230"/>
      <c r="BH106" s="230"/>
      <c r="BI106" s="230"/>
      <c r="BJ106" s="230"/>
    </row>
    <row r="107" spans="2:62" ht="9" customHeight="1">
      <c r="E107" s="1080"/>
      <c r="F107" s="1080"/>
      <c r="G107" s="1080"/>
      <c r="H107" s="1080"/>
      <c r="I107" s="1080"/>
      <c r="J107" s="1080"/>
      <c r="K107" s="1080"/>
      <c r="L107" s="1080"/>
      <c r="M107" s="1080"/>
      <c r="N107" s="1080"/>
      <c r="O107" s="996"/>
      <c r="P107" s="996"/>
      <c r="Q107" s="996"/>
      <c r="R107" s="996"/>
      <c r="S107" s="996"/>
      <c r="T107" s="996"/>
      <c r="U107" s="996"/>
      <c r="V107" s="996"/>
      <c r="W107" s="996"/>
      <c r="X107" s="996"/>
      <c r="Y107" s="996"/>
      <c r="Z107" s="996"/>
      <c r="AA107" s="1079"/>
      <c r="AB107" s="1079"/>
      <c r="AC107" s="1079"/>
      <c r="AD107" s="1079"/>
      <c r="AE107" s="1079"/>
      <c r="AF107" s="1079"/>
      <c r="AG107" s="1079"/>
      <c r="AH107" s="1079"/>
      <c r="AI107" s="1079"/>
      <c r="AJ107" s="1079"/>
      <c r="AK107" s="996"/>
      <c r="AL107" s="996"/>
      <c r="AM107" s="996"/>
      <c r="AN107" s="996"/>
      <c r="AO107" s="996"/>
      <c r="AP107" s="996"/>
      <c r="AQ107" s="996"/>
      <c r="AR107" s="996"/>
      <c r="AS107" s="996"/>
      <c r="AT107" s="996"/>
      <c r="AU107" s="996"/>
      <c r="AV107" s="996"/>
      <c r="AY107" s="230"/>
      <c r="AZ107" s="230"/>
      <c r="BA107" s="230"/>
      <c r="BB107" s="230"/>
      <c r="BC107" s="230"/>
      <c r="BD107" s="230"/>
      <c r="BE107" s="230"/>
      <c r="BF107" s="230"/>
      <c r="BG107" s="230"/>
      <c r="BH107" s="230"/>
      <c r="BI107" s="230"/>
      <c r="BJ107" s="230"/>
    </row>
    <row r="108" spans="2:62" ht="9" customHeight="1">
      <c r="E108" s="1080"/>
      <c r="F108" s="1080"/>
      <c r="G108" s="1080"/>
      <c r="H108" s="1080"/>
      <c r="I108" s="1080"/>
      <c r="J108" s="1080"/>
      <c r="K108" s="1080"/>
      <c r="L108" s="1080"/>
      <c r="M108" s="1080"/>
      <c r="N108" s="1080"/>
      <c r="O108" s="996"/>
      <c r="P108" s="996"/>
      <c r="Q108" s="996"/>
      <c r="R108" s="996"/>
      <c r="S108" s="996"/>
      <c r="T108" s="996"/>
      <c r="U108" s="996"/>
      <c r="V108" s="996"/>
      <c r="W108" s="996"/>
      <c r="X108" s="996"/>
      <c r="Y108" s="996"/>
      <c r="Z108" s="996"/>
      <c r="AA108" s="1079"/>
      <c r="AB108" s="1079"/>
      <c r="AC108" s="1079"/>
      <c r="AD108" s="1079"/>
      <c r="AE108" s="1079"/>
      <c r="AF108" s="1079"/>
      <c r="AG108" s="1079"/>
      <c r="AH108" s="1079"/>
      <c r="AI108" s="1079"/>
      <c r="AJ108" s="1079"/>
      <c r="AK108" s="996"/>
      <c r="AL108" s="996"/>
      <c r="AM108" s="996"/>
      <c r="AN108" s="996"/>
      <c r="AO108" s="996"/>
      <c r="AP108" s="996"/>
      <c r="AQ108" s="996"/>
      <c r="AR108" s="996"/>
      <c r="AS108" s="996"/>
      <c r="AT108" s="996"/>
      <c r="AU108" s="996"/>
      <c r="AV108" s="996"/>
      <c r="AY108" s="230"/>
      <c r="AZ108" s="230"/>
      <c r="BA108" s="230"/>
      <c r="BB108" s="230"/>
      <c r="BC108" s="230"/>
      <c r="BD108" s="230"/>
      <c r="BE108" s="230"/>
      <c r="BF108" s="230"/>
      <c r="BG108" s="230"/>
      <c r="BH108" s="230"/>
      <c r="BI108" s="230"/>
      <c r="BJ108" s="230"/>
    </row>
    <row r="109" spans="2:62" ht="9" customHeight="1">
      <c r="AY109" s="230"/>
      <c r="AZ109" s="230"/>
      <c r="BA109" s="230"/>
      <c r="BB109" s="230"/>
      <c r="BC109" s="230"/>
      <c r="BD109" s="230"/>
      <c r="BE109" s="230"/>
      <c r="BF109" s="230"/>
      <c r="BG109" s="230"/>
      <c r="BH109" s="230"/>
      <c r="BI109" s="230"/>
      <c r="BJ109" s="230"/>
    </row>
    <row r="110" spans="2:62" ht="9.75" customHeight="1">
      <c r="B110" s="1042" t="s">
        <v>266</v>
      </c>
      <c r="C110" s="1043"/>
      <c r="D110" s="1043"/>
      <c r="E110" s="1043"/>
      <c r="F110" s="1043"/>
      <c r="G110" s="1043"/>
      <c r="H110" s="1043"/>
      <c r="I110" s="1043"/>
      <c r="J110" s="1043"/>
      <c r="K110" s="1043"/>
      <c r="L110" s="1043"/>
      <c r="M110" s="1043"/>
      <c r="N110" s="1043"/>
      <c r="O110" s="1043"/>
      <c r="P110" s="1043"/>
      <c r="Q110" s="1043"/>
      <c r="R110" s="1043"/>
      <c r="S110" s="1043"/>
      <c r="T110" s="1043"/>
      <c r="U110" s="1043"/>
      <c r="V110" s="1043"/>
      <c r="W110" s="1043"/>
      <c r="X110" s="1043"/>
      <c r="Y110" s="1043"/>
      <c r="Z110" s="1043"/>
      <c r="AA110" s="1081" t="s">
        <v>225</v>
      </c>
      <c r="AB110" s="1081"/>
      <c r="AC110" s="1081"/>
      <c r="AD110" s="1081"/>
      <c r="AE110" s="1081"/>
      <c r="AF110" s="1081"/>
      <c r="AG110" s="1081"/>
      <c r="AH110" s="1081"/>
      <c r="AI110" s="1081"/>
      <c r="AJ110" s="1081"/>
      <c r="AK110" s="1081"/>
      <c r="AL110" s="1081"/>
      <c r="AM110" s="1081"/>
      <c r="AN110" s="1081"/>
      <c r="AO110" s="1081"/>
      <c r="AP110" s="1081"/>
      <c r="AQ110" s="1081"/>
      <c r="AR110" s="1081"/>
      <c r="AS110" s="1081"/>
      <c r="AT110" s="1081"/>
      <c r="AU110" s="1081"/>
      <c r="AV110" s="1082"/>
      <c r="AY110" s="230"/>
      <c r="AZ110" s="230"/>
      <c r="BA110" s="230"/>
      <c r="BB110" s="230"/>
      <c r="BC110" s="230"/>
      <c r="BD110" s="230"/>
      <c r="BE110" s="230"/>
      <c r="BF110" s="230"/>
      <c r="BG110" s="230"/>
      <c r="BH110" s="230"/>
      <c r="BI110" s="230"/>
      <c r="BJ110" s="230"/>
    </row>
    <row r="111" spans="2:62" ht="9.75" customHeight="1">
      <c r="B111" s="1044"/>
      <c r="C111" s="1045"/>
      <c r="D111" s="1045"/>
      <c r="E111" s="1045"/>
      <c r="F111" s="1045"/>
      <c r="G111" s="1045"/>
      <c r="H111" s="1045"/>
      <c r="I111" s="1045"/>
      <c r="J111" s="1045"/>
      <c r="K111" s="1045"/>
      <c r="L111" s="1045"/>
      <c r="M111" s="1045"/>
      <c r="N111" s="1045"/>
      <c r="O111" s="1045"/>
      <c r="P111" s="1045"/>
      <c r="Q111" s="1045"/>
      <c r="R111" s="1045"/>
      <c r="S111" s="1045"/>
      <c r="T111" s="1045"/>
      <c r="U111" s="1045"/>
      <c r="V111" s="1045"/>
      <c r="W111" s="1045"/>
      <c r="X111" s="1045"/>
      <c r="Y111" s="1045"/>
      <c r="Z111" s="1045"/>
      <c r="AA111" s="1048"/>
      <c r="AB111" s="1048"/>
      <c r="AC111" s="1048"/>
      <c r="AD111" s="1048"/>
      <c r="AE111" s="1048"/>
      <c r="AF111" s="1048"/>
      <c r="AG111" s="1048"/>
      <c r="AH111" s="1048"/>
      <c r="AI111" s="1048"/>
      <c r="AJ111" s="1048"/>
      <c r="AK111" s="1048"/>
      <c r="AL111" s="1048"/>
      <c r="AM111" s="1048"/>
      <c r="AN111" s="1048"/>
      <c r="AO111" s="1048"/>
      <c r="AP111" s="1048"/>
      <c r="AQ111" s="1048"/>
      <c r="AR111" s="1048"/>
      <c r="AS111" s="1048"/>
      <c r="AT111" s="1048"/>
      <c r="AU111" s="1048"/>
      <c r="AV111" s="1083"/>
      <c r="AY111" s="230"/>
      <c r="AZ111" s="230"/>
      <c r="BA111" s="230"/>
      <c r="BB111" s="230"/>
      <c r="BC111" s="230"/>
      <c r="BD111" s="230"/>
      <c r="BE111" s="230"/>
      <c r="BF111" s="230"/>
      <c r="BG111" s="230"/>
      <c r="BH111" s="230"/>
      <c r="BI111" s="230"/>
      <c r="BJ111" s="230"/>
    </row>
    <row r="112" spans="2:62" ht="9.75" customHeight="1">
      <c r="B112" s="1044"/>
      <c r="C112" s="1045"/>
      <c r="D112" s="1045"/>
      <c r="E112" s="1045"/>
      <c r="F112" s="1045"/>
      <c r="G112" s="1045"/>
      <c r="H112" s="1045"/>
      <c r="I112" s="1045"/>
      <c r="J112" s="1045"/>
      <c r="K112" s="1045"/>
      <c r="L112" s="1045"/>
      <c r="M112" s="1045"/>
      <c r="N112" s="1045"/>
      <c r="O112" s="1045"/>
      <c r="P112" s="1045"/>
      <c r="Q112" s="1045"/>
      <c r="R112" s="1045"/>
      <c r="S112" s="1045"/>
      <c r="T112" s="1045"/>
      <c r="U112" s="1045"/>
      <c r="V112" s="1045"/>
      <c r="W112" s="1045"/>
      <c r="X112" s="1045"/>
      <c r="Y112" s="1045"/>
      <c r="Z112" s="1045"/>
      <c r="AA112" s="1048"/>
      <c r="AB112" s="1048"/>
      <c r="AC112" s="1048"/>
      <c r="AD112" s="1048"/>
      <c r="AE112" s="1048"/>
      <c r="AF112" s="1048"/>
      <c r="AG112" s="1048"/>
      <c r="AH112" s="1048"/>
      <c r="AI112" s="1048"/>
      <c r="AJ112" s="1048"/>
      <c r="AK112" s="1048"/>
      <c r="AL112" s="1048"/>
      <c r="AM112" s="1048"/>
      <c r="AN112" s="1048"/>
      <c r="AO112" s="1048"/>
      <c r="AP112" s="1048"/>
      <c r="AQ112" s="1048"/>
      <c r="AR112" s="1048"/>
      <c r="AS112" s="1048"/>
      <c r="AT112" s="1048"/>
      <c r="AU112" s="1048"/>
      <c r="AV112" s="1083"/>
      <c r="AY112" s="230"/>
      <c r="AZ112" s="230"/>
      <c r="BA112" s="230"/>
      <c r="BB112" s="230"/>
      <c r="BC112" s="230"/>
      <c r="BD112" s="230"/>
      <c r="BE112" s="230"/>
      <c r="BF112" s="230"/>
      <c r="BG112" s="230"/>
      <c r="BH112" s="230"/>
      <c r="BI112" s="230"/>
      <c r="BJ112" s="230"/>
    </row>
    <row r="113" spans="2:78" ht="9.75" customHeight="1" thickBot="1">
      <c r="B113" s="1044"/>
      <c r="C113" s="1045"/>
      <c r="D113" s="1045"/>
      <c r="E113" s="1045"/>
      <c r="F113" s="1045"/>
      <c r="G113" s="1045"/>
      <c r="H113" s="1045"/>
      <c r="I113" s="1045"/>
      <c r="J113" s="1045"/>
      <c r="K113" s="1045"/>
      <c r="L113" s="1045"/>
      <c r="M113" s="1045"/>
      <c r="N113" s="1045"/>
      <c r="O113" s="1045"/>
      <c r="P113" s="1045"/>
      <c r="Q113" s="1045"/>
      <c r="R113" s="1045"/>
      <c r="S113" s="1045"/>
      <c r="T113" s="1045"/>
      <c r="U113" s="1045"/>
      <c r="V113" s="1045"/>
      <c r="W113" s="1045"/>
      <c r="X113" s="1045"/>
      <c r="Y113" s="1045"/>
      <c r="Z113" s="1045"/>
      <c r="AA113" s="1084"/>
      <c r="AB113" s="1084"/>
      <c r="AC113" s="1084"/>
      <c r="AD113" s="1084"/>
      <c r="AE113" s="1084"/>
      <c r="AF113" s="1084"/>
      <c r="AG113" s="1084"/>
      <c r="AH113" s="1084"/>
      <c r="AI113" s="1084"/>
      <c r="AJ113" s="1084"/>
      <c r="AK113" s="1084"/>
      <c r="AL113" s="1084"/>
      <c r="AM113" s="1084"/>
      <c r="AN113" s="1084"/>
      <c r="AO113" s="1084"/>
      <c r="AP113" s="1084"/>
      <c r="AQ113" s="1084"/>
      <c r="AR113" s="1084"/>
      <c r="AS113" s="1084"/>
      <c r="AT113" s="1084"/>
      <c r="AU113" s="1084"/>
      <c r="AV113" s="1083"/>
      <c r="AY113" s="230"/>
      <c r="AZ113" s="230"/>
      <c r="BA113" s="230"/>
      <c r="BB113" s="230"/>
      <c r="BC113" s="230"/>
      <c r="BD113" s="230"/>
      <c r="BE113" s="230"/>
      <c r="BF113" s="230"/>
      <c r="BG113" s="230"/>
      <c r="BH113" s="230"/>
      <c r="BI113" s="230"/>
      <c r="BJ113" s="230"/>
    </row>
    <row r="114" spans="2:78" ht="3.75" customHeight="1">
      <c r="B114" s="254"/>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6"/>
      <c r="AY114" s="230"/>
      <c r="AZ114" s="230"/>
      <c r="BA114" s="230"/>
      <c r="BB114" s="230"/>
      <c r="BC114" s="230"/>
      <c r="BD114" s="230"/>
      <c r="BE114" s="230"/>
      <c r="BF114" s="230"/>
      <c r="BG114" s="230"/>
      <c r="BH114" s="230"/>
      <c r="BI114" s="230"/>
      <c r="BJ114" s="230"/>
    </row>
    <row r="115" spans="2:78" ht="6" customHeight="1"/>
    <row r="116" spans="2:78" ht="9.75" customHeight="1">
      <c r="BN116" s="230"/>
      <c r="BO116" s="230"/>
      <c r="BP116" s="230"/>
      <c r="BQ116" s="230"/>
      <c r="BR116" s="230"/>
      <c r="BS116" s="230"/>
      <c r="BT116" s="230"/>
      <c r="BU116" s="230"/>
      <c r="BV116" s="230"/>
      <c r="BW116" s="230"/>
      <c r="BX116" s="230"/>
      <c r="BY116" s="230"/>
      <c r="BZ116" s="230"/>
    </row>
    <row r="117" spans="2:78" ht="9.75" customHeight="1">
      <c r="BN117" s="230"/>
      <c r="BO117" s="230"/>
      <c r="BP117" s="230"/>
      <c r="BQ117" s="230"/>
      <c r="BR117" s="230"/>
      <c r="BS117" s="230"/>
      <c r="BT117" s="230"/>
      <c r="BU117" s="230"/>
      <c r="BV117" s="230"/>
      <c r="BW117" s="230"/>
      <c r="BX117" s="230"/>
      <c r="BY117" s="230"/>
      <c r="BZ117" s="230"/>
    </row>
    <row r="118" spans="2:78" ht="9.75" customHeight="1">
      <c r="BN118" s="230"/>
      <c r="BO118" s="230"/>
      <c r="BP118" s="230"/>
      <c r="BQ118" s="230"/>
      <c r="BR118" s="230"/>
      <c r="BS118" s="230"/>
      <c r="BT118" s="230"/>
      <c r="BU118" s="230"/>
      <c r="BV118" s="230"/>
      <c r="BW118" s="230"/>
      <c r="BX118" s="230"/>
      <c r="BY118" s="230"/>
      <c r="BZ118" s="230"/>
    </row>
    <row r="119" spans="2:78" ht="9.75" customHeight="1">
      <c r="BN119" s="230"/>
      <c r="BO119" s="230"/>
      <c r="BP119" s="230"/>
      <c r="BQ119" s="230"/>
      <c r="BR119" s="230"/>
      <c r="BS119" s="230"/>
      <c r="BT119" s="230"/>
      <c r="BU119" s="230"/>
      <c r="BV119" s="230"/>
      <c r="BW119" s="230"/>
      <c r="BX119" s="230"/>
      <c r="BY119" s="230"/>
      <c r="BZ119" s="230"/>
    </row>
    <row r="120" spans="2:78" ht="9.75" customHeight="1">
      <c r="BN120" s="230"/>
      <c r="BO120" s="230"/>
      <c r="BP120" s="230"/>
      <c r="BQ120" s="230"/>
      <c r="BR120" s="230"/>
      <c r="BS120" s="230"/>
      <c r="BT120" s="230"/>
      <c r="BU120" s="230"/>
      <c r="BV120" s="230"/>
      <c r="BW120" s="230"/>
      <c r="BX120" s="230"/>
      <c r="BY120" s="230"/>
      <c r="BZ120" s="230"/>
    </row>
    <row r="121" spans="2:78" ht="9.75" customHeight="1">
      <c r="BN121" s="230"/>
      <c r="BO121" s="230"/>
      <c r="BP121" s="230"/>
      <c r="BQ121" s="230"/>
      <c r="BR121" s="230"/>
      <c r="BS121" s="230"/>
      <c r="BT121" s="230"/>
      <c r="BU121" s="230"/>
      <c r="BV121" s="230"/>
      <c r="BW121" s="230"/>
      <c r="BX121" s="230"/>
      <c r="BY121" s="230"/>
      <c r="BZ121" s="230"/>
    </row>
    <row r="122" spans="2:78" ht="9.75" customHeight="1">
      <c r="BN122" s="230"/>
      <c r="BO122" s="230"/>
      <c r="BP122" s="230"/>
      <c r="BQ122" s="230"/>
      <c r="BR122" s="230"/>
      <c r="BS122" s="230"/>
      <c r="BT122" s="230"/>
      <c r="BU122" s="230"/>
      <c r="BV122" s="230"/>
      <c r="BW122" s="230"/>
      <c r="BX122" s="230"/>
      <c r="BY122" s="230"/>
      <c r="BZ122" s="230"/>
    </row>
    <row r="123" spans="2:78" ht="9.75" customHeight="1">
      <c r="BN123" s="230"/>
      <c r="BO123" s="230"/>
      <c r="BP123" s="230"/>
      <c r="BQ123" s="230"/>
      <c r="BR123" s="230"/>
      <c r="BS123" s="230"/>
      <c r="BT123" s="230"/>
      <c r="BU123" s="230"/>
      <c r="BV123" s="230"/>
      <c r="BW123" s="230"/>
      <c r="BX123" s="230"/>
      <c r="BY123" s="230"/>
      <c r="BZ123" s="230"/>
    </row>
    <row r="124" spans="2:78" ht="9.75" customHeight="1">
      <c r="BN124" s="230"/>
      <c r="BO124" s="230"/>
      <c r="BP124" s="230"/>
      <c r="BQ124" s="230"/>
      <c r="BR124" s="230"/>
      <c r="BS124" s="230"/>
      <c r="BT124" s="230"/>
      <c r="BU124" s="230"/>
      <c r="BV124" s="230"/>
      <c r="BW124" s="230"/>
      <c r="BX124" s="230"/>
      <c r="BY124" s="230"/>
      <c r="BZ124" s="230"/>
    </row>
    <row r="125" spans="2:78" ht="9.75" customHeight="1">
      <c r="BN125" s="230"/>
      <c r="BO125" s="230"/>
      <c r="BP125" s="230"/>
      <c r="BQ125" s="230"/>
      <c r="BR125" s="230"/>
      <c r="BS125" s="230"/>
      <c r="BT125" s="230"/>
      <c r="BU125" s="230"/>
      <c r="BV125" s="230"/>
      <c r="BW125" s="230"/>
      <c r="BX125" s="230"/>
      <c r="BY125" s="230"/>
      <c r="BZ125" s="230"/>
    </row>
    <row r="126" spans="2:78" ht="9.75" customHeight="1">
      <c r="BN126" s="230"/>
      <c r="BO126" s="230"/>
      <c r="BP126" s="230"/>
      <c r="BQ126" s="230"/>
      <c r="BR126" s="230"/>
      <c r="BS126" s="230"/>
      <c r="BT126" s="230"/>
      <c r="BU126" s="230"/>
      <c r="BV126" s="230"/>
      <c r="BW126" s="230"/>
      <c r="BX126" s="230"/>
      <c r="BY126" s="230"/>
      <c r="BZ126" s="230"/>
    </row>
    <row r="127" spans="2:78" ht="9.75" customHeight="1">
      <c r="BN127" s="230"/>
      <c r="BO127" s="230"/>
      <c r="BP127" s="230"/>
      <c r="BQ127" s="230"/>
      <c r="BR127" s="230"/>
      <c r="BS127" s="230"/>
      <c r="BT127" s="230"/>
      <c r="BU127" s="230"/>
      <c r="BV127" s="230"/>
      <c r="BW127" s="230"/>
      <c r="BX127" s="230"/>
      <c r="BY127" s="230"/>
      <c r="BZ127" s="230"/>
    </row>
    <row r="128" spans="2:78" ht="9.75" customHeight="1">
      <c r="BN128" s="230"/>
      <c r="BO128" s="230"/>
      <c r="BP128" s="230"/>
      <c r="BQ128" s="230"/>
      <c r="BR128" s="230"/>
      <c r="BS128" s="230"/>
      <c r="BT128" s="230"/>
      <c r="BU128" s="230"/>
      <c r="BV128" s="230"/>
      <c r="BW128" s="230"/>
      <c r="BX128" s="230"/>
      <c r="BY128" s="230"/>
      <c r="BZ128" s="230"/>
    </row>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sheetData>
  <sheetProtection selectLockedCells="1"/>
  <mergeCells count="157">
    <mergeCell ref="B110:Z113"/>
    <mergeCell ref="D29:BG30"/>
    <mergeCell ref="B29:C30"/>
    <mergeCell ref="D33:BG34"/>
    <mergeCell ref="B33:C34"/>
    <mergeCell ref="AK105:AV108"/>
    <mergeCell ref="AA105:AJ108"/>
    <mergeCell ref="E105:N108"/>
    <mergeCell ref="AA110:AV113"/>
    <mergeCell ref="O105:Z108"/>
    <mergeCell ref="AW65:AX67"/>
    <mergeCell ref="B68:Z70"/>
    <mergeCell ref="AA68:AX70"/>
    <mergeCell ref="E65:K67"/>
    <mergeCell ref="L65:Z67"/>
    <mergeCell ref="AA65:AK67"/>
    <mergeCell ref="AL65:AM67"/>
    <mergeCell ref="AN65:AV67"/>
    <mergeCell ref="B71:BI72"/>
    <mergeCell ref="AA98:AX100"/>
    <mergeCell ref="B98:Z100"/>
    <mergeCell ref="B86:BI87"/>
    <mergeCell ref="BH59:BI61"/>
    <mergeCell ref="BH62:BI64"/>
    <mergeCell ref="S13:AD15"/>
    <mergeCell ref="B43:C44"/>
    <mergeCell ref="B41:C42"/>
    <mergeCell ref="B37:C38"/>
    <mergeCell ref="B31:C32"/>
    <mergeCell ref="B25:C26"/>
    <mergeCell ref="D4:F9"/>
    <mergeCell ref="D31:BG32"/>
    <mergeCell ref="D25:BG26"/>
    <mergeCell ref="D10:F15"/>
    <mergeCell ref="AH4:BG9"/>
    <mergeCell ref="AH10:BG12"/>
    <mergeCell ref="B35:C36"/>
    <mergeCell ref="D35:BG36"/>
    <mergeCell ref="D41:BG42"/>
    <mergeCell ref="D37:BG38"/>
    <mergeCell ref="D17:BG19"/>
    <mergeCell ref="D20:BG22"/>
    <mergeCell ref="B27:C28"/>
    <mergeCell ref="D27:BG28"/>
    <mergeCell ref="BH65:BI67"/>
    <mergeCell ref="BH68:BI70"/>
    <mergeCell ref="BH74:BI76"/>
    <mergeCell ref="BH77:BI79"/>
    <mergeCell ref="BH80:BI82"/>
    <mergeCell ref="BH83:BI85"/>
    <mergeCell ref="BH92:BI94"/>
    <mergeCell ref="AA77:AI79"/>
    <mergeCell ref="AJ77:AK79"/>
    <mergeCell ref="AA74:AI76"/>
    <mergeCell ref="AJ74:AK76"/>
    <mergeCell ref="BH98:BI100"/>
    <mergeCell ref="B89:D97"/>
    <mergeCell ref="AL89:AM91"/>
    <mergeCell ref="AW89:AX91"/>
    <mergeCell ref="AL92:AM94"/>
    <mergeCell ref="AW92:AX94"/>
    <mergeCell ref="AL95:AM97"/>
    <mergeCell ref="AW95:AX97"/>
    <mergeCell ref="AA89:AI91"/>
    <mergeCell ref="AJ89:AK91"/>
    <mergeCell ref="AA92:AI94"/>
    <mergeCell ref="AJ92:AK94"/>
    <mergeCell ref="AA95:AK97"/>
    <mergeCell ref="AN92:AV94"/>
    <mergeCell ref="AN95:AV97"/>
    <mergeCell ref="L89:Z91"/>
    <mergeCell ref="L92:Z94"/>
    <mergeCell ref="L95:Z97"/>
    <mergeCell ref="E89:K91"/>
    <mergeCell ref="E92:K94"/>
    <mergeCell ref="E95:K97"/>
    <mergeCell ref="BH89:BI91"/>
    <mergeCell ref="BH95:BI97"/>
    <mergeCell ref="AN89:AV91"/>
    <mergeCell ref="B83:Z85"/>
    <mergeCell ref="AA83:AX85"/>
    <mergeCell ref="AN74:AV76"/>
    <mergeCell ref="AW74:AX76"/>
    <mergeCell ref="E77:K79"/>
    <mergeCell ref="L77:Z79"/>
    <mergeCell ref="AL77:AM79"/>
    <mergeCell ref="AN77:AV79"/>
    <mergeCell ref="AA80:AK82"/>
    <mergeCell ref="AL80:AM82"/>
    <mergeCell ref="AN80:AV82"/>
    <mergeCell ref="AW80:AX82"/>
    <mergeCell ref="AL74:AM76"/>
    <mergeCell ref="E74:K76"/>
    <mergeCell ref="L74:Z76"/>
    <mergeCell ref="E80:K82"/>
    <mergeCell ref="L80:Z82"/>
    <mergeCell ref="B74:D82"/>
    <mergeCell ref="BB105:BF106"/>
    <mergeCell ref="BA50:BG51"/>
    <mergeCell ref="BA52:BG53"/>
    <mergeCell ref="AT50:AZ51"/>
    <mergeCell ref="AT52:AZ53"/>
    <mergeCell ref="AY74:BG76"/>
    <mergeCell ref="AY77:BG79"/>
    <mergeCell ref="AY80:BG82"/>
    <mergeCell ref="AY83:BG85"/>
    <mergeCell ref="AY89:BG91"/>
    <mergeCell ref="AY92:BG94"/>
    <mergeCell ref="AY95:BG97"/>
    <mergeCell ref="AY98:BG100"/>
    <mergeCell ref="AY59:BG61"/>
    <mergeCell ref="AY62:BG64"/>
    <mergeCell ref="AY65:BG67"/>
    <mergeCell ref="AY68:BG70"/>
    <mergeCell ref="AW77:AX79"/>
    <mergeCell ref="AN62:AV64"/>
    <mergeCell ref="AW62:AX64"/>
    <mergeCell ref="AM50:AS51"/>
    <mergeCell ref="AM52:AS53"/>
    <mergeCell ref="AL62:AM64"/>
    <mergeCell ref="B101:BI102"/>
    <mergeCell ref="D1:O3"/>
    <mergeCell ref="AA59:AI61"/>
    <mergeCell ref="AJ59:AK61"/>
    <mergeCell ref="AA62:AI64"/>
    <mergeCell ref="AJ62:AK64"/>
    <mergeCell ref="G4:R6"/>
    <mergeCell ref="G7:R9"/>
    <mergeCell ref="G10:R12"/>
    <mergeCell ref="G13:R15"/>
    <mergeCell ref="S4:AD6"/>
    <mergeCell ref="R50:X51"/>
    <mergeCell ref="R52:X53"/>
    <mergeCell ref="K50:Q51"/>
    <mergeCell ref="K52:Q53"/>
    <mergeCell ref="D50:J51"/>
    <mergeCell ref="D52:J53"/>
    <mergeCell ref="AF50:AL51"/>
    <mergeCell ref="AF52:AL53"/>
    <mergeCell ref="B59:D67"/>
    <mergeCell ref="E59:K61"/>
    <mergeCell ref="L59:Z61"/>
    <mergeCell ref="AL59:AM61"/>
    <mergeCell ref="S7:AD9"/>
    <mergeCell ref="S10:AD12"/>
    <mergeCell ref="E62:K64"/>
    <mergeCell ref="L62:Z64"/>
    <mergeCell ref="D45:BG46"/>
    <mergeCell ref="D43:BG44"/>
    <mergeCell ref="D39:BG40"/>
    <mergeCell ref="Y52:AE53"/>
    <mergeCell ref="Y50:AE51"/>
    <mergeCell ref="D48:BG49"/>
    <mergeCell ref="D54:BG55"/>
    <mergeCell ref="AN59:AV61"/>
    <mergeCell ref="AW59:AX61"/>
    <mergeCell ref="AK57:AY58"/>
  </mergeCells>
  <phoneticPr fontId="2"/>
  <pageMargins left="0.59055118110236227" right="0.59055118110236227" top="0.39370078740157483" bottom="0.19685039370078741" header="0.31496062992125984" footer="0.31496062992125984"/>
  <pageSetup paperSize="9" scale="9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9</vt:i4>
      </vt:variant>
    </vt:vector>
  </HeadingPairs>
  <TitlesOfParts>
    <vt:vector size="29" baseType="lpstr">
      <vt:lpstr>確定申告書</vt:lpstr>
      <vt:lpstr>試算用紙（HP）</vt:lpstr>
      <vt:lpstr>試算用紙（窓口）</vt:lpstr>
      <vt:lpstr>パラメーター</vt:lpstr>
      <vt:lpstr>受付票</vt:lpstr>
      <vt:lpstr>入力シート（簡易）</vt:lpstr>
      <vt:lpstr>試算用紙（簡易）</vt:lpstr>
      <vt:lpstr>詳細入力シート</vt:lpstr>
      <vt:lpstr>試算用紙（詳細版）</vt:lpstr>
      <vt:lpstr>【没】New受付票（支所）</vt:lpstr>
      <vt:lpstr>【没】New受付票（国保）</vt:lpstr>
      <vt:lpstr>【没】試算用紙（窓口）</vt:lpstr>
      <vt:lpstr>所得　手書き用</vt:lpstr>
      <vt:lpstr>古い試算用紙</vt:lpstr>
      <vt:lpstr>試算について（没）</vt:lpstr>
      <vt:lpstr>所得入力（没）</vt:lpstr>
      <vt:lpstr>試算用紙（没）</vt:lpstr>
      <vt:lpstr>【没】受付票</vt:lpstr>
      <vt:lpstr>所得換算</vt:lpstr>
      <vt:lpstr>受付票 (支所)</vt:lpstr>
      <vt:lpstr>確定申告書!Print_Area</vt:lpstr>
      <vt:lpstr>古い試算用紙!Print_Area</vt:lpstr>
      <vt:lpstr>'試算用紙（HP）'!Print_Area</vt:lpstr>
      <vt:lpstr>'試算用紙（窓口）'!Print_Area</vt:lpstr>
      <vt:lpstr>'所得　手書き用'!Print_Area</vt:lpstr>
      <vt:lpstr>'所得入力（没）'!Print_Area</vt:lpstr>
      <vt:lpstr>詳細入力シート!Print_Area</vt:lpstr>
      <vt:lpstr>'入力シート（簡易）'!Print_Area</vt:lpstr>
      <vt:lpstr>'試算用紙（窓口）'!Print_Titles</vt:lpstr>
    </vt:vector>
  </TitlesOfParts>
  <Company>岡崎市役所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suzuki.masaya</dc:creator>
  <cp:lastModifiedBy>Administrator</cp:lastModifiedBy>
  <cp:lastPrinted>2025-07-04T09:11:51Z</cp:lastPrinted>
  <dcterms:created xsi:type="dcterms:W3CDTF">2012-12-20T02:18:32Z</dcterms:created>
  <dcterms:modified xsi:type="dcterms:W3CDTF">2025-07-06T23:36:06Z</dcterms:modified>
</cp:coreProperties>
</file>