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36" documentId="13_ncr:1_{001B6D46-CEA1-4143-A26C-AABABBA669D4}" revIDLastSave="0" xr10:uidLastSave="{00000000-0000-0000-0000-000000000000}"/>
  <bookViews>
    <workbookView xr2:uid="{00000000-000D-0000-FFFF-FFFF00000000}" windowHeight="12650" windowWidth="22260" xWindow="0" yWindow="0"/>
  </bookViews>
  <sheets>
    <sheet r:id="rId1" name="提出用" sheetId="3"/>
    <sheet r:id="rId2" name="入力不要" sheetId="1"/>
    <sheet r:id="rId3" name="現行（R7まで）" sheetId="2" state="hidden"/>
  </sheets>
  <definedNames>
    <definedName localSheetId="0" name="_xlnm.Print_Area">提出用!$A$7:$K$31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3" l="1"/>
  <c r="G11" i="3" l="1"/>
  <c r="F10" i="1"/>
  <c r="C27" i="1" l="1"/>
  <c r="L22" i="1" l="1"/>
  <c r="J22" i="1"/>
  <c r="H22" i="1"/>
  <c r="F22" i="1"/>
  <c r="D22" i="1"/>
  <c r="H12" i="1"/>
  <c r="G12" i="1"/>
  <c r="F12" i="1"/>
  <c r="H11" i="3"/>
  <c r="H15" i="3" s="1"/>
  <c r="E4" i="3" s="1"/>
  <c r="G15" i="3"/>
  <c r="L21" i="1" s="1"/>
  <c r="F11" i="3"/>
  <c r="F15" i="3" s="1"/>
  <c r="E11" i="3"/>
  <c r="C11" i="3"/>
  <c r="C13" i="1"/>
  <c r="C12" i="1"/>
  <c r="I10" i="1"/>
  <c r="H10" i="1"/>
  <c r="G10" i="1"/>
  <c r="J10" i="3"/>
  <c r="C5" i="1" s="1"/>
  <c r="G24" i="1" s="1"/>
  <c r="T17" i="3"/>
  <c r="T16" i="3"/>
  <c r="T18" i="3"/>
  <c r="D12" i="1" l="1"/>
  <c r="F14" i="3" s="1"/>
  <c r="C10" i="1"/>
  <c r="G23" i="1"/>
  <c r="I23" i="1" s="1"/>
  <c r="E15" i="3"/>
  <c r="H21" i="1" s="1"/>
  <c r="C15" i="3"/>
  <c r="C2" i="1" s="1"/>
  <c r="C4" i="1"/>
  <c r="E19" i="1" s="1"/>
  <c r="C11" i="2"/>
  <c r="D17" i="2" s="1"/>
  <c r="H17" i="2" s="1"/>
  <c r="J17" i="2" s="1"/>
  <c r="D14" i="2"/>
  <c r="H14" i="2" s="1"/>
  <c r="J14" i="2" s="1"/>
  <c r="K18" i="1"/>
  <c r="D11" i="3" l="1"/>
  <c r="D15" i="3" s="1"/>
  <c r="J21" i="1"/>
  <c r="C26" i="1"/>
  <c r="G26" i="1" s="1"/>
  <c r="I26" i="1" s="1"/>
  <c r="C28" i="1" s="1"/>
  <c r="G28" i="1" s="1"/>
  <c r="I28" i="1" s="1"/>
  <c r="C23" i="3" s="1"/>
  <c r="D15" i="1"/>
  <c r="D21" i="1"/>
  <c r="H15" i="1"/>
  <c r="J17" i="1"/>
  <c r="F21" i="1" l="1"/>
  <c r="Q21" i="1" s="1"/>
  <c r="S21" i="1" s="1"/>
  <c r="C4" i="3"/>
  <c r="I4" i="3" s="1"/>
  <c r="C3" i="1"/>
  <c r="C19" i="1" s="1"/>
  <c r="I19" i="1" s="1"/>
  <c r="H23" i="3"/>
  <c r="E29" i="1"/>
  <c r="F15" i="1"/>
  <c r="C6" i="1" l="1"/>
  <c r="M17" i="1"/>
  <c r="M15" i="1"/>
  <c r="O15" i="1" s="1"/>
  <c r="C33" i="1" s="1"/>
  <c r="E33" i="1"/>
  <c r="C29" i="1"/>
  <c r="G29" i="1" l="1"/>
  <c r="C22" i="3" s="1"/>
  <c r="H22" i="3" s="1"/>
  <c r="G30" i="1"/>
  <c r="E30" i="1"/>
  <c r="C32" i="1"/>
  <c r="C30" i="1"/>
  <c r="C19" i="3"/>
  <c r="H19" i="3" s="1"/>
  <c r="I30" i="1" l="1"/>
  <c r="K30" i="1" s="1"/>
  <c r="G33" i="1" s="1"/>
  <c r="G32" i="1" l="1"/>
  <c r="I32" i="1" s="1"/>
  <c r="K32" i="1" s="1"/>
  <c r="I33" i="1" s="1"/>
  <c r="C24" i="3"/>
  <c r="H24" i="3" s="1"/>
  <c r="C21" i="3" l="1"/>
  <c r="H21" i="3" s="1"/>
  <c r="K33" i="1"/>
  <c r="C20" i="3" s="1"/>
  <c r="H2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2" authorId="0" shapeId="0" xr:uid="{602173A7-35C7-4FBE-AC50-F2AE391335D3}">
      <text>
        <r>
          <rPr>
            <b/>
            <sz val="9"/>
            <color indexed="81"/>
            <rFont val="MS P ゴシック"/>
            <family val="3"/>
            <charset val="128"/>
          </rPr>
          <t>荷さばき用の数は全体の附置義務台数に含める</t>
        </r>
      </text>
    </comment>
    <comment ref="B24" authorId="0" shapeId="0" xr:uid="{72C7A4C3-6C5E-4021-BBCB-F31856F9D5A1}">
      <text>
        <r>
          <rPr>
            <b/>
            <sz val="9"/>
            <color indexed="81"/>
            <rFont val="MS P ゴシック"/>
            <family val="3"/>
            <charset val="128"/>
          </rPr>
          <t>バリアフリー法に適合する必要がある場合のみ
適合する必要が無く、車いす用の駐車施設を設けない場合は普通自動車用の数に加える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5" authorId="0" shapeId="0" xr:uid="{441698CF-7EA2-4E2C-B23B-C24EBC7A9D88}">
      <text>
        <r>
          <rPr>
            <sz val="9"/>
            <color indexed="81"/>
            <rFont val="MS P ゴシック"/>
            <family val="3"/>
            <charset val="128"/>
          </rPr>
          <t xml:space="preserve">6000㎡未満の場合、①を乗じて得た数値とする
</t>
        </r>
      </text>
    </comment>
    <comment ref="O21" authorId="0" shapeId="0" xr:uid="{80072DDA-785B-4C5A-A04D-41716F2842FC}">
      <text>
        <r>
          <rPr>
            <sz val="9"/>
            <color indexed="81"/>
            <rFont val="MS P ゴシック"/>
            <family val="3"/>
            <charset val="128"/>
          </rPr>
          <t xml:space="preserve">6000㎡未満の場合、③を乗じて得た数値とする
</t>
        </r>
      </text>
    </comment>
    <comment ref="E26" authorId="0" shapeId="0" xr:uid="{CFA1E4AE-0ADA-4F0B-A61F-5EE161E0968B}">
      <text>
        <r>
          <rPr>
            <sz val="9"/>
            <color indexed="81"/>
            <rFont val="MS P ゴシック"/>
            <family val="3"/>
            <charset val="128"/>
          </rPr>
          <t xml:space="preserve">6000㎡未満の場合、③を乗じて得た数値とする
</t>
        </r>
      </text>
    </comment>
  </commentList>
</comments>
</file>

<file path=xl/sharedStrings.xml><?xml version="1.0" encoding="utf-8"?>
<sst xmlns="http://schemas.openxmlformats.org/spreadsheetml/2006/main" count="237" uniqueCount="118">
  <si>
    <t>事務所、その他の特定用途</t>
    <rPh sb="0" eb="3">
      <t>ジムショ</t>
    </rPh>
    <rPh sb="6" eb="7">
      <t>タ</t>
    </rPh>
    <rPh sb="8" eb="12">
      <t>トクテイヨウト</t>
    </rPh>
    <phoneticPr fontId="2"/>
  </si>
  <si>
    <t>百貨店などの店舗</t>
    <rPh sb="0" eb="3">
      <t>ヒャッカテン</t>
    </rPh>
    <rPh sb="6" eb="8">
      <t>テンポ</t>
    </rPh>
    <phoneticPr fontId="2"/>
  </si>
  <si>
    <t>共同住宅、非特定用途</t>
    <rPh sb="0" eb="2">
      <t>キョウドウ</t>
    </rPh>
    <rPh sb="2" eb="4">
      <t>ジュウタク</t>
    </rPh>
    <rPh sb="5" eb="10">
      <t>ヒトクテイヨウト</t>
    </rPh>
    <phoneticPr fontId="2"/>
  </si>
  <si>
    <t>面積（㎡）</t>
    <rPh sb="0" eb="2">
      <t>メンセキ</t>
    </rPh>
    <phoneticPr fontId="2"/>
  </si>
  <si>
    <t>附置台数</t>
    <rPh sb="0" eb="4">
      <t>フチダイスウ</t>
    </rPh>
    <phoneticPr fontId="2"/>
  </si>
  <si>
    <t>＝</t>
    <phoneticPr fontId="2"/>
  </si>
  <si>
    <t>+</t>
    <phoneticPr fontId="2"/>
  </si>
  <si>
    <t>（</t>
    <phoneticPr fontId="2"/>
  </si>
  <si>
    <t>）</t>
    <phoneticPr fontId="2"/>
  </si>
  <si>
    <t>×</t>
    <phoneticPr fontId="2"/>
  </si>
  <si>
    <t>①</t>
    <phoneticPr fontId="2"/>
  </si>
  <si>
    <t>延べ面積</t>
    <rPh sb="0" eb="1">
      <t>ノ</t>
    </rPh>
    <rPh sb="2" eb="4">
      <t>メンセキ</t>
    </rPh>
    <phoneticPr fontId="2"/>
  </si>
  <si>
    <t>ー</t>
    <phoneticPr fontId="2"/>
  </si>
  <si>
    <t>②</t>
    <phoneticPr fontId="2"/>
  </si>
  <si>
    <t>=</t>
    <phoneticPr fontId="2"/>
  </si>
  <si>
    <t>≒</t>
    <phoneticPr fontId="2"/>
  </si>
  <si>
    <t>特定用途の場合</t>
    <rPh sb="0" eb="4">
      <t>トクテイヨウト</t>
    </rPh>
    <rPh sb="5" eb="7">
      <t>バアイ</t>
    </rPh>
    <phoneticPr fontId="2"/>
  </si>
  <si>
    <t>450㎡ごとに1台</t>
    <rPh sb="8" eb="9">
      <t>ダイ</t>
    </rPh>
    <phoneticPr fontId="2"/>
  </si>
  <si>
    <t>非特定用途の場合</t>
    <rPh sb="0" eb="5">
      <t>ヒトクテイヨウト</t>
    </rPh>
    <rPh sb="6" eb="8">
      <t>バアイ</t>
    </rPh>
    <phoneticPr fontId="2"/>
  </si>
  <si>
    <t>延べ面積（非特定用途）</t>
    <rPh sb="0" eb="1">
      <t>ノ</t>
    </rPh>
    <rPh sb="2" eb="4">
      <t>メンセキ</t>
    </rPh>
    <rPh sb="5" eb="10">
      <t>ヒトクテイヨウト</t>
    </rPh>
    <phoneticPr fontId="2"/>
  </si>
  <si>
    <t>ルール</t>
    <phoneticPr fontId="2"/>
  </si>
  <si>
    <t>非特定用途の場合3,000㎡超えた部分</t>
    <rPh sb="0" eb="5">
      <t>ヒトクテイヨウト</t>
    </rPh>
    <rPh sb="6" eb="8">
      <t>バアイ</t>
    </rPh>
    <rPh sb="14" eb="15">
      <t>コ</t>
    </rPh>
    <rPh sb="17" eb="19">
      <t>ブブン</t>
    </rPh>
    <phoneticPr fontId="2"/>
  </si>
  <si>
    <t>全部または一部が特定用途の場合2,000㎡超えた部分</t>
    <rPh sb="0" eb="2">
      <t>ゼンブ</t>
    </rPh>
    <rPh sb="5" eb="7">
      <t>イチブ</t>
    </rPh>
    <rPh sb="8" eb="12">
      <t>トクテイ</t>
    </rPh>
    <rPh sb="13" eb="15">
      <t>バアイ</t>
    </rPh>
    <rPh sb="21" eb="22">
      <t>チョウ</t>
    </rPh>
    <rPh sb="24" eb="26">
      <t>ブブン</t>
    </rPh>
    <phoneticPr fontId="2"/>
  </si>
  <si>
    <t>延べ面積（全部又は一部が特定用途）</t>
    <rPh sb="0" eb="1">
      <t>ノ</t>
    </rPh>
    <rPh sb="2" eb="4">
      <t>メンセキ</t>
    </rPh>
    <rPh sb="5" eb="8">
      <t>ゼンブマタ</t>
    </rPh>
    <rPh sb="9" eb="11">
      <t>イチブ</t>
    </rPh>
    <rPh sb="12" eb="16">
      <t>トクテイヨウト</t>
    </rPh>
    <phoneticPr fontId="2"/>
  </si>
  <si>
    <t>黄色マスをいじる</t>
    <rPh sb="0" eb="2">
      <t>キイロ</t>
    </rPh>
    <phoneticPr fontId="2"/>
  </si>
  <si>
    <t>算定対象床面積</t>
    <rPh sb="0" eb="4">
      <t>サンテイタイショウ</t>
    </rPh>
    <rPh sb="4" eb="7">
      <t>ユカメンセキ</t>
    </rPh>
    <phoneticPr fontId="2"/>
  </si>
  <si>
    <t>特定用途</t>
    <rPh sb="0" eb="4">
      <t>トクテイヨウト</t>
    </rPh>
    <phoneticPr fontId="2"/>
  </si>
  <si>
    <t>事務所</t>
    <rPh sb="0" eb="3">
      <t>ジムショ</t>
    </rPh>
    <phoneticPr fontId="2"/>
  </si>
  <si>
    <t>倉庫</t>
    <rPh sb="0" eb="2">
      <t>ソウコ</t>
    </rPh>
    <phoneticPr fontId="2"/>
  </si>
  <si>
    <t>共同住宅</t>
    <rPh sb="0" eb="4">
      <t>キョウドウジュウタク</t>
    </rPh>
    <phoneticPr fontId="2"/>
  </si>
  <si>
    <t>非特定用途</t>
    <rPh sb="0" eb="5">
      <t>ヒトクテイヨウト</t>
    </rPh>
    <phoneticPr fontId="2"/>
  </si>
  <si>
    <t>共用部分を
按分した面積</t>
    <rPh sb="0" eb="4">
      <t>キョウヨウブブン</t>
    </rPh>
    <rPh sb="6" eb="8">
      <t>アンブン</t>
    </rPh>
    <rPh sb="10" eb="12">
      <t>メンセキ</t>
    </rPh>
    <phoneticPr fontId="2"/>
  </si>
  <si>
    <t>共用部分</t>
    <rPh sb="0" eb="4">
      <t>キョウヨウブブン</t>
    </rPh>
    <phoneticPr fontId="2"/>
  </si>
  <si>
    <t>合計</t>
    <rPh sb="0" eb="2">
      <t>ゴウケイ</t>
    </rPh>
    <phoneticPr fontId="2"/>
  </si>
  <si>
    <t>倉庫</t>
    <rPh sb="0" eb="2">
      <t>ソウコ</t>
    </rPh>
    <phoneticPr fontId="2"/>
  </si>
  <si>
    <t>事務所</t>
    <rPh sb="0" eb="3">
      <t>ジムショ</t>
    </rPh>
    <phoneticPr fontId="2"/>
  </si>
  <si>
    <t>店舗</t>
    <rPh sb="0" eb="2">
      <t>テンポ</t>
    </rPh>
    <phoneticPr fontId="2"/>
  </si>
  <si>
    <t>共用部分</t>
    <rPh sb="0" eb="4">
      <t>キョウヨウブブン</t>
    </rPh>
    <phoneticPr fontId="2"/>
  </si>
  <si>
    <t>例</t>
    <rPh sb="0" eb="1">
      <t>レイ</t>
    </rPh>
    <phoneticPr fontId="2"/>
  </si>
  <si>
    <t>㎡</t>
    <phoneticPr fontId="2"/>
  </si>
  <si>
    <t>共用部分按分（倉庫）</t>
    <rPh sb="0" eb="4">
      <t>キョウヨウブブン</t>
    </rPh>
    <rPh sb="4" eb="6">
      <t>アンブン</t>
    </rPh>
    <rPh sb="7" eb="9">
      <t>ソウコ</t>
    </rPh>
    <phoneticPr fontId="2"/>
  </si>
  <si>
    <t>共用部分按分（事務所）</t>
    <rPh sb="0" eb="4">
      <t>キョウヨウブブン</t>
    </rPh>
    <rPh sb="4" eb="6">
      <t>アンブン</t>
    </rPh>
    <rPh sb="7" eb="10">
      <t>ジムショ</t>
    </rPh>
    <phoneticPr fontId="2"/>
  </si>
  <si>
    <t>共用部分按分（店舗）</t>
    <rPh sb="0" eb="4">
      <t>キョウヨウブブン</t>
    </rPh>
    <rPh sb="4" eb="6">
      <t>アンブン</t>
    </rPh>
    <rPh sb="7" eb="9">
      <t>テンポ</t>
    </rPh>
    <phoneticPr fontId="2"/>
  </si>
  <si>
    <t>同フロアに建築用途が混在する場合のみ按分</t>
    <rPh sb="0" eb="1">
      <t>ドウ</t>
    </rPh>
    <rPh sb="5" eb="9">
      <t>ケンチクヨウト</t>
    </rPh>
    <rPh sb="10" eb="12">
      <t>コンザイ</t>
    </rPh>
    <rPh sb="14" eb="16">
      <t>バアイ</t>
    </rPh>
    <rPh sb="18" eb="20">
      <t>アンブン</t>
    </rPh>
    <phoneticPr fontId="2"/>
  </si>
  <si>
    <t>共用部分300㎡</t>
    <phoneticPr fontId="2"/>
  </si>
  <si>
    <t>百貨店
その他の店舗</t>
    <rPh sb="0" eb="3">
      <t>ヒャッカテン</t>
    </rPh>
    <rPh sb="6" eb="7">
      <t>タ</t>
    </rPh>
    <rPh sb="8" eb="10">
      <t>テンポ</t>
    </rPh>
    <phoneticPr fontId="2"/>
  </si>
  <si>
    <t>その他の
特定用途</t>
    <rPh sb="2" eb="3">
      <t>タ</t>
    </rPh>
    <rPh sb="5" eb="9">
      <t>トクテイヨウト</t>
    </rPh>
    <phoneticPr fontId="2"/>
  </si>
  <si>
    <t>※同じフロアに複数の用途が存在する場合、それぞれの用途に属する面積で按分する。
　駐車施設の用途に供する部分は除く。観覧場にあっては、屋外観覧席の部分を含む。</t>
    <phoneticPr fontId="2"/>
  </si>
  <si>
    <t>台</t>
    <rPh sb="0" eb="1">
      <t>ダイ</t>
    </rPh>
    <phoneticPr fontId="2"/>
  </si>
  <si>
    <t>+</t>
    <phoneticPr fontId="2"/>
  </si>
  <si>
    <t>＝</t>
    <phoneticPr fontId="2"/>
  </si>
  <si>
    <t>（単位：㎡）</t>
    <phoneticPr fontId="2"/>
  </si>
  <si>
    <t>小計（算定対象数値）</t>
    <rPh sb="0" eb="2">
      <t>ショウケイ</t>
    </rPh>
    <rPh sb="3" eb="7">
      <t>サンテイタイショウ</t>
    </rPh>
    <rPh sb="7" eb="9">
      <t>スウチ</t>
    </rPh>
    <phoneticPr fontId="2"/>
  </si>
  <si>
    <t>共同住宅</t>
    <rPh sb="0" eb="2">
      <t>キョウドウ</t>
    </rPh>
    <rPh sb="2" eb="4">
      <t>ジュウタク</t>
    </rPh>
    <phoneticPr fontId="2"/>
  </si>
  <si>
    <t>非特定用途</t>
    <rPh sb="0" eb="5">
      <t>ヒトクテイヨウト</t>
    </rPh>
    <phoneticPr fontId="2"/>
  </si>
  <si>
    <t>算定用床面積</t>
    <rPh sb="0" eb="3">
      <t>サンテイヨウ</t>
    </rPh>
    <rPh sb="3" eb="6">
      <t>ユカメンセキ</t>
    </rPh>
    <phoneticPr fontId="2"/>
  </si>
  <si>
    <t>共同住宅（戸数）</t>
    <rPh sb="0" eb="4">
      <t>キョウドウジュウタク</t>
    </rPh>
    <rPh sb="5" eb="7">
      <t>コスウ</t>
    </rPh>
    <phoneticPr fontId="2"/>
  </si>
  <si>
    <t>原単位（附置義務台数）</t>
    <rPh sb="0" eb="3">
      <t>ゲンタンイ</t>
    </rPh>
    <rPh sb="4" eb="10">
      <t>フチギムダイスウ</t>
    </rPh>
    <phoneticPr fontId="2"/>
  </si>
  <si>
    <t>※小数点以下切上げ</t>
    <phoneticPr fontId="2"/>
  </si>
  <si>
    <t>原単位（荷さばき駐車施設）</t>
    <rPh sb="0" eb="3">
      <t>ゲンタンイ</t>
    </rPh>
    <rPh sb="4" eb="5">
      <t>ニ</t>
    </rPh>
    <rPh sb="8" eb="12">
      <t>チュウシャシセツ</t>
    </rPh>
    <phoneticPr fontId="2"/>
  </si>
  <si>
    <t>倉庫
100㎡</t>
    <rPh sb="0" eb="2">
      <t>ソウコ</t>
    </rPh>
    <phoneticPr fontId="2"/>
  </si>
  <si>
    <t>事務所
1500㎡</t>
    <rPh sb="0" eb="3">
      <t>ジムショ</t>
    </rPh>
    <phoneticPr fontId="2"/>
  </si>
  <si>
    <t>店舗
3000㎡</t>
    <rPh sb="0" eb="2">
      <t>テンポ</t>
    </rPh>
    <phoneticPr fontId="2"/>
  </si>
  <si>
    <t>戸数≦400</t>
    <rPh sb="0" eb="2">
      <t>コスウ</t>
    </rPh>
    <phoneticPr fontId="2"/>
  </si>
  <si>
    <t>面積≦10000</t>
    <rPh sb="0" eb="2">
      <t>メンセキ</t>
    </rPh>
    <phoneticPr fontId="2"/>
  </si>
  <si>
    <t>10000＜面積≦50000</t>
    <rPh sb="6" eb="8">
      <t>メンセキ</t>
    </rPh>
    <phoneticPr fontId="2"/>
  </si>
  <si>
    <t>50000＜面積≦100000</t>
    <rPh sb="6" eb="8">
      <t>メンセキ</t>
    </rPh>
    <phoneticPr fontId="2"/>
  </si>
  <si>
    <t>100000＜面積</t>
    <rPh sb="7" eb="9">
      <t>メンセキ</t>
    </rPh>
    <phoneticPr fontId="2"/>
  </si>
  <si>
    <t>400＜戸数≦800</t>
    <rPh sb="4" eb="6">
      <t>コスウ</t>
    </rPh>
    <phoneticPr fontId="2"/>
  </si>
  <si>
    <t>800＜戸数</t>
    <rPh sb="4" eb="6">
      <t>コスウ</t>
    </rPh>
    <phoneticPr fontId="2"/>
  </si>
  <si>
    <t>戸数</t>
    <rPh sb="0" eb="2">
      <t>コスウ</t>
    </rPh>
    <phoneticPr fontId="2"/>
  </si>
  <si>
    <t>百貨店などの店舗</t>
    <rPh sb="0" eb="3">
      <t>ヒャッカテン</t>
    </rPh>
    <rPh sb="6" eb="8">
      <t>テンポ</t>
    </rPh>
    <phoneticPr fontId="2"/>
  </si>
  <si>
    <t>共同住宅</t>
    <rPh sb="0" eb="4">
      <t>キョウドウジュウタク</t>
    </rPh>
    <phoneticPr fontId="2"/>
  </si>
  <si>
    <t>その他の特定用途</t>
    <rPh sb="2" eb="3">
      <t>タ</t>
    </rPh>
    <rPh sb="4" eb="8">
      <t>トクテイヨウト</t>
    </rPh>
    <phoneticPr fontId="2"/>
  </si>
  <si>
    <t>×</t>
    <phoneticPr fontId="2"/>
  </si>
  <si>
    <t>≒</t>
    <phoneticPr fontId="2"/>
  </si>
  <si>
    <t>荷さばき駐車施設台数</t>
    <rPh sb="0" eb="1">
      <t>ニ</t>
    </rPh>
    <rPh sb="4" eb="8">
      <t>チュウシャシセツ</t>
    </rPh>
    <rPh sb="8" eb="10">
      <t>ダイスウ</t>
    </rPh>
    <phoneticPr fontId="2"/>
  </si>
  <si>
    <t>共同住宅（算定用）</t>
    <rPh sb="0" eb="4">
      <t>キョウドウジュウタク</t>
    </rPh>
    <rPh sb="5" eb="8">
      <t>サンテイヨウ</t>
    </rPh>
    <phoneticPr fontId="2"/>
  </si>
  <si>
    <t>事務所</t>
    <phoneticPr fontId="2"/>
  </si>
  <si>
    <t>原単位（附置台数）</t>
    <rPh sb="0" eb="3">
      <t>ゲンタンイ</t>
    </rPh>
    <rPh sb="4" eb="8">
      <t>フチダイスウ</t>
    </rPh>
    <phoneticPr fontId="2"/>
  </si>
  <si>
    <t>原単位（荷さばき）</t>
    <rPh sb="0" eb="3">
      <t>ゲンタンイ</t>
    </rPh>
    <rPh sb="4" eb="5">
      <t>ニ</t>
    </rPh>
    <phoneticPr fontId="2"/>
  </si>
  <si>
    <t>③</t>
    <phoneticPr fontId="2"/>
  </si>
  <si>
    <t>－</t>
    <phoneticPr fontId="2"/>
  </si>
  <si>
    <t>駐車施設</t>
    <rPh sb="0" eb="4">
      <t>チュウシャシセツ</t>
    </rPh>
    <phoneticPr fontId="2"/>
  </si>
  <si>
    <t>車椅子使用者用</t>
    <phoneticPr fontId="2"/>
  </si>
  <si>
    <t>特定用途延べ面積</t>
    <rPh sb="0" eb="4">
      <t>トクテイヨウト</t>
    </rPh>
    <rPh sb="4" eb="5">
      <t>ノ</t>
    </rPh>
    <rPh sb="6" eb="8">
      <t>メンセキ</t>
    </rPh>
    <phoneticPr fontId="2"/>
  </si>
  <si>
    <t>非特定用途延べ面積</t>
    <rPh sb="0" eb="1">
      <t>ヒ</t>
    </rPh>
    <phoneticPr fontId="2"/>
  </si>
  <si>
    <t>算定対象床面積＝</t>
    <phoneticPr fontId="2"/>
  </si>
  <si>
    <t>／</t>
    <phoneticPr fontId="2"/>
  </si>
  <si>
    <t>＝</t>
    <phoneticPr fontId="2"/>
  </si>
  <si>
    <t>＞1000㎡の場合</t>
    <phoneticPr fontId="2"/>
  </si>
  <si>
    <t>荷さばき駐車施設台数
共同住宅</t>
    <rPh sb="11" eb="15">
      <t>キョウドウジュウタク</t>
    </rPh>
    <phoneticPr fontId="2"/>
  </si>
  <si>
    <t>普通自動車用
（駐車マス2.5ｍ以上×6ｍ以上）</t>
    <rPh sb="0" eb="2">
      <t>フツウ</t>
    </rPh>
    <rPh sb="2" eb="5">
      <t>ジドウシャ</t>
    </rPh>
    <rPh sb="5" eb="6">
      <t>ヨウ</t>
    </rPh>
    <rPh sb="8" eb="10">
      <t>チュウシャ</t>
    </rPh>
    <rPh sb="16" eb="18">
      <t>イジョウ</t>
    </rPh>
    <rPh sb="21" eb="23">
      <t>イジョウ</t>
    </rPh>
    <phoneticPr fontId="2"/>
  </si>
  <si>
    <t>荷さばき用（店舗・事務所・共同住宅）
（3ｍ以上×7.7ｍ以上）</t>
    <rPh sb="0" eb="1">
      <t>ニ</t>
    </rPh>
    <rPh sb="4" eb="5">
      <t>ヨウ</t>
    </rPh>
    <rPh sb="6" eb="8">
      <t>テンポ</t>
    </rPh>
    <rPh sb="9" eb="11">
      <t>ジム</t>
    </rPh>
    <rPh sb="11" eb="12">
      <t>ショ</t>
    </rPh>
    <rPh sb="13" eb="15">
      <t>キョウドウ</t>
    </rPh>
    <rPh sb="15" eb="17">
      <t>ジュウタク</t>
    </rPh>
    <rPh sb="22" eb="24">
      <t>イジョウ</t>
    </rPh>
    <rPh sb="29" eb="31">
      <t>イジョウ</t>
    </rPh>
    <phoneticPr fontId="2"/>
  </si>
  <si>
    <t>荷さばき用（共同住宅）
（駐車マス2.5ｍ以上×6ｍ以上）</t>
    <phoneticPr fontId="2"/>
  </si>
  <si>
    <t>×</t>
    <phoneticPr fontId="2"/>
  </si>
  <si>
    <t>≒</t>
    <phoneticPr fontId="2"/>
  </si>
  <si>
    <t>台</t>
    <rPh sb="0" eb="1">
      <t>ダイ</t>
    </rPh>
    <phoneticPr fontId="2"/>
  </si>
  <si>
    <t>－</t>
    <phoneticPr fontId="2"/>
  </si>
  <si>
    <t>台</t>
    <phoneticPr fontId="2"/>
  </si>
  <si>
    <t>+</t>
    <phoneticPr fontId="2"/>
  </si>
  <si>
    <t>小型自動車用
（駐車マス2.3ｍ以上×5ｍ以上）</t>
    <phoneticPr fontId="2"/>
  </si>
  <si>
    <t>全体附置義務台数</t>
    <phoneticPr fontId="2"/>
  </si>
  <si>
    <t>↓実際に附置する台数を記入</t>
    <rPh sb="1" eb="3">
      <t>ジッサイ</t>
    </rPh>
    <rPh sb="4" eb="6">
      <t>フチ</t>
    </rPh>
    <rPh sb="8" eb="10">
      <t>ダイスウ</t>
    </rPh>
    <rPh sb="11" eb="13">
      <t>キニュウ</t>
    </rPh>
    <phoneticPr fontId="2"/>
  </si>
  <si>
    <t>建築物と同一敷地内の駐車施設</t>
    <rPh sb="0" eb="3">
      <t>ケンチクブツ</t>
    </rPh>
    <rPh sb="4" eb="9">
      <t>ドウイツシキチナイ</t>
    </rPh>
    <rPh sb="10" eb="14">
      <t>チュウシャシセツ</t>
    </rPh>
    <phoneticPr fontId="2"/>
  </si>
  <si>
    <t>隔地駐車施設（建築物と別の敷地に設ける駐車施設）</t>
    <rPh sb="0" eb="6">
      <t>カクチチュウシャシセツ</t>
    </rPh>
    <rPh sb="7" eb="10">
      <t>ケンチクブツ</t>
    </rPh>
    <rPh sb="11" eb="12">
      <t>ベツ</t>
    </rPh>
    <rPh sb="13" eb="15">
      <t>シキチ</t>
    </rPh>
    <rPh sb="16" eb="17">
      <t>モウ</t>
    </rPh>
    <rPh sb="19" eb="23">
      <t>チュウシャシセツ</t>
    </rPh>
    <phoneticPr fontId="2"/>
  </si>
  <si>
    <t>集約駐車施設（単体もしくは複数の事業者がまとめて設置する駐車施設）</t>
    <rPh sb="0" eb="6">
      <t>シュウヤクチュウシャシセツ</t>
    </rPh>
    <rPh sb="28" eb="32">
      <t>チュウシャシセツ</t>
    </rPh>
    <phoneticPr fontId="2"/>
  </si>
  <si>
    <t>附置義務駐車施設調書</t>
    <rPh sb="0" eb="8">
      <t>フチギムチュウシャシセツ</t>
    </rPh>
    <rPh sb="8" eb="10">
      <t>チョウショ</t>
    </rPh>
    <phoneticPr fontId="2"/>
  </si>
  <si>
    <t>うち荷さばき用（店舗・事務所・共同住宅）
（3ｍ以上×7.7ｍ以上）</t>
    <rPh sb="2" eb="3">
      <t>ニ</t>
    </rPh>
    <rPh sb="6" eb="7">
      <t>ヨウ</t>
    </rPh>
    <rPh sb="8" eb="10">
      <t>テンポ</t>
    </rPh>
    <rPh sb="11" eb="13">
      <t>ジム</t>
    </rPh>
    <rPh sb="13" eb="14">
      <t>ショ</t>
    </rPh>
    <rPh sb="15" eb="17">
      <t>キョウドウ</t>
    </rPh>
    <rPh sb="17" eb="19">
      <t>ジュウタク</t>
    </rPh>
    <rPh sb="24" eb="26">
      <t>イジョウ</t>
    </rPh>
    <rPh sb="31" eb="33">
      <t>イジョウ</t>
    </rPh>
    <phoneticPr fontId="2"/>
  </si>
  <si>
    <t>うち荷さばき用（共同住宅）
（2.5ｍ以上×6ｍ以上）</t>
    <phoneticPr fontId="2"/>
  </si>
  <si>
    <t>普通自動車用
（2.5ｍ以上×6ｍ以上）</t>
    <rPh sb="0" eb="6">
      <t>フツウジドウシャヨウ</t>
    </rPh>
    <rPh sb="12" eb="14">
      <t>イジョウ</t>
    </rPh>
    <rPh sb="17" eb="19">
      <t>イジョウ</t>
    </rPh>
    <phoneticPr fontId="2"/>
  </si>
  <si>
    <t>小型自動車用
（2.3ｍ以上×5ｍ以上）</t>
    <rPh sb="12" eb="14">
      <t>イジョウ</t>
    </rPh>
    <rPh sb="17" eb="19">
      <t>イジョウ</t>
    </rPh>
    <phoneticPr fontId="2"/>
  </si>
  <si>
    <t>建築用途　　</t>
    <rPh sb="0" eb="2">
      <t>ケンチク</t>
    </rPh>
    <rPh sb="2" eb="4">
      <t>ヨウト</t>
    </rPh>
    <phoneticPr fontId="2"/>
  </si>
  <si>
    <t>　　面積</t>
    <rPh sb="2" eb="4">
      <t>メンセキ</t>
    </rPh>
    <phoneticPr fontId="2"/>
  </si>
  <si>
    <t>荷さばき用（共同住宅）
（2.5ｍ以上×6ｍ以上）</t>
    <phoneticPr fontId="2"/>
  </si>
  <si>
    <t>車椅子使用者用
（3.5ｍ以上×6.0ｍ以上×2.3ｍ以上）</t>
    <rPh sb="0" eb="3">
      <t>クルマイス</t>
    </rPh>
    <rPh sb="20" eb="22">
      <t>イジョウ</t>
    </rPh>
    <phoneticPr fontId="2"/>
  </si>
  <si>
    <t>荷さばき用（店舗・事務所・共同住宅）
（3ｍ以上×7.7ｍ以上×3.2ｍ以上）</t>
    <rPh sb="0" eb="1">
      <t>ニ</t>
    </rPh>
    <rPh sb="4" eb="5">
      <t>ヨウ</t>
    </rPh>
    <rPh sb="6" eb="8">
      <t>テンポ</t>
    </rPh>
    <rPh sb="9" eb="11">
      <t>ジム</t>
    </rPh>
    <rPh sb="11" eb="12">
      <t>ショ</t>
    </rPh>
    <rPh sb="13" eb="15">
      <t>キョウドウ</t>
    </rPh>
    <rPh sb="15" eb="17">
      <t>ジュウタク</t>
    </rPh>
    <rPh sb="22" eb="24">
      <t>イジョウ</t>
    </rPh>
    <rPh sb="29" eb="31">
      <t>イジョウ</t>
    </rPh>
    <rPh sb="36" eb="38">
      <t>イジョウ</t>
    </rPh>
    <phoneticPr fontId="2"/>
  </si>
  <si>
    <t>各用途の床面積</t>
    <rPh sb="0" eb="3">
      <t>カクヨウト</t>
    </rPh>
    <rPh sb="4" eb="7">
      <t>ユカメンセキ</t>
    </rPh>
    <rPh sb="5" eb="7">
      <t>メンセキ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</si>
</sst>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0.0000"/>
  </numFmts>
  <fonts count="18">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2"/>
      <charset val="128"/>
    </font>
    <font>
      <sz val="11"/>
      <color theme="1"/>
      <name val="游ゴシック"/>
      <family val="2"/>
      <charset val="128"/>
    </font>
    <font>
      <sz val="11"/>
      <color rgb="FFFF0000"/>
      <name val="Yu Gothic"/>
      <family val="2"/>
      <scheme val="minor"/>
    </font>
    <font>
      <sz val="11"/>
      <name val="Yu Gothic"/>
      <family val="2"/>
      <scheme val="minor"/>
    </font>
    <font>
      <sz val="9"/>
      <color indexed="81"/>
      <name val="MS P ゴシック"/>
      <family val="3"/>
      <charset val="128"/>
    </font>
    <font>
      <b/>
      <sz val="11"/>
      <color theme="0"/>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2"/>
      <scheme val="minor"/>
    </font>
    <font>
      <sz val="8"/>
      <color theme="1"/>
      <name val="Yu Gothic"/>
      <family val="2"/>
      <scheme val="minor"/>
    </font>
    <font>
      <sz val="9"/>
      <color theme="1"/>
      <name val="Yu Gothic"/>
      <family val="3"/>
      <charset val="128"/>
      <scheme val="minor"/>
    </font>
    <font>
      <sz val="11"/>
      <color theme="1"/>
      <name val="Yu Gothic"/>
      <family val="3"/>
      <charset val="128"/>
      <scheme val="minor"/>
    </font>
    <font>
      <sz val="16"/>
      <color theme="1"/>
      <name val="Yu Gothic"/>
      <family val="2"/>
      <scheme val="minor"/>
    </font>
    <font>
      <sz val="12"/>
      <color theme="1"/>
      <name val="Yu Gothic"/>
      <family val="3"/>
      <charset val="128"/>
      <scheme val="minor"/>
    </font>
    <font>
      <b/>
      <sz val="9"/>
      <color indexed="81"/>
      <name val="MS P ゴシック"/>
      <family val="3"/>
      <charset val="128"/>
    </font>
  </fonts>
  <fills count="1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rgb="FFC00000"/>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160">
    <xf numFmtId="0" fontId="0" fillId="0" borderId="0" xfId="0"/>
    <xf numFmtId="0" fontId="0" fillId="0" borderId="0" xfId="0" applyAlignment="1">
      <alignment horizontal="center" vertical="center"/>
    </xf>
    <xf numFmtId="38" fontId="0" fillId="0" borderId="0" xfId="0" applyNumberFormat="1"/>
    <xf numFmtId="38" fontId="0" fillId="0" borderId="0" xfId="0" applyNumberFormat="1" applyAlignment="1">
      <alignment horizontal="center" vertical="center"/>
    </xf>
    <xf numFmtId="0" fontId="0" fillId="0" borderId="1" xfId="0" applyBorder="1" applyAlignment="1">
      <alignment horizontal="center" vertical="center"/>
    </xf>
    <xf numFmtId="38" fontId="0" fillId="0" borderId="2" xfId="0" applyNumberFormat="1" applyBorder="1" applyAlignment="1">
      <alignment horizontal="center" vertical="center"/>
    </xf>
    <xf numFmtId="38" fontId="0" fillId="2" borderId="0" xfId="1" applyFont="1" applyFill="1" applyAlignment="1"/>
    <xf numFmtId="0" fontId="0" fillId="0" borderId="2" xfId="0" applyBorder="1" applyAlignment="1">
      <alignment horizontal="center" vertical="center"/>
    </xf>
    <xf numFmtId="38" fontId="0" fillId="0" borderId="2" xfId="1" applyFont="1" applyBorder="1" applyAlignment="1">
      <alignment horizontal="center" vertical="center"/>
    </xf>
    <xf numFmtId="38" fontId="0" fillId="0" borderId="0" xfId="1" applyFont="1"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38" fontId="0" fillId="2" borderId="0" xfId="0" applyNumberFormat="1" applyFill="1"/>
    <xf numFmtId="0" fontId="0" fillId="0" borderId="0" xfId="0" applyAlignment="1">
      <alignment horizontal="center" vertical="center"/>
    </xf>
    <xf numFmtId="0" fontId="0" fillId="0" borderId="0" xfId="0" applyAlignment="1">
      <alignment horizontal="right"/>
    </xf>
    <xf numFmtId="0" fontId="0" fillId="0" borderId="3" xfId="0" applyBorder="1"/>
    <xf numFmtId="0" fontId="0" fillId="0" borderId="4" xfId="0" applyBorder="1"/>
    <xf numFmtId="0" fontId="0" fillId="0" borderId="0" xfId="0" applyAlignment="1">
      <alignment horizontal="center" vertical="center"/>
    </xf>
    <xf numFmtId="0" fontId="0" fillId="3" borderId="0" xfId="0" applyFill="1" applyAlignment="1">
      <alignment horizontal="center" vertical="center"/>
    </xf>
    <xf numFmtId="0" fontId="0" fillId="0" borderId="0" xfId="0" applyFill="1" applyBorder="1"/>
    <xf numFmtId="0" fontId="0" fillId="0" borderId="0" xfId="0" applyFill="1"/>
    <xf numFmtId="38" fontId="0" fillId="0" borderId="3" xfId="1" applyFont="1" applyBorder="1" applyAlignment="1"/>
    <xf numFmtId="0" fontId="0" fillId="0" borderId="0" xfId="0" applyBorder="1"/>
    <xf numFmtId="0" fontId="0" fillId="5" borderId="10" xfId="0" applyFill="1" applyBorder="1" applyAlignment="1">
      <alignment horizontal="center" vertical="center"/>
    </xf>
    <xf numFmtId="0" fontId="0" fillId="5" borderId="7" xfId="0" applyFill="1" applyBorder="1" applyAlignment="1">
      <alignment vertical="center"/>
    </xf>
    <xf numFmtId="0" fontId="0" fillId="6" borderId="6" xfId="0" applyFill="1" applyBorder="1" applyAlignment="1">
      <alignment horizontal="center" vertical="center" wrapText="1"/>
    </xf>
    <xf numFmtId="0" fontId="4" fillId="0" borderId="0" xfId="0" applyFont="1"/>
    <xf numFmtId="38" fontId="0" fillId="0" borderId="0" xfId="1" applyFont="1" applyBorder="1" applyAlignment="1"/>
    <xf numFmtId="0" fontId="0" fillId="0" borderId="0" xfId="0" applyFill="1" applyBorder="1" applyAlignment="1">
      <alignment horizontal="center" vertical="center"/>
    </xf>
    <xf numFmtId="0" fontId="0" fillId="0" borderId="0" xfId="0" applyBorder="1" applyAlignment="1">
      <alignment vertical="top" wrapText="1"/>
    </xf>
    <xf numFmtId="0" fontId="0" fillId="7" borderId="13" xfId="0" applyFill="1" applyBorder="1" applyAlignment="1">
      <alignment vertical="center" wrapText="1"/>
    </xf>
    <xf numFmtId="0" fontId="0" fillId="7" borderId="11" xfId="0" applyFill="1" applyBorder="1" applyAlignment="1">
      <alignment vertical="center" wrapText="1"/>
    </xf>
    <xf numFmtId="0" fontId="0" fillId="5" borderId="13" xfId="0" applyFill="1" applyBorder="1" applyAlignment="1">
      <alignment vertical="center"/>
    </xf>
    <xf numFmtId="0" fontId="0" fillId="5" borderId="13" xfId="0" applyFill="1" applyBorder="1" applyAlignment="1">
      <alignment horizontal="center" vertical="center"/>
    </xf>
    <xf numFmtId="0" fontId="0" fillId="0" borderId="5" xfId="0" applyFill="1" applyBorder="1" applyAlignment="1">
      <alignment horizontal="center" vertical="center"/>
    </xf>
    <xf numFmtId="0" fontId="0" fillId="0" borderId="3" xfId="0" applyFill="1" applyBorder="1"/>
    <xf numFmtId="38" fontId="0" fillId="0" borderId="3" xfId="1" applyFont="1" applyFill="1" applyBorder="1" applyAlignment="1"/>
    <xf numFmtId="38" fontId="0" fillId="4" borderId="5" xfId="1" applyFont="1" applyFill="1" applyBorder="1" applyAlignment="1"/>
    <xf numFmtId="38" fontId="0" fillId="0" borderId="8" xfId="1" applyFont="1" applyBorder="1" applyAlignment="1"/>
    <xf numFmtId="0" fontId="0" fillId="0" borderId="0" xfId="0" applyFill="1" applyAlignment="1">
      <alignment horizontal="left"/>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38" fontId="0" fillId="0" borderId="0" xfId="0" applyNumberFormat="1" applyAlignment="1">
      <alignment vertical="top"/>
    </xf>
    <xf numFmtId="0" fontId="0" fillId="0" borderId="0" xfId="0" applyAlignment="1">
      <alignment vertical="center"/>
    </xf>
    <xf numFmtId="0" fontId="0" fillId="0" borderId="3" xfId="0" applyFill="1" applyBorder="1" applyAlignment="1">
      <alignment vertical="top" wrapText="1"/>
    </xf>
    <xf numFmtId="38" fontId="0" fillId="2" borderId="0" xfId="1" applyFont="1" applyFill="1" applyAlignment="1">
      <alignment vertical="top"/>
    </xf>
    <xf numFmtId="38" fontId="0" fillId="0" borderId="0" xfId="0" applyNumberFormat="1" applyFill="1"/>
    <xf numFmtId="38" fontId="5" fillId="4" borderId="9" xfId="1" applyFont="1" applyFill="1" applyBorder="1" applyAlignment="1"/>
    <xf numFmtId="38" fontId="5" fillId="4" borderId="2" xfId="1" applyFont="1" applyFill="1" applyBorder="1" applyAlignment="1"/>
    <xf numFmtId="38" fontId="5" fillId="4" borderId="10" xfId="1" applyFont="1" applyFill="1" applyBorder="1" applyAlignment="1"/>
    <xf numFmtId="38" fontId="0" fillId="4" borderId="0" xfId="1" applyFont="1" applyFill="1" applyBorder="1" applyAlignment="1"/>
    <xf numFmtId="38" fontId="0" fillId="4" borderId="1" xfId="1" applyFont="1" applyFill="1" applyBorder="1" applyAlignment="1"/>
    <xf numFmtId="0" fontId="0" fillId="4" borderId="0" xfId="0" applyFill="1" applyBorder="1"/>
    <xf numFmtId="38" fontId="0" fillId="0" borderId="0" xfId="0" applyNumberFormat="1" applyBorder="1"/>
    <xf numFmtId="0" fontId="0" fillId="0" borderId="0" xfId="0" applyBorder="1" applyAlignment="1">
      <alignment horizontal="center" vertical="center"/>
    </xf>
    <xf numFmtId="0" fontId="0" fillId="0" borderId="3" xfId="0" applyBorder="1" applyAlignment="1">
      <alignment horizontal="center" vertical="center"/>
    </xf>
    <xf numFmtId="38" fontId="0" fillId="2" borderId="3" xfId="1" applyFont="1" applyFill="1" applyBorder="1" applyAlignment="1"/>
    <xf numFmtId="38" fontId="0" fillId="2" borderId="3" xfId="0" applyNumberFormat="1" applyFill="1" applyBorder="1"/>
    <xf numFmtId="38" fontId="0" fillId="0" borderId="3" xfId="0" applyNumberFormat="1" applyBorder="1"/>
    <xf numFmtId="38" fontId="0" fillId="0" borderId="3" xfId="0" applyNumberFormat="1" applyFill="1" applyBorder="1"/>
    <xf numFmtId="38" fontId="0" fillId="0" borderId="0" xfId="0" applyNumberFormat="1" applyFill="1" applyBorder="1"/>
    <xf numFmtId="0" fontId="0" fillId="8" borderId="3" xfId="0" applyFill="1" applyBorder="1"/>
    <xf numFmtId="38" fontId="0" fillId="0" borderId="0" xfId="0" applyNumberFormat="1" applyBorder="1" applyAlignment="1">
      <alignment horizontal="center" vertical="center"/>
    </xf>
    <xf numFmtId="2" fontId="0" fillId="0" borderId="0" xfId="0" applyNumberFormat="1" applyAlignment="1">
      <alignment vertical="center"/>
    </xf>
    <xf numFmtId="0" fontId="11" fillId="0" borderId="0" xfId="0" applyFont="1" applyAlignment="1">
      <alignment vertical="top" wrapText="1"/>
    </xf>
    <xf numFmtId="38" fontId="11" fillId="0" borderId="0" xfId="0" applyNumberFormat="1" applyFont="1" applyAlignment="1">
      <alignment horizontal="center" vertical="center" wrapText="1"/>
    </xf>
    <xf numFmtId="0" fontId="13" fillId="0" borderId="0" xfId="0" applyFont="1" applyAlignment="1">
      <alignment horizontal="center" vertical="center" wrapText="1"/>
    </xf>
    <xf numFmtId="38" fontId="13" fillId="0" borderId="0" xfId="0" applyNumberFormat="1"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0" fontId="14" fillId="0" borderId="0" xfId="0" applyFont="1" applyFill="1" applyBorder="1" applyAlignment="1">
      <alignment horizontal="left" vertical="center" wrapText="1"/>
    </xf>
    <xf numFmtId="0" fontId="0" fillId="9" borderId="0" xfId="0" applyFill="1" applyAlignment="1">
      <alignment horizontal="center" vertical="center"/>
    </xf>
    <xf numFmtId="38" fontId="0" fillId="3" borderId="0" xfId="0" applyNumberFormat="1" applyFill="1" applyAlignment="1">
      <alignment horizontal="center" vertical="center"/>
    </xf>
    <xf numFmtId="0" fontId="0" fillId="0" borderId="3" xfId="0" applyFill="1" applyBorder="1" applyAlignment="1">
      <alignment vertical="center"/>
    </xf>
    <xf numFmtId="0" fontId="0" fillId="4" borderId="0" xfId="0" applyFill="1"/>
    <xf numFmtId="0" fontId="0" fillId="4" borderId="2" xfId="0" applyFill="1" applyBorder="1" applyAlignment="1">
      <alignment vertical="top"/>
    </xf>
    <xf numFmtId="0" fontId="13" fillId="4" borderId="0" xfId="0" applyFont="1" applyFill="1" applyBorder="1" applyAlignment="1">
      <alignment horizontal="right" vertical="center"/>
    </xf>
    <xf numFmtId="0" fontId="0" fillId="4" borderId="5" xfId="0" applyFill="1" applyBorder="1" applyAlignment="1">
      <alignment horizontal="center" vertical="center"/>
    </xf>
    <xf numFmtId="38" fontId="0" fillId="4" borderId="0" xfId="1" applyFont="1" applyFill="1" applyAlignment="1">
      <alignment horizontal="center" vertical="center"/>
    </xf>
    <xf numFmtId="0" fontId="0" fillId="4" borderId="0" xfId="0" applyFill="1" applyBorder="1" applyAlignment="1">
      <alignment vertical="center"/>
    </xf>
    <xf numFmtId="0" fontId="0" fillId="4" borderId="1" xfId="0" applyFill="1" applyBorder="1"/>
    <xf numFmtId="0" fontId="0" fillId="0" borderId="14" xfId="0" applyFill="1" applyBorder="1"/>
    <xf numFmtId="38" fontId="0" fillId="0" borderId="12" xfId="1" applyFont="1" applyBorder="1" applyAlignment="1"/>
    <xf numFmtId="0" fontId="0" fillId="0" borderId="17" xfId="0" applyFill="1" applyBorder="1" applyAlignment="1">
      <alignment wrapText="1"/>
    </xf>
    <xf numFmtId="38" fontId="6" fillId="0" borderId="11" xfId="1" applyFont="1" applyFill="1" applyBorder="1" applyAlignment="1"/>
    <xf numFmtId="38" fontId="5" fillId="4" borderId="5" xfId="1" applyFont="1" applyFill="1" applyBorder="1" applyAlignment="1"/>
    <xf numFmtId="0" fontId="0" fillId="0" borderId="14" xfId="0" applyFill="1" applyBorder="1" applyAlignment="1">
      <alignment vertical="top" wrapText="1"/>
    </xf>
    <xf numFmtId="38" fontId="6" fillId="0" borderId="13" xfId="1" applyFont="1" applyFill="1" applyBorder="1" applyAlignment="1"/>
    <xf numFmtId="38" fontId="5" fillId="4" borderId="0" xfId="1" applyFont="1" applyFill="1" applyBorder="1" applyAlignment="1"/>
    <xf numFmtId="0" fontId="0" fillId="0" borderId="2" xfId="0" applyBorder="1"/>
    <xf numFmtId="38" fontId="6" fillId="0" borderId="16" xfId="0" applyNumberFormat="1" applyFont="1" applyFill="1" applyBorder="1" applyProtection="1"/>
    <xf numFmtId="0" fontId="0" fillId="0" borderId="17" xfId="0" applyFill="1" applyBorder="1" applyAlignment="1">
      <alignment horizontal="left" vertical="top"/>
    </xf>
    <xf numFmtId="0" fontId="5" fillId="4" borderId="0" xfId="0" applyFont="1" applyFill="1"/>
    <xf numFmtId="38" fontId="6" fillId="5" borderId="16" xfId="1" applyFont="1" applyFill="1" applyBorder="1" applyAlignment="1" applyProtection="1">
      <protection locked="0"/>
    </xf>
    <xf numFmtId="38" fontId="6" fillId="5" borderId="16" xfId="0" applyNumberFormat="1" applyFont="1" applyFill="1" applyBorder="1" applyProtection="1">
      <protection locked="0"/>
    </xf>
    <xf numFmtId="0" fontId="6" fillId="5" borderId="16" xfId="0" applyFont="1" applyFill="1" applyBorder="1" applyProtection="1">
      <protection locked="0"/>
    </xf>
    <xf numFmtId="0" fontId="15" fillId="4" borderId="2" xfId="0" applyFont="1" applyFill="1" applyBorder="1" applyAlignment="1">
      <alignment horizontal="left"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0" fillId="4" borderId="17" xfId="0" applyFill="1" applyBorder="1" applyAlignment="1">
      <alignment horizontal="right" vertical="center"/>
    </xf>
    <xf numFmtId="0" fontId="0" fillId="4" borderId="11" xfId="0" applyFill="1" applyBorder="1" applyAlignment="1">
      <alignment vertical="center"/>
    </xf>
    <xf numFmtId="0" fontId="9" fillId="0" borderId="14"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0" fillId="0" borderId="14" xfId="0" applyFill="1" applyBorder="1" applyAlignment="1">
      <alignment horizontal="left" vertical="center"/>
    </xf>
    <xf numFmtId="0" fontId="0" fillId="0" borderId="12" xfId="0" applyBorder="1"/>
    <xf numFmtId="38" fontId="0" fillId="5" borderId="16" xfId="0" applyNumberFormat="1" applyFill="1" applyBorder="1" applyProtection="1">
      <protection locked="0"/>
    </xf>
    <xf numFmtId="0" fontId="0" fillId="5" borderId="16" xfId="0" applyFill="1" applyBorder="1" applyProtection="1">
      <protection locked="0"/>
    </xf>
    <xf numFmtId="0" fontId="8" fillId="10" borderId="6"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0"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1" xfId="0" applyFill="1" applyBorder="1" applyAlignment="1">
      <alignment horizontal="center" vertical="center" wrapText="1"/>
    </xf>
    <xf numFmtId="0" fontId="0" fillId="7" borderId="7"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0" borderId="3" xfId="0" applyFill="1" applyBorder="1" applyAlignment="1">
      <alignment horizontal="left"/>
    </xf>
    <xf numFmtId="0" fontId="0" fillId="0" borderId="3" xfId="0" applyFill="1" applyBorder="1" applyAlignment="1">
      <alignment horizontal="center" vertical="center"/>
    </xf>
    <xf numFmtId="0" fontId="0" fillId="0" borderId="17" xfId="0" applyFill="1" applyBorder="1" applyAlignment="1">
      <alignment horizontal="center" vertical="center"/>
    </xf>
    <xf numFmtId="0" fontId="0" fillId="4" borderId="0" xfId="0" applyFill="1" applyAlignment="1">
      <alignment horizontal="left"/>
    </xf>
    <xf numFmtId="0" fontId="0" fillId="0" borderId="0" xfId="0" applyFill="1" applyAlignment="1">
      <alignment horizontal="left"/>
    </xf>
    <xf numFmtId="0" fontId="0" fillId="0" borderId="0" xfId="0" applyBorder="1" applyAlignment="1">
      <alignment horizontal="center" vertical="top" wrapText="1"/>
    </xf>
    <xf numFmtId="0" fontId="0" fillId="0" borderId="0" xfId="0" applyAlignment="1">
      <alignment horizontal="left" vertical="top" wrapText="1"/>
    </xf>
    <xf numFmtId="0" fontId="16" fillId="4" borderId="2" xfId="0" applyFont="1" applyFill="1" applyBorder="1" applyAlignment="1">
      <alignment horizontal="right" vertical="center"/>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0" fillId="8" borderId="5" xfId="0" applyFill="1" applyBorder="1" applyAlignment="1">
      <alignment horizontal="center" vertical="center" wrapText="1"/>
    </xf>
    <xf numFmtId="0" fontId="0" fillId="8" borderId="8" xfId="0" applyFill="1" applyBorder="1" applyAlignment="1">
      <alignment horizontal="center" vertical="center" wrapText="1"/>
    </xf>
    <xf numFmtId="0" fontId="13" fillId="0" borderId="0" xfId="0" applyFont="1" applyAlignment="1">
      <alignment horizontal="left" vertical="top" wrapText="1"/>
    </xf>
    <xf numFmtId="0" fontId="10" fillId="0" borderId="17" xfId="0" applyFont="1" applyFill="1" applyBorder="1" applyAlignment="1">
      <alignment horizontal="left" vertical="center" wrapText="1"/>
    </xf>
    <xf numFmtId="0" fontId="10" fillId="0" borderId="11" xfId="0" applyFont="1" applyFill="1" applyBorder="1" applyAlignment="1">
      <alignment horizontal="left" vertical="center"/>
    </xf>
    <xf numFmtId="0" fontId="0" fillId="4" borderId="17" xfId="0" applyFill="1" applyBorder="1" applyAlignment="1">
      <alignment horizontal="right"/>
    </xf>
    <xf numFmtId="0" fontId="0" fillId="4" borderId="11" xfId="0" applyFill="1" applyBorder="1" applyAlignment="1">
      <alignment horizontal="right"/>
    </xf>
    <xf numFmtId="0" fontId="0" fillId="0" borderId="17" xfId="0" applyBorder="1" applyAlignment="1">
      <alignment horizontal="left"/>
    </xf>
    <xf numFmtId="0" fontId="0" fillId="0" borderId="11" xfId="0" applyBorder="1" applyAlignment="1">
      <alignment horizontal="left"/>
    </xf>
    <xf numFmtId="2"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2" fontId="0" fillId="3" borderId="0" xfId="0" applyNumberFormat="1" applyFill="1" applyAlignment="1">
      <alignment horizontal="center" vertical="center"/>
    </xf>
    <xf numFmtId="0" fontId="0" fillId="3" borderId="0" xfId="0" applyFill="1" applyAlignment="1">
      <alignment horizontal="center" vertical="center"/>
    </xf>
    <xf numFmtId="0" fontId="0" fillId="0" borderId="14" xfId="0" applyBorder="1" applyAlignment="1">
      <alignment horizontal="center"/>
    </xf>
    <xf numFmtId="0" fontId="0" fillId="0" borderId="12" xfId="0" applyBorder="1" applyAlignment="1">
      <alignment horizont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left" vertical="center"/>
    </xf>
    <xf numFmtId="38" fontId="0" fillId="3" borderId="0" xfId="1" applyFont="1" applyFill="1" applyAlignment="1">
      <alignment horizontal="center" vertical="center"/>
    </xf>
    <xf numFmtId="178" fontId="0" fillId="0" borderId="0" xfId="0" applyNumberFormat="1" applyAlignment="1">
      <alignment horizontal="center" vertical="center"/>
    </xf>
    <xf numFmtId="177"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114301</xdr:colOff>
      <xdr:row>0</xdr:row>
      <xdr:rowOff>66675</xdr:rowOff>
    </xdr:from>
    <xdr:to>
      <xdr:col>13</xdr:col>
      <xdr:colOff>419101</xdr:colOff>
      <xdr:row>1</xdr:row>
      <xdr:rowOff>1466850</xdr:rowOff>
    </xdr:to>
    <xdr:sp macro="" textlink="">
      <xdr:nvSpPr>
        <xdr:cNvPr id="2" name="テキスト ボックス 1">
          <a:extLst>
            <a:ext uri="{FF2B5EF4-FFF2-40B4-BE49-F238E27FC236}">
              <a16:creationId xmlns:a16="http://schemas.microsoft.com/office/drawing/2014/main" id="{C11EA64C-0218-4EEE-A0A2-A4A5FD71EEDB}"/>
            </a:ext>
          </a:extLst>
        </xdr:cNvPr>
        <xdr:cNvSpPr txBox="1"/>
      </xdr:nvSpPr>
      <xdr:spPr>
        <a:xfrm>
          <a:off x="114301" y="66675"/>
          <a:ext cx="10477500" cy="16383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附置義務台数算定用シート</a:t>
          </a:r>
          <a:r>
            <a:rPr kumimoji="1" lang="ja-JP" altLang="en-US" sz="1100" u="sng"/>
            <a:t>（着色された箇所に各面積及び共同住宅については戸数を入力してください。）</a:t>
          </a:r>
          <a:endParaRPr kumimoji="1" lang="en-US" altLang="ja-JP" sz="1100" u="sng"/>
        </a:p>
        <a:p>
          <a:r>
            <a:rPr kumimoji="1" lang="ja-JP" altLang="en-US" sz="1100"/>
            <a:t>①算定対象床面積</a:t>
          </a:r>
          <a:r>
            <a:rPr kumimoji="1" lang="en-US" altLang="ja-JP" sz="1100"/>
            <a:t>1000㎡</a:t>
          </a:r>
          <a:r>
            <a:rPr kumimoji="1" lang="ja-JP" altLang="en-US" sz="1100"/>
            <a:t>超の場合、原則、駐車施設の附置が義務付けられる。</a:t>
          </a:r>
        </a:p>
        <a:p>
          <a:r>
            <a:rPr kumimoji="1" lang="en-US" altLang="ja-JP" sz="1100"/>
            <a:t>※</a:t>
          </a:r>
          <a:r>
            <a:rPr kumimoji="1" lang="ja-JP" altLang="en-US" sz="1100"/>
            <a:t>算定対象床面積：特定用途（共同住宅を除く。）に供する部分の床面積と共同住宅及び非特定用途に供する部分の床面積に２分の１を乗じて得たものとの合計</a:t>
          </a:r>
        </a:p>
        <a:p>
          <a:r>
            <a:rPr kumimoji="1" lang="ja-JP" altLang="en-US" sz="1100"/>
            <a:t>②特定用途（共同住宅を除く。）に供する部分の床面積が</a:t>
          </a:r>
          <a:r>
            <a:rPr kumimoji="1" lang="en-US" altLang="ja-JP" sz="1100"/>
            <a:t>2,000</a:t>
          </a:r>
          <a:r>
            <a:rPr kumimoji="1" lang="ja-JP" altLang="en-US" sz="1100"/>
            <a:t>平方メートルを超える建築物</a:t>
          </a:r>
          <a:r>
            <a:rPr kumimoji="1" lang="ja-JP" altLang="ja-JP" sz="1100">
              <a:solidFill>
                <a:schemeClr val="dk1"/>
              </a:solidFill>
              <a:effectLst/>
              <a:latin typeface="+mn-lt"/>
              <a:ea typeface="+mn-ea"/>
              <a:cs typeface="+mn-cs"/>
            </a:rPr>
            <a:t>は荷さばき駐車施設の附置が義務付けられる。</a:t>
          </a:r>
          <a:endParaRPr kumimoji="1" lang="en-US" altLang="ja-JP" sz="1100"/>
        </a:p>
        <a:p>
          <a:r>
            <a:rPr kumimoji="1" lang="ja-JP" altLang="en-US" sz="1100"/>
            <a:t>③共同住宅の用途に供する部分の床面積が</a:t>
          </a:r>
          <a:r>
            <a:rPr kumimoji="1" lang="en-US" altLang="ja-JP" sz="1100"/>
            <a:t>2,000</a:t>
          </a:r>
          <a:r>
            <a:rPr kumimoji="1" lang="ja-JP" altLang="en-US" sz="1100"/>
            <a:t>平方メートルを超え、かつ、その戸数が</a:t>
          </a:r>
          <a:r>
            <a:rPr kumimoji="1" lang="en-US" altLang="ja-JP" sz="1100"/>
            <a:t>50</a:t>
          </a:r>
          <a:r>
            <a:rPr kumimoji="1" lang="ja-JP" altLang="en-US" sz="1100"/>
            <a:t>戸以上の建築物は荷さばき駐車施設の附置が義務付けられる。</a:t>
          </a:r>
        </a:p>
        <a:p>
          <a:r>
            <a:rPr kumimoji="1" lang="en-US" altLang="ja-JP" sz="1100"/>
            <a:t>※</a:t>
          </a:r>
          <a:r>
            <a:rPr kumimoji="1" lang="ja-JP" altLang="en-US" sz="1100"/>
            <a:t>延べ面積が</a:t>
          </a:r>
          <a:r>
            <a:rPr kumimoji="1" lang="en-US" altLang="ja-JP" sz="1100"/>
            <a:t>6000㎡</a:t>
          </a:r>
          <a:r>
            <a:rPr kumimoji="1" lang="ja-JP" altLang="en-US" sz="1100"/>
            <a:t>未満の新築の場合緩和措置（附置義務台数及び荷さばき駐車施設台数に適用）</a:t>
          </a:r>
        </a:p>
      </xdr:txBody>
    </xdr:sp>
    <xdr:clientData fLocksWithSheet="0"/>
  </xdr:twoCellAnchor>
  <xdr:twoCellAnchor>
    <xdr:from>
      <xdr:col>4</xdr:col>
      <xdr:colOff>76200</xdr:colOff>
      <xdr:row>34</xdr:row>
      <xdr:rowOff>25400</xdr:rowOff>
    </xdr:from>
    <xdr:to>
      <xdr:col>4</xdr:col>
      <xdr:colOff>254000</xdr:colOff>
      <xdr:row>36</xdr:row>
      <xdr:rowOff>215900</xdr:rowOff>
    </xdr:to>
    <xdr:sp macro="" textlink="">
      <xdr:nvSpPr>
        <xdr:cNvPr id="3" name="右中かっこ 2">
          <a:extLst>
            <a:ext uri="{FF2B5EF4-FFF2-40B4-BE49-F238E27FC236}">
              <a16:creationId xmlns:a16="http://schemas.microsoft.com/office/drawing/2014/main" id="{AAAF36B4-7F87-43E5-AF74-77E79D023CA8}"/>
            </a:ext>
          </a:extLst>
        </xdr:cNvPr>
        <xdr:cNvSpPr/>
      </xdr:nvSpPr>
      <xdr:spPr>
        <a:xfrm>
          <a:off x="5029200" y="9226550"/>
          <a:ext cx="177800" cy="647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44450</xdr:colOff>
      <xdr:row>40</xdr:row>
      <xdr:rowOff>6350</xdr:rowOff>
    </xdr:from>
    <xdr:to>
      <xdr:col>4</xdr:col>
      <xdr:colOff>225425</xdr:colOff>
      <xdr:row>42</xdr:row>
      <xdr:rowOff>196850</xdr:rowOff>
    </xdr:to>
    <xdr:sp macro="" textlink="">
      <xdr:nvSpPr>
        <xdr:cNvPr id="4" name="右中かっこ 3">
          <a:extLst>
            <a:ext uri="{FF2B5EF4-FFF2-40B4-BE49-F238E27FC236}">
              <a16:creationId xmlns:a16="http://schemas.microsoft.com/office/drawing/2014/main" id="{2C155433-67A6-4C55-A60A-777C4C570C5F}"/>
            </a:ext>
          </a:extLst>
        </xdr:cNvPr>
        <xdr:cNvSpPr/>
      </xdr:nvSpPr>
      <xdr:spPr>
        <a:xfrm>
          <a:off x="4997450" y="10579100"/>
          <a:ext cx="180975" cy="647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352426</xdr:colOff>
      <xdr:row>33</xdr:row>
      <xdr:rowOff>387350</xdr:rowOff>
    </xdr:from>
    <xdr:to>
      <xdr:col>7</xdr:col>
      <xdr:colOff>419100</xdr:colOff>
      <xdr:row>37</xdr:row>
      <xdr:rowOff>15875</xdr:rowOff>
    </xdr:to>
    <xdr:sp macro="" textlink="">
      <xdr:nvSpPr>
        <xdr:cNvPr id="6" name="テキスト ボックス 5">
          <a:extLst>
            <a:ext uri="{FF2B5EF4-FFF2-40B4-BE49-F238E27FC236}">
              <a16:creationId xmlns:a16="http://schemas.microsoft.com/office/drawing/2014/main" id="{AD8A166C-632F-4622-B4C8-A314251FF709}"/>
            </a:ext>
          </a:extLst>
        </xdr:cNvPr>
        <xdr:cNvSpPr txBox="1"/>
      </xdr:nvSpPr>
      <xdr:spPr>
        <a:xfrm>
          <a:off x="4429126" y="10741025"/>
          <a:ext cx="1971674" cy="94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荷さばき用駐車施設及び車椅子用駐車施設は原則、敷地内に設けること</a:t>
          </a:r>
          <a:endParaRPr kumimoji="1" lang="en-US" altLang="ja-JP" sz="1100"/>
        </a:p>
      </xdr:txBody>
    </xdr:sp>
    <xdr:clientData fLocksWithSheet="0"/>
  </xdr:twoCellAnchor>
  <xdr:twoCellAnchor>
    <xdr:from>
      <xdr:col>4</xdr:col>
      <xdr:colOff>311151</xdr:colOff>
      <xdr:row>39</xdr:row>
      <xdr:rowOff>234950</xdr:rowOff>
    </xdr:from>
    <xdr:to>
      <xdr:col>7</xdr:col>
      <xdr:colOff>381000</xdr:colOff>
      <xdr:row>43</xdr:row>
      <xdr:rowOff>101600</xdr:rowOff>
    </xdr:to>
    <xdr:sp macro="" textlink="">
      <xdr:nvSpPr>
        <xdr:cNvPr id="7" name="テキスト ボックス 6">
          <a:extLst>
            <a:ext uri="{FF2B5EF4-FFF2-40B4-BE49-F238E27FC236}">
              <a16:creationId xmlns:a16="http://schemas.microsoft.com/office/drawing/2014/main" id="{AD83090D-6684-4EFA-B9BD-496E12D087F1}"/>
            </a:ext>
          </a:extLst>
        </xdr:cNvPr>
        <xdr:cNvSpPr txBox="1"/>
      </xdr:nvSpPr>
      <xdr:spPr>
        <a:xfrm>
          <a:off x="4387851" y="12550775"/>
          <a:ext cx="1974849"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荷さばき用駐車施設及び車椅子用駐車施設は原則、敷地内に設けること</a:t>
          </a:r>
          <a:endParaRPr lang="ja-JP" altLang="ja-JP">
            <a:effectLst/>
          </a:endParaRPr>
        </a:p>
      </xdr:txBody>
    </xdr:sp>
    <xdr:clientData fLocksWithSheet="0"/>
  </xdr:twoCellAnchor>
  <xdr:twoCellAnchor>
    <xdr:from>
      <xdr:col>7</xdr:col>
      <xdr:colOff>285750</xdr:colOff>
      <xdr:row>32</xdr:row>
      <xdr:rowOff>9524</xdr:rowOff>
    </xdr:from>
    <xdr:to>
      <xdr:col>7</xdr:col>
      <xdr:colOff>549275</xdr:colOff>
      <xdr:row>43</xdr:row>
      <xdr:rowOff>31749</xdr:rowOff>
    </xdr:to>
    <xdr:sp macro="" textlink="">
      <xdr:nvSpPr>
        <xdr:cNvPr id="8" name="右中かっこ 7">
          <a:extLst>
            <a:ext uri="{FF2B5EF4-FFF2-40B4-BE49-F238E27FC236}">
              <a16:creationId xmlns:a16="http://schemas.microsoft.com/office/drawing/2014/main" id="{22443633-0EB1-4F99-8BAF-A09CBAD031F4}"/>
            </a:ext>
          </a:extLst>
        </xdr:cNvPr>
        <xdr:cNvSpPr/>
      </xdr:nvSpPr>
      <xdr:spPr>
        <a:xfrm>
          <a:off x="7067550" y="8753474"/>
          <a:ext cx="263525" cy="25368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676276</xdr:colOff>
      <xdr:row>35</xdr:row>
      <xdr:rowOff>215900</xdr:rowOff>
    </xdr:from>
    <xdr:to>
      <xdr:col>9</xdr:col>
      <xdr:colOff>466725</xdr:colOff>
      <xdr:row>39</xdr:row>
      <xdr:rowOff>66675</xdr:rowOff>
    </xdr:to>
    <xdr:sp macro="" textlink="">
      <xdr:nvSpPr>
        <xdr:cNvPr id="9" name="テキスト ボックス 8">
          <a:extLst>
            <a:ext uri="{FF2B5EF4-FFF2-40B4-BE49-F238E27FC236}">
              <a16:creationId xmlns:a16="http://schemas.microsoft.com/office/drawing/2014/main" id="{7C9AAC03-E26E-4394-9FF6-77D3F44A9BDA}"/>
            </a:ext>
          </a:extLst>
        </xdr:cNvPr>
        <xdr:cNvSpPr txBox="1"/>
      </xdr:nvSpPr>
      <xdr:spPr>
        <a:xfrm>
          <a:off x="7458076" y="9645650"/>
          <a:ext cx="1314449" cy="765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市長の承認を受ける必要があります</a:t>
          </a:r>
          <a:endParaRPr kumimoji="1" lang="en-US" altLang="ja-JP" sz="1100"/>
        </a:p>
      </xdr:txBody>
    </xdr:sp>
    <xdr:clientData fLocksWithSheet="0"/>
  </xdr:twoCellAnchor>
  <xdr:twoCellAnchor>
    <xdr:from>
      <xdr:col>1</xdr:col>
      <xdr:colOff>19050</xdr:colOff>
      <xdr:row>7</xdr:row>
      <xdr:rowOff>0</xdr:rowOff>
    </xdr:from>
    <xdr:to>
      <xdr:col>2</xdr:col>
      <xdr:colOff>0</xdr:colOff>
      <xdr:row>9</xdr:row>
      <xdr:rowOff>0</xdr:rowOff>
    </xdr:to>
    <xdr:cxnSp macro="">
      <xdr:nvCxnSpPr>
        <xdr:cNvPr id="11" name="直線コネクタ 10">
          <a:extLst>
            <a:ext uri="{FF2B5EF4-FFF2-40B4-BE49-F238E27FC236}">
              <a16:creationId xmlns:a16="http://schemas.microsoft.com/office/drawing/2014/main" id="{BE8B558D-A021-4987-BAD9-1CDDA795678D}"/>
            </a:ext>
          </a:extLst>
        </xdr:cNvPr>
        <xdr:cNvCxnSpPr/>
      </xdr:nvCxnSpPr>
      <xdr:spPr>
        <a:xfrm>
          <a:off x="171450" y="2219325"/>
          <a:ext cx="2371725" cy="70485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387349</xdr:colOff>
      <xdr:row>20</xdr:row>
      <xdr:rowOff>406400</xdr:rowOff>
    </xdr:from>
    <xdr:to>
      <xdr:col>7</xdr:col>
      <xdr:colOff>504824</xdr:colOff>
      <xdr:row>23</xdr:row>
      <xdr:rowOff>0</xdr:rowOff>
    </xdr:to>
    <xdr:sp macro="" textlink="">
      <xdr:nvSpPr>
        <xdr:cNvPr id="5" name="右中かっこ 4">
          <a:extLst>
            <a:ext uri="{FF2B5EF4-FFF2-40B4-BE49-F238E27FC236}">
              <a16:creationId xmlns:a16="http://schemas.microsoft.com/office/drawing/2014/main" id="{FDB46A23-4ACF-4F6F-BCE7-AFEE9B22B217}"/>
            </a:ext>
          </a:extLst>
        </xdr:cNvPr>
        <xdr:cNvSpPr/>
      </xdr:nvSpPr>
      <xdr:spPr>
        <a:xfrm>
          <a:off x="6235699" y="6588125"/>
          <a:ext cx="117475" cy="688975"/>
        </a:xfrm>
        <a:prstGeom prst="rightBrace">
          <a:avLst/>
        </a:prstGeom>
        <a:noFill/>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752474</xdr:colOff>
      <xdr:row>20</xdr:row>
      <xdr:rowOff>419100</xdr:rowOff>
    </xdr:from>
    <xdr:to>
      <xdr:col>9</xdr:col>
      <xdr:colOff>180975</xdr:colOff>
      <xdr:row>23</xdr:row>
      <xdr:rowOff>123825</xdr:rowOff>
    </xdr:to>
    <xdr:sp macro="" textlink="">
      <xdr:nvSpPr>
        <xdr:cNvPr id="10" name="テキスト ボックス 9">
          <a:extLst>
            <a:ext uri="{FF2B5EF4-FFF2-40B4-BE49-F238E27FC236}">
              <a16:creationId xmlns:a16="http://schemas.microsoft.com/office/drawing/2014/main" id="{6E86006D-C3F9-481C-B0C9-5CB0F907F27C}"/>
            </a:ext>
          </a:extLst>
        </xdr:cNvPr>
        <xdr:cNvSpPr txBox="1"/>
      </xdr:nvSpPr>
      <xdr:spPr>
        <a:xfrm>
          <a:off x="6600824" y="6600825"/>
          <a:ext cx="952501" cy="80010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敷地面積が</a:t>
          </a:r>
          <a:endParaRPr kumimoji="1" lang="en-US" altLang="ja-JP" sz="1100">
            <a:solidFill>
              <a:srgbClr val="FF0000"/>
            </a:solidFill>
          </a:endParaRPr>
        </a:p>
        <a:p>
          <a:r>
            <a:rPr kumimoji="1" lang="en-US" altLang="ja-JP" sz="1100">
              <a:solidFill>
                <a:srgbClr val="FF0000"/>
              </a:solidFill>
            </a:rPr>
            <a:t>1,000㎡</a:t>
          </a:r>
          <a:r>
            <a:rPr kumimoji="1" lang="ja-JP" altLang="en-US" sz="1100">
              <a:solidFill>
                <a:srgbClr val="FF0000"/>
              </a:solidFill>
            </a:rPr>
            <a:t>未満</a:t>
          </a:r>
          <a:endParaRPr kumimoji="1" lang="en-US" altLang="ja-JP" sz="1100">
            <a:solidFill>
              <a:srgbClr val="FF0000"/>
            </a:solidFill>
          </a:endParaRPr>
        </a:p>
        <a:p>
          <a:r>
            <a:rPr kumimoji="1" lang="ja-JP" altLang="en-US" sz="1100">
              <a:solidFill>
                <a:srgbClr val="FF0000"/>
              </a:solidFill>
            </a:rPr>
            <a:t>は不要</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DAAA-F178-4E41-A75D-53DC86CE7931}">
  <sheetPr>
    <tabColor rgb="FFFF0000"/>
  </sheetPr>
  <dimension ref="A1:X57"/>
  <sheetViews>
    <sheetView tabSelected="1" view="pageBreakPreview" zoomScaleNormal="100" zoomScaleSheetLayoutView="100" workbookViewId="0">
      <selection activeCell="B7" sqref="B7"/>
    </sheetView>
  </sheetViews>
  <sheetFormatPr defaultRowHeight="18"/>
  <cols>
    <col min="1" max="1" width="2" style="76" customWidth="1"/>
    <col min="2" max="2" width="29.6640625" customWidth="1"/>
    <col min="3" max="3" width="13" bestFit="1" customWidth="1"/>
    <col min="4" max="4" width="7.08203125" bestFit="1" customWidth="1"/>
    <col min="5" max="5" width="7" bestFit="1" customWidth="1"/>
    <col min="6" max="7" width="9" bestFit="1" customWidth="1"/>
    <col min="8" max="8" width="11" bestFit="1" customWidth="1"/>
    <col min="9" max="9" width="9" bestFit="1" customWidth="1"/>
    <col min="10" max="10" width="8" bestFit="1" customWidth="1"/>
    <col min="11" max="11" width="1.25" customWidth="1"/>
    <col min="12" max="12" width="6.25" customWidth="1"/>
    <col min="13" max="13" width="9.75" style="20" customWidth="1"/>
    <col min="14" max="14" width="7.25" style="20" customWidth="1"/>
    <col min="15" max="15" width="3.33203125" customWidth="1"/>
    <col min="16" max="16" width="4.75" customWidth="1"/>
    <col min="17" max="17" width="3.58203125" customWidth="1"/>
    <col min="18" max="18" width="2.75" customWidth="1"/>
    <col min="19" max="19" width="42.33203125" customWidth="1"/>
    <col min="20" max="20" width="7.5" bestFit="1" customWidth="1"/>
    <col min="21" max="21" width="3.83203125" customWidth="1"/>
    <col min="22" max="22" width="2.75" customWidth="1"/>
  </cols>
  <sheetData>
    <row r="1" spans="2:24">
      <c r="J1" s="14"/>
      <c r="K1" s="14"/>
      <c r="L1" s="14"/>
      <c r="M1" s="129"/>
      <c r="N1" s="129"/>
      <c r="O1" s="129"/>
      <c r="P1" s="129"/>
      <c r="Q1" s="129"/>
      <c r="R1" s="129"/>
    </row>
    <row r="2" spans="2:24" ht="117.75" customHeight="1">
      <c r="B2" s="131"/>
      <c r="C2" s="131"/>
      <c r="D2" s="131"/>
      <c r="E2" s="131"/>
      <c r="F2" s="131"/>
      <c r="G2" s="131"/>
      <c r="H2" s="131"/>
      <c r="I2" s="131"/>
      <c r="J2" s="131"/>
      <c r="K2" s="131"/>
      <c r="L2" s="131"/>
      <c r="M2" s="131"/>
      <c r="N2" s="131"/>
      <c r="O2" s="131"/>
      <c r="P2" s="131"/>
      <c r="Q2" s="131"/>
      <c r="R2" s="131"/>
      <c r="S2" s="131"/>
    </row>
    <row r="3" spans="2:24" hidden="1">
      <c r="B3" s="41"/>
      <c r="C3" s="65" t="s">
        <v>85</v>
      </c>
      <c r="D3" s="41"/>
      <c r="E3" s="137" t="s">
        <v>86</v>
      </c>
      <c r="F3" s="137"/>
      <c r="G3" s="41"/>
      <c r="H3" s="41"/>
      <c r="I3" s="41"/>
      <c r="J3" s="41"/>
      <c r="K3" s="41"/>
      <c r="L3" s="14"/>
      <c r="M3" s="40"/>
      <c r="N3" s="40"/>
      <c r="O3" s="40"/>
      <c r="P3" s="40"/>
      <c r="Q3" s="40"/>
      <c r="R3" s="40"/>
      <c r="S3" s="40"/>
    </row>
    <row r="4" spans="2:24" hidden="1">
      <c r="B4" s="41" t="s">
        <v>87</v>
      </c>
      <c r="C4" s="66">
        <f>SUM(C15:G15)</f>
        <v>0</v>
      </c>
      <c r="D4" s="17" t="s">
        <v>6</v>
      </c>
      <c r="E4" s="68">
        <f>H15</f>
        <v>0</v>
      </c>
      <c r="F4" s="67" t="s">
        <v>88</v>
      </c>
      <c r="G4" s="69">
        <v>2</v>
      </c>
      <c r="H4" s="69" t="s">
        <v>89</v>
      </c>
      <c r="I4" s="41">
        <f>C4+E4/2</f>
        <v>0</v>
      </c>
      <c r="J4" s="131" t="s">
        <v>90</v>
      </c>
      <c r="K4" s="131"/>
      <c r="L4" s="131"/>
      <c r="M4" s="40"/>
      <c r="N4" s="40"/>
      <c r="O4" s="40"/>
      <c r="P4" s="40"/>
      <c r="Q4" s="40"/>
      <c r="R4" s="40"/>
      <c r="S4" s="40"/>
    </row>
    <row r="5" spans="2:24" hidden="1">
      <c r="B5" s="41"/>
      <c r="C5" s="66"/>
      <c r="D5" s="17"/>
      <c r="E5" s="68"/>
      <c r="F5" s="67"/>
      <c r="G5" s="69"/>
      <c r="H5" s="69"/>
      <c r="I5" s="41"/>
      <c r="J5" s="40"/>
      <c r="K5" s="40"/>
      <c r="L5" s="40"/>
      <c r="M5" s="40"/>
      <c r="N5" s="40"/>
      <c r="O5" s="40"/>
      <c r="P5" s="40"/>
      <c r="Q5" s="40"/>
      <c r="R5" s="40"/>
      <c r="S5" s="40"/>
    </row>
    <row r="6" spans="2:24" ht="11" customHeight="1">
      <c r="B6" s="41"/>
      <c r="C6" s="43"/>
      <c r="D6" s="13"/>
      <c r="E6" s="43"/>
      <c r="F6" s="13"/>
      <c r="G6" s="13"/>
      <c r="H6" s="13"/>
      <c r="I6" s="46"/>
      <c r="J6" s="42"/>
      <c r="K6" s="42"/>
      <c r="L6" s="14"/>
      <c r="M6" s="39"/>
      <c r="N6" s="39"/>
      <c r="O6" s="39"/>
      <c r="P6" s="39"/>
      <c r="Q6" s="39"/>
      <c r="R6" s="39"/>
    </row>
    <row r="7" spans="2:24" ht="27.5" customHeight="1">
      <c r="B7" s="98" t="s">
        <v>107</v>
      </c>
      <c r="C7" s="77"/>
      <c r="D7" s="77"/>
      <c r="E7" s="77"/>
      <c r="F7" s="77"/>
      <c r="G7" s="77"/>
      <c r="H7" s="77"/>
      <c r="I7" s="132" t="s">
        <v>51</v>
      </c>
      <c r="J7" s="132"/>
      <c r="K7" s="78"/>
      <c r="L7" s="14"/>
      <c r="M7" s="39"/>
      <c r="N7" s="39"/>
      <c r="O7" s="39"/>
      <c r="P7" s="39"/>
      <c r="Q7" s="39"/>
      <c r="R7" s="39"/>
    </row>
    <row r="8" spans="2:24" ht="18.75" customHeight="1">
      <c r="B8" s="102" t="s">
        <v>112</v>
      </c>
      <c r="C8" s="125" t="s">
        <v>26</v>
      </c>
      <c r="D8" s="125"/>
      <c r="E8" s="125"/>
      <c r="F8" s="125"/>
      <c r="G8" s="125"/>
      <c r="H8" s="126" t="s">
        <v>30</v>
      </c>
      <c r="I8" s="126" t="s">
        <v>32</v>
      </c>
      <c r="J8" s="126" t="s">
        <v>33</v>
      </c>
      <c r="K8" s="79"/>
      <c r="L8" s="34"/>
      <c r="M8" s="39"/>
      <c r="N8" s="39"/>
      <c r="O8" s="39"/>
      <c r="P8" s="39"/>
      <c r="Q8" s="39"/>
      <c r="R8" s="39"/>
    </row>
    <row r="9" spans="2:24" ht="36.5" thickBot="1">
      <c r="B9" s="103" t="s">
        <v>113</v>
      </c>
      <c r="C9" s="85" t="s">
        <v>45</v>
      </c>
      <c r="D9" s="93" t="s">
        <v>27</v>
      </c>
      <c r="E9" s="93" t="s">
        <v>28</v>
      </c>
      <c r="F9" s="93" t="s">
        <v>29</v>
      </c>
      <c r="G9" s="85" t="s">
        <v>46</v>
      </c>
      <c r="H9" s="127"/>
      <c r="I9" s="127"/>
      <c r="J9" s="126"/>
      <c r="K9" s="79"/>
      <c r="L9" s="34"/>
      <c r="M9" s="130" t="s">
        <v>47</v>
      </c>
      <c r="N9" s="130"/>
      <c r="O9" s="130"/>
      <c r="P9" s="130"/>
      <c r="Q9" s="130"/>
      <c r="R9" s="130"/>
      <c r="S9" s="130"/>
      <c r="T9" s="29"/>
      <c r="U9" s="28"/>
    </row>
    <row r="10" spans="2:24" ht="18.5" thickBot="1">
      <c r="B10" s="83" t="s">
        <v>117</v>
      </c>
      <c r="C10" s="95"/>
      <c r="D10" s="95"/>
      <c r="E10" s="95"/>
      <c r="F10" s="95"/>
      <c r="G10" s="95"/>
      <c r="H10" s="95"/>
      <c r="I10" s="95"/>
      <c r="J10" s="84">
        <f>SUM(C10:I10)</f>
        <v>0</v>
      </c>
      <c r="K10" s="51"/>
      <c r="L10" s="27"/>
      <c r="M10" s="130"/>
      <c r="N10" s="130"/>
      <c r="O10" s="130"/>
      <c r="P10" s="130"/>
      <c r="Q10" s="130"/>
      <c r="R10" s="130"/>
      <c r="S10" s="130"/>
      <c r="T10" s="29"/>
    </row>
    <row r="11" spans="2:24" ht="37.5" customHeight="1" thickBot="1">
      <c r="B11" s="35" t="s">
        <v>55</v>
      </c>
      <c r="C11" s="89">
        <f>C10</f>
        <v>0</v>
      </c>
      <c r="D11" s="89">
        <f>入力不要!C10</f>
        <v>0</v>
      </c>
      <c r="E11" s="89">
        <f>E10</f>
        <v>0</v>
      </c>
      <c r="F11" s="89">
        <f>F10</f>
        <v>0</v>
      </c>
      <c r="G11" s="89">
        <f>G10</f>
        <v>0</v>
      </c>
      <c r="H11" s="89">
        <f>H10</f>
        <v>0</v>
      </c>
      <c r="I11" s="87"/>
      <c r="J11" s="52"/>
      <c r="K11" s="51"/>
      <c r="L11" s="27"/>
      <c r="M11" s="91" t="s">
        <v>38</v>
      </c>
      <c r="N11" t="s">
        <v>43</v>
      </c>
      <c r="V11" s="28"/>
    </row>
    <row r="12" spans="2:24" ht="36.5" thickBot="1">
      <c r="B12" s="88" t="s">
        <v>31</v>
      </c>
      <c r="C12" s="95"/>
      <c r="D12" s="95"/>
      <c r="E12" s="95"/>
      <c r="F12" s="95"/>
      <c r="G12" s="95"/>
      <c r="H12" s="95"/>
      <c r="I12" s="51"/>
      <c r="J12" s="51"/>
      <c r="K12" s="51"/>
      <c r="L12" s="38"/>
      <c r="M12" s="25" t="s">
        <v>60</v>
      </c>
      <c r="N12" s="120" t="s">
        <v>61</v>
      </c>
      <c r="O12" s="121"/>
      <c r="P12" s="122"/>
      <c r="S12" t="s">
        <v>34</v>
      </c>
      <c r="T12">
        <v>100</v>
      </c>
      <c r="U12" t="s">
        <v>39</v>
      </c>
    </row>
    <row r="13" spans="2:24" ht="18.75" customHeight="1" thickBot="1">
      <c r="B13" s="45" t="s">
        <v>56</v>
      </c>
      <c r="C13" s="87"/>
      <c r="D13" s="90"/>
      <c r="E13" s="90"/>
      <c r="F13" s="95"/>
      <c r="G13" s="90"/>
      <c r="H13" s="90"/>
      <c r="I13" s="51"/>
      <c r="J13" s="51"/>
      <c r="K13" s="51"/>
      <c r="L13" s="27"/>
      <c r="M13" s="123" t="s">
        <v>44</v>
      </c>
      <c r="N13" s="124"/>
      <c r="O13" s="24"/>
      <c r="P13" s="30"/>
      <c r="S13" t="s">
        <v>35</v>
      </c>
      <c r="T13">
        <v>1500</v>
      </c>
      <c r="U13" t="s">
        <v>39</v>
      </c>
    </row>
    <row r="14" spans="2:24" ht="18.75" customHeight="1">
      <c r="B14" s="45" t="s">
        <v>77</v>
      </c>
      <c r="C14" s="48"/>
      <c r="D14" s="49"/>
      <c r="E14" s="50"/>
      <c r="F14" s="86">
        <f>入力不要!D12</f>
        <v>0</v>
      </c>
      <c r="G14" s="48"/>
      <c r="H14" s="49"/>
      <c r="I14" s="51"/>
      <c r="J14" s="51"/>
      <c r="K14" s="51"/>
      <c r="M14" s="133" t="s">
        <v>62</v>
      </c>
      <c r="N14" s="134"/>
      <c r="O14" s="32"/>
      <c r="P14" s="30"/>
      <c r="S14" t="s">
        <v>36</v>
      </c>
      <c r="T14">
        <v>3000</v>
      </c>
      <c r="U14" t="s">
        <v>39</v>
      </c>
    </row>
    <row r="15" spans="2:24">
      <c r="B15" s="35" t="s">
        <v>52</v>
      </c>
      <c r="C15" s="21">
        <f t="shared" ref="C15:H15" si="0">SUM(C11:C12)</f>
        <v>0</v>
      </c>
      <c r="D15" s="21">
        <f t="shared" si="0"/>
        <v>0</v>
      </c>
      <c r="E15" s="21">
        <f t="shared" si="0"/>
        <v>0</v>
      </c>
      <c r="F15" s="21">
        <f t="shared" si="0"/>
        <v>0</v>
      </c>
      <c r="G15" s="21">
        <f t="shared" si="0"/>
        <v>0</v>
      </c>
      <c r="H15" s="21">
        <f t="shared" si="0"/>
        <v>0</v>
      </c>
      <c r="I15" s="37"/>
      <c r="J15" s="51"/>
      <c r="K15" s="51"/>
      <c r="M15" s="135"/>
      <c r="N15" s="136"/>
      <c r="O15" s="33"/>
      <c r="P15" s="30"/>
      <c r="S15" t="s">
        <v>37</v>
      </c>
      <c r="T15">
        <v>300</v>
      </c>
      <c r="U15" t="s">
        <v>39</v>
      </c>
      <c r="X15" s="19"/>
    </row>
    <row r="16" spans="2:24">
      <c r="B16" s="35" t="s">
        <v>57</v>
      </c>
      <c r="C16" s="36">
        <v>150</v>
      </c>
      <c r="D16" s="36">
        <v>200</v>
      </c>
      <c r="E16" s="36">
        <v>200</v>
      </c>
      <c r="F16" s="36">
        <v>450</v>
      </c>
      <c r="G16" s="36">
        <v>200</v>
      </c>
      <c r="H16" s="36">
        <v>450</v>
      </c>
      <c r="I16" s="37"/>
      <c r="J16" s="51"/>
      <c r="K16" s="51"/>
      <c r="M16" s="135"/>
      <c r="N16" s="136"/>
      <c r="O16" s="23"/>
      <c r="P16" s="31"/>
      <c r="R16" s="19"/>
      <c r="S16" s="20" t="s">
        <v>40</v>
      </c>
      <c r="T16" s="20">
        <f>ROUNDUP(T15*T12/SUM(T12:T14),0)</f>
        <v>7</v>
      </c>
      <c r="U16" t="s">
        <v>39</v>
      </c>
    </row>
    <row r="17" spans="1:24" ht="18.75" customHeight="1">
      <c r="B17" s="35" t="s">
        <v>59</v>
      </c>
      <c r="C17" s="35">
        <v>3000</v>
      </c>
      <c r="D17" s="35">
        <v>5000</v>
      </c>
      <c r="E17" s="35">
        <v>1500</v>
      </c>
      <c r="F17" s="35">
        <v>100</v>
      </c>
      <c r="G17" s="35">
        <v>4000</v>
      </c>
      <c r="H17" s="35"/>
      <c r="I17" s="53"/>
      <c r="J17" s="53"/>
      <c r="K17" s="53"/>
      <c r="L17" s="28"/>
      <c r="M17" s="111" t="s">
        <v>83</v>
      </c>
      <c r="N17" s="112"/>
      <c r="O17" s="112"/>
      <c r="P17" s="113"/>
      <c r="R17" s="19"/>
      <c r="S17" s="20" t="s">
        <v>41</v>
      </c>
      <c r="T17" s="20">
        <f>ROUNDUP(T15*T13/SUM(T12:T14),0)</f>
        <v>98</v>
      </c>
      <c r="U17" t="s">
        <v>39</v>
      </c>
      <c r="X17" s="19"/>
    </row>
    <row r="18" spans="1:24" s="20" customFormat="1" ht="18.5" thickBot="1">
      <c r="A18" s="76"/>
      <c r="B18" s="82"/>
      <c r="C18" s="52"/>
      <c r="D18" s="52"/>
      <c r="E18" s="52"/>
      <c r="F18" s="52" t="s">
        <v>103</v>
      </c>
      <c r="G18" s="52"/>
      <c r="H18" s="52"/>
      <c r="I18" s="76"/>
      <c r="J18" s="76"/>
      <c r="K18" s="76"/>
      <c r="L18" s="28"/>
      <c r="M18" s="114"/>
      <c r="N18" s="115"/>
      <c r="O18" s="115"/>
      <c r="P18" s="116"/>
      <c r="Q18"/>
      <c r="R18" s="19"/>
      <c r="S18" s="20" t="s">
        <v>42</v>
      </c>
      <c r="T18" s="20">
        <f>ROUNDUP(T15*T14/SUM(T12:T14),0)</f>
        <v>196</v>
      </c>
      <c r="U18" t="s">
        <v>39</v>
      </c>
      <c r="V18" s="19"/>
      <c r="W18" s="19"/>
      <c r="X18" s="19"/>
    </row>
    <row r="19" spans="1:24" ht="18.5" thickBot="1">
      <c r="A19" s="81"/>
      <c r="B19" s="75" t="s">
        <v>102</v>
      </c>
      <c r="C19" s="35">
        <f>入力不要!O15</f>
        <v>0</v>
      </c>
      <c r="D19" s="35" t="s">
        <v>48</v>
      </c>
      <c r="E19" s="76"/>
      <c r="F19" s="92">
        <f>SUM(F20:F24)</f>
        <v>0</v>
      </c>
      <c r="G19" s="15" t="s">
        <v>48</v>
      </c>
      <c r="H19" s="94" t="str">
        <f>IF(F19&gt;=C19,"OK","NG")</f>
        <v>OK</v>
      </c>
      <c r="I19" s="128"/>
      <c r="J19" s="128"/>
      <c r="K19" s="76"/>
      <c r="L19" s="22"/>
      <c r="M19" s="114"/>
      <c r="N19" s="115"/>
      <c r="O19" s="115"/>
      <c r="P19" s="116"/>
      <c r="S19" s="20" t="s">
        <v>58</v>
      </c>
      <c r="X19" s="19"/>
    </row>
    <row r="20" spans="1:24" ht="33.5" thickBot="1">
      <c r="B20" s="99" t="s">
        <v>111</v>
      </c>
      <c r="C20" s="59">
        <f>入力不要!K33</f>
        <v>0</v>
      </c>
      <c r="D20" s="15" t="s">
        <v>48</v>
      </c>
      <c r="E20" s="76"/>
      <c r="F20" s="96"/>
      <c r="G20" s="15" t="s">
        <v>48</v>
      </c>
      <c r="H20" s="94" t="str">
        <f>IF(F20&gt;=C20,"OK","NG")</f>
        <v>OK</v>
      </c>
      <c r="I20" s="128"/>
      <c r="J20" s="128"/>
      <c r="K20" s="80"/>
      <c r="M20" s="117"/>
      <c r="N20" s="118"/>
      <c r="O20" s="118"/>
      <c r="P20" s="119"/>
      <c r="R20" s="19"/>
      <c r="S20" s="26"/>
      <c r="V20" s="19"/>
      <c r="W20" s="19"/>
    </row>
    <row r="21" spans="1:24" ht="33.5" thickBot="1">
      <c r="B21" s="100" t="s">
        <v>110</v>
      </c>
      <c r="C21" s="15">
        <f>入力不要!K32</f>
        <v>0</v>
      </c>
      <c r="D21" s="15" t="s">
        <v>48</v>
      </c>
      <c r="E21" s="76"/>
      <c r="F21" s="97"/>
      <c r="G21" s="15" t="s">
        <v>48</v>
      </c>
      <c r="H21" s="94" t="str">
        <f t="shared" ref="H21:H24" si="1">IF(F21&gt;=C21,"OK","NG")</f>
        <v>OK</v>
      </c>
      <c r="I21" s="128"/>
      <c r="J21" s="128"/>
      <c r="K21" s="76"/>
      <c r="M21" s="19"/>
      <c r="N21" s="19"/>
      <c r="V21" s="19"/>
      <c r="W21" s="19"/>
    </row>
    <row r="22" spans="1:24" ht="26.5" thickBot="1">
      <c r="B22" s="101" t="s">
        <v>116</v>
      </c>
      <c r="C22" s="15">
        <f>入力不要!G29</f>
        <v>0</v>
      </c>
      <c r="D22" s="15" t="s">
        <v>48</v>
      </c>
      <c r="E22" s="76"/>
      <c r="F22" s="97"/>
      <c r="G22" s="15" t="s">
        <v>48</v>
      </c>
      <c r="H22" s="94" t="str">
        <f t="shared" si="1"/>
        <v>OK</v>
      </c>
      <c r="I22" s="128"/>
      <c r="J22" s="128"/>
      <c r="K22" s="76"/>
    </row>
    <row r="23" spans="1:24" ht="26.5" thickBot="1">
      <c r="B23" s="101" t="s">
        <v>114</v>
      </c>
      <c r="C23" s="15">
        <f>入力不要!I28</f>
        <v>0</v>
      </c>
      <c r="D23" s="15" t="s">
        <v>48</v>
      </c>
      <c r="E23" s="76"/>
      <c r="F23" s="97"/>
      <c r="G23" s="15" t="s">
        <v>48</v>
      </c>
      <c r="H23" s="94" t="str">
        <f t="shared" si="1"/>
        <v>OK</v>
      </c>
      <c r="I23" s="128"/>
      <c r="J23" s="128"/>
      <c r="K23" s="76"/>
    </row>
    <row r="24" spans="1:24" ht="18.5" thickBot="1">
      <c r="B24" s="138" t="s">
        <v>115</v>
      </c>
      <c r="C24" s="140">
        <f>入力不要!K30</f>
        <v>0</v>
      </c>
      <c r="D24" s="142" t="s">
        <v>48</v>
      </c>
      <c r="E24" s="76"/>
      <c r="F24" s="97"/>
      <c r="G24" s="15" t="s">
        <v>48</v>
      </c>
      <c r="H24" s="94" t="str">
        <f t="shared" si="1"/>
        <v>OK</v>
      </c>
      <c r="I24" s="128"/>
      <c r="J24" s="128"/>
      <c r="K24" s="76"/>
    </row>
    <row r="25" spans="1:24">
      <c r="B25" s="139"/>
      <c r="C25" s="141"/>
      <c r="D25" s="143"/>
      <c r="E25" s="76"/>
      <c r="F25" s="76"/>
      <c r="G25" s="76"/>
      <c r="H25" s="76"/>
      <c r="I25" s="76"/>
      <c r="J25" s="76"/>
      <c r="K25" s="76"/>
    </row>
    <row r="26" spans="1:24" ht="18.5" thickBot="1">
      <c r="B26" s="76" t="s">
        <v>104</v>
      </c>
      <c r="C26" s="76"/>
      <c r="D26" s="76"/>
      <c r="E26" s="76"/>
      <c r="F26" s="76"/>
      <c r="G26" s="76"/>
      <c r="H26" s="76"/>
      <c r="I26" s="76"/>
      <c r="J26" s="76"/>
      <c r="K26" s="76"/>
    </row>
    <row r="27" spans="1:24" ht="33.5" thickBot="1">
      <c r="B27" s="104" t="s">
        <v>111</v>
      </c>
      <c r="C27" s="109"/>
      <c r="D27" s="108" t="s">
        <v>48</v>
      </c>
      <c r="E27" s="76"/>
      <c r="F27" s="76"/>
      <c r="G27" s="76"/>
      <c r="H27" s="76"/>
      <c r="I27" s="76"/>
      <c r="J27" s="76"/>
      <c r="K27" s="76"/>
    </row>
    <row r="28" spans="1:24" ht="33.5" thickBot="1">
      <c r="B28" s="105" t="s">
        <v>110</v>
      </c>
      <c r="C28" s="110"/>
      <c r="D28" s="108" t="s">
        <v>48</v>
      </c>
      <c r="E28" s="76"/>
      <c r="F28" s="76"/>
      <c r="G28" s="76"/>
      <c r="H28" s="76"/>
      <c r="I28" s="76"/>
      <c r="J28" s="76"/>
      <c r="K28" s="76"/>
    </row>
    <row r="29" spans="1:24" ht="26.5" thickBot="1">
      <c r="B29" s="106" t="s">
        <v>108</v>
      </c>
      <c r="C29" s="110"/>
      <c r="D29" s="108" t="s">
        <v>48</v>
      </c>
      <c r="E29" s="76"/>
      <c r="F29" s="76"/>
      <c r="G29" s="76"/>
      <c r="H29" s="76"/>
      <c r="I29" s="76"/>
      <c r="J29" s="76"/>
      <c r="K29" s="76"/>
    </row>
    <row r="30" spans="1:24" ht="26.5" thickBot="1">
      <c r="B30" s="106" t="s">
        <v>109</v>
      </c>
      <c r="C30" s="110"/>
      <c r="D30" s="108" t="s">
        <v>48</v>
      </c>
      <c r="E30" s="76"/>
      <c r="F30" s="76"/>
      <c r="G30" s="76"/>
      <c r="H30" s="76"/>
      <c r="I30" s="76"/>
      <c r="J30" s="76"/>
      <c r="K30" s="76"/>
    </row>
    <row r="31" spans="1:24" ht="18.5" thickBot="1">
      <c r="B31" s="107" t="s">
        <v>84</v>
      </c>
      <c r="C31" s="110"/>
      <c r="D31" s="108" t="s">
        <v>48</v>
      </c>
      <c r="E31" s="76"/>
      <c r="F31" s="76"/>
      <c r="G31" s="76"/>
      <c r="H31" s="76"/>
      <c r="I31" s="76"/>
      <c r="J31" s="76"/>
      <c r="K31" s="76"/>
    </row>
    <row r="32" spans="1:24" ht="18.5" thickBot="1">
      <c r="B32" s="76" t="s">
        <v>105</v>
      </c>
      <c r="C32" s="76"/>
      <c r="D32" s="76"/>
      <c r="E32" s="76"/>
      <c r="F32" s="76"/>
      <c r="G32" s="76"/>
      <c r="H32" s="76"/>
      <c r="I32" s="76"/>
      <c r="J32" s="76"/>
      <c r="K32" s="76"/>
    </row>
    <row r="33" spans="2:11" ht="33.5" thickBot="1">
      <c r="B33" s="104" t="s">
        <v>111</v>
      </c>
      <c r="C33" s="109">
        <v>0</v>
      </c>
      <c r="D33" s="108" t="s">
        <v>48</v>
      </c>
      <c r="E33" s="76"/>
      <c r="F33" s="76"/>
      <c r="G33" s="76"/>
      <c r="H33" s="76"/>
      <c r="I33" s="76"/>
      <c r="J33" s="76"/>
      <c r="K33" s="76"/>
    </row>
    <row r="34" spans="2:11" ht="33.5" thickBot="1">
      <c r="B34" s="105" t="s">
        <v>110</v>
      </c>
      <c r="C34" s="110">
        <v>0</v>
      </c>
      <c r="D34" s="108" t="s">
        <v>48</v>
      </c>
      <c r="E34" s="76"/>
      <c r="F34" s="76"/>
      <c r="G34" s="76"/>
      <c r="H34" s="76"/>
      <c r="I34" s="76"/>
      <c r="J34" s="76"/>
      <c r="K34" s="76"/>
    </row>
    <row r="35" spans="2:11" ht="26.5" thickBot="1">
      <c r="B35" s="106" t="s">
        <v>108</v>
      </c>
      <c r="C35" s="110">
        <v>0</v>
      </c>
      <c r="D35" s="108" t="s">
        <v>48</v>
      </c>
      <c r="E35" s="76"/>
      <c r="F35" s="76"/>
      <c r="G35" s="76"/>
      <c r="H35" s="76"/>
      <c r="I35" s="76"/>
      <c r="J35" s="76"/>
      <c r="K35" s="76"/>
    </row>
    <row r="36" spans="2:11" ht="26.5" thickBot="1">
      <c r="B36" s="106" t="s">
        <v>109</v>
      </c>
      <c r="C36" s="110">
        <v>0</v>
      </c>
      <c r="D36" s="108" t="s">
        <v>48</v>
      </c>
      <c r="E36" s="76"/>
      <c r="F36" s="76"/>
      <c r="G36" s="76"/>
      <c r="H36" s="76"/>
      <c r="I36" s="76"/>
      <c r="J36" s="76"/>
      <c r="K36" s="76"/>
    </row>
    <row r="37" spans="2:11" ht="18.5" thickBot="1">
      <c r="B37" s="107" t="s">
        <v>84</v>
      </c>
      <c r="C37" s="110">
        <v>0</v>
      </c>
      <c r="D37" s="108" t="s">
        <v>48</v>
      </c>
      <c r="E37" s="76"/>
      <c r="F37" s="76"/>
      <c r="G37" s="76"/>
      <c r="H37" s="76"/>
      <c r="I37" s="76"/>
      <c r="J37" s="76"/>
      <c r="K37" s="76"/>
    </row>
    <row r="38" spans="2:11" ht="18.5" thickBot="1">
      <c r="B38" s="76" t="s">
        <v>106</v>
      </c>
      <c r="C38" s="76"/>
      <c r="D38" s="76"/>
      <c r="E38" s="76"/>
      <c r="F38" s="76"/>
      <c r="G38" s="76"/>
      <c r="H38" s="76"/>
      <c r="I38" s="76"/>
      <c r="J38" s="76"/>
      <c r="K38" s="76"/>
    </row>
    <row r="39" spans="2:11" ht="33.5" thickBot="1">
      <c r="B39" s="104" t="s">
        <v>111</v>
      </c>
      <c r="C39" s="109">
        <v>0</v>
      </c>
      <c r="D39" s="108" t="s">
        <v>48</v>
      </c>
      <c r="E39" s="76"/>
      <c r="F39" s="76"/>
      <c r="G39" s="76"/>
      <c r="H39" s="76"/>
      <c r="I39" s="76"/>
      <c r="J39" s="76"/>
      <c r="K39" s="76"/>
    </row>
    <row r="40" spans="2:11" ht="33.5" thickBot="1">
      <c r="B40" s="105" t="s">
        <v>110</v>
      </c>
      <c r="C40" s="110">
        <v>0</v>
      </c>
      <c r="D40" s="108" t="s">
        <v>48</v>
      </c>
      <c r="E40" s="76"/>
      <c r="F40" s="76"/>
      <c r="G40" s="76"/>
      <c r="H40" s="76"/>
      <c r="I40" s="76"/>
      <c r="J40" s="76"/>
      <c r="K40" s="76"/>
    </row>
    <row r="41" spans="2:11" ht="26.5" thickBot="1">
      <c r="B41" s="106" t="s">
        <v>108</v>
      </c>
      <c r="C41" s="110">
        <v>0</v>
      </c>
      <c r="D41" s="108" t="s">
        <v>48</v>
      </c>
      <c r="E41" s="76"/>
      <c r="F41" s="76"/>
      <c r="G41" s="76"/>
      <c r="H41" s="76"/>
      <c r="I41" s="76"/>
      <c r="J41" s="76"/>
      <c r="K41" s="76"/>
    </row>
    <row r="42" spans="2:11" ht="26.5" thickBot="1">
      <c r="B42" s="106" t="s">
        <v>109</v>
      </c>
      <c r="C42" s="110">
        <v>0</v>
      </c>
      <c r="D42" s="108" t="s">
        <v>48</v>
      </c>
      <c r="E42" s="76"/>
      <c r="F42" s="76"/>
      <c r="G42" s="76"/>
      <c r="H42" s="76"/>
      <c r="I42" s="76"/>
      <c r="J42" s="76"/>
      <c r="K42" s="76"/>
    </row>
    <row r="43" spans="2:11" ht="18.5" thickBot="1">
      <c r="B43" s="107" t="s">
        <v>84</v>
      </c>
      <c r="C43" s="110">
        <v>0</v>
      </c>
      <c r="D43" s="108" t="s">
        <v>48</v>
      </c>
      <c r="E43" s="76"/>
      <c r="F43" s="76"/>
      <c r="G43" s="76"/>
      <c r="H43" s="76"/>
      <c r="I43" s="76"/>
      <c r="J43" s="76"/>
      <c r="K43" s="76"/>
    </row>
    <row r="44" spans="2:11">
      <c r="B44" s="76"/>
      <c r="C44" s="76"/>
      <c r="D44" s="76"/>
      <c r="E44" s="76"/>
      <c r="F44" s="76"/>
      <c r="G44" s="76"/>
      <c r="H44" s="76"/>
      <c r="I44" s="76"/>
      <c r="J44" s="76"/>
      <c r="K44" s="76"/>
    </row>
    <row r="45" spans="2:11">
      <c r="B45" s="76"/>
      <c r="C45" s="76"/>
      <c r="D45" s="76"/>
      <c r="E45" s="76"/>
      <c r="F45" s="76"/>
      <c r="G45" s="76"/>
      <c r="H45" s="76"/>
      <c r="I45" s="76"/>
      <c r="J45" s="76"/>
      <c r="K45" s="76"/>
    </row>
    <row r="46" spans="2:11">
      <c r="B46" s="76"/>
      <c r="C46" s="76"/>
      <c r="D46" s="76"/>
      <c r="E46" s="76"/>
      <c r="F46" s="76"/>
      <c r="G46" s="76"/>
      <c r="H46" s="76"/>
      <c r="I46" s="76"/>
      <c r="J46" s="76"/>
      <c r="K46" s="76"/>
    </row>
    <row r="47" spans="2:11">
      <c r="B47" s="76"/>
      <c r="C47" s="76"/>
      <c r="D47" s="76"/>
      <c r="E47" s="76"/>
      <c r="F47" s="76"/>
      <c r="G47" s="76"/>
      <c r="H47" s="76"/>
      <c r="I47" s="76"/>
      <c r="J47" s="76"/>
      <c r="K47" s="76"/>
    </row>
    <row r="48" spans="2:11">
      <c r="B48" s="76"/>
      <c r="C48" s="76"/>
      <c r="D48" s="76"/>
      <c r="E48" s="76"/>
      <c r="F48" s="76"/>
      <c r="G48" s="76"/>
      <c r="H48" s="76"/>
      <c r="I48" s="76"/>
      <c r="J48" s="76"/>
      <c r="K48" s="76"/>
    </row>
    <row r="49" spans="2:11">
      <c r="B49" s="76"/>
      <c r="C49" s="76"/>
      <c r="D49" s="76"/>
      <c r="E49" s="76"/>
      <c r="F49" s="76"/>
      <c r="G49" s="76"/>
      <c r="H49" s="76"/>
      <c r="I49" s="76"/>
      <c r="J49" s="76"/>
      <c r="K49" s="76"/>
    </row>
    <row r="50" spans="2:11">
      <c r="B50" s="76"/>
      <c r="C50" s="76"/>
      <c r="D50" s="76"/>
      <c r="E50" s="76"/>
      <c r="F50" s="76"/>
      <c r="G50" s="76"/>
      <c r="H50" s="76"/>
      <c r="I50" s="76"/>
      <c r="J50" s="76"/>
      <c r="K50" s="76"/>
    </row>
    <row r="51" spans="2:11">
      <c r="B51" s="76"/>
      <c r="C51" s="76"/>
      <c r="D51" s="76"/>
      <c r="E51" s="76"/>
      <c r="F51" s="76"/>
      <c r="G51" s="76"/>
      <c r="H51" s="76"/>
      <c r="I51" s="76"/>
      <c r="J51" s="76"/>
      <c r="K51" s="76"/>
    </row>
    <row r="52" spans="2:11">
      <c r="B52" s="76"/>
      <c r="C52" s="76"/>
      <c r="D52" s="76"/>
      <c r="E52" s="76"/>
      <c r="F52" s="76"/>
      <c r="G52" s="76"/>
      <c r="H52" s="76"/>
      <c r="I52" s="76"/>
      <c r="J52" s="76"/>
      <c r="K52" s="76"/>
    </row>
    <row r="53" spans="2:11">
      <c r="B53" s="76"/>
      <c r="C53" s="76"/>
      <c r="D53" s="76"/>
      <c r="E53" s="76"/>
      <c r="F53" s="76"/>
      <c r="G53" s="76"/>
      <c r="H53" s="76"/>
      <c r="I53" s="76"/>
      <c r="J53" s="76"/>
      <c r="K53" s="76"/>
    </row>
    <row r="54" spans="2:11">
      <c r="B54" s="76"/>
      <c r="C54" s="76"/>
      <c r="D54" s="76"/>
      <c r="E54" s="76"/>
      <c r="F54" s="76"/>
      <c r="G54" s="76"/>
      <c r="H54" s="76"/>
      <c r="I54" s="76"/>
      <c r="J54" s="76"/>
      <c r="K54" s="76"/>
    </row>
    <row r="55" spans="2:11">
      <c r="B55" s="76"/>
      <c r="C55" s="76"/>
      <c r="D55" s="76"/>
      <c r="E55" s="76"/>
      <c r="F55" s="76"/>
      <c r="G55" s="76"/>
      <c r="H55" s="76"/>
      <c r="I55" s="76"/>
      <c r="J55" s="76"/>
      <c r="K55" s="76"/>
    </row>
    <row r="56" spans="2:11">
      <c r="B56" s="76"/>
      <c r="C56" s="76"/>
      <c r="D56" s="76"/>
      <c r="E56" s="76"/>
      <c r="F56" s="76"/>
      <c r="G56" s="76"/>
      <c r="H56" s="76"/>
      <c r="I56" s="76"/>
      <c r="J56" s="76"/>
      <c r="K56" s="76"/>
    </row>
    <row r="57" spans="2:11">
      <c r="B57" s="76"/>
      <c r="C57" s="76"/>
      <c r="D57" s="76"/>
      <c r="E57" s="76"/>
      <c r="F57" s="76"/>
      <c r="G57" s="76"/>
      <c r="H57" s="76"/>
      <c r="I57" s="76"/>
      <c r="J57" s="76"/>
      <c r="K57" s="76"/>
    </row>
  </sheetData>
  <mergeCells count="23">
    <mergeCell ref="B24:B25"/>
    <mergeCell ref="C24:C25"/>
    <mergeCell ref="D24:D25"/>
    <mergeCell ref="I21:J21"/>
    <mergeCell ref="I22:J22"/>
    <mergeCell ref="I23:J23"/>
    <mergeCell ref="I24:J24"/>
    <mergeCell ref="M1:R1"/>
    <mergeCell ref="M9:S10"/>
    <mergeCell ref="B2:S2"/>
    <mergeCell ref="I7:J7"/>
    <mergeCell ref="M14:N16"/>
    <mergeCell ref="E3:F3"/>
    <mergeCell ref="J4:L4"/>
    <mergeCell ref="I8:I9"/>
    <mergeCell ref="J8:J9"/>
    <mergeCell ref="M17:P20"/>
    <mergeCell ref="N12:P12"/>
    <mergeCell ref="M13:N13"/>
    <mergeCell ref="C8:G8"/>
    <mergeCell ref="H8:H9"/>
    <mergeCell ref="I19:J19"/>
    <mergeCell ref="I20:J20"/>
  </mergeCells>
  <phoneticPr fontId="2"/>
  <pageMargins left="0.7" right="0.7" top="0.75" bottom="0.75" header="0.3" footer="0.3"/>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zoomScale="70" zoomScaleNormal="70" workbookViewId="0">
      <selection activeCell="G32" sqref="G32"/>
    </sheetView>
  </sheetViews>
  <sheetFormatPr defaultRowHeight="18"/>
  <cols>
    <col min="1" max="1" width="33.08203125" customWidth="1"/>
    <col min="2" max="2" width="3.75" style="13" customWidth="1"/>
    <col min="3" max="3" width="11" bestFit="1" customWidth="1"/>
    <col min="4" max="5" width="7" bestFit="1" customWidth="1"/>
    <col min="6" max="6" width="17.25" bestFit="1" customWidth="1"/>
    <col min="7" max="7" width="20.08203125" bestFit="1" customWidth="1"/>
    <col min="8" max="8" width="21.25" bestFit="1" customWidth="1"/>
    <col min="9" max="9" width="13.5" bestFit="1" customWidth="1"/>
    <col min="10" max="10" width="8" bestFit="1" customWidth="1"/>
    <col min="11" max="12" width="9.5" bestFit="1" customWidth="1"/>
    <col min="13" max="13" width="9.75" customWidth="1"/>
    <col min="14" max="14" width="6" bestFit="1" customWidth="1"/>
    <col min="15" max="15" width="10.33203125" customWidth="1"/>
    <col min="17" max="17" width="6.08203125" bestFit="1" customWidth="1"/>
    <col min="19" max="19" width="10" customWidth="1"/>
  </cols>
  <sheetData>
    <row r="1" spans="1:16">
      <c r="A1" s="149"/>
      <c r="B1" s="150"/>
      <c r="C1" s="56" t="s">
        <v>3</v>
      </c>
      <c r="D1" s="15" t="s">
        <v>70</v>
      </c>
      <c r="E1" s="22"/>
      <c r="F1" s="15"/>
      <c r="G1" s="15" t="s">
        <v>79</v>
      </c>
      <c r="H1" s="15" t="s">
        <v>80</v>
      </c>
    </row>
    <row r="2" spans="1:16">
      <c r="A2" s="153" t="s">
        <v>1</v>
      </c>
      <c r="B2" s="153"/>
      <c r="C2" s="57">
        <f>提出用!C15</f>
        <v>0</v>
      </c>
      <c r="D2" s="15"/>
      <c r="E2" s="22"/>
      <c r="F2" s="15" t="s">
        <v>71</v>
      </c>
      <c r="G2" s="15">
        <v>150</v>
      </c>
      <c r="H2" s="15">
        <v>3000</v>
      </c>
    </row>
    <row r="3" spans="1:16">
      <c r="A3" s="153" t="s">
        <v>0</v>
      </c>
      <c r="B3" s="153"/>
      <c r="C3" s="57">
        <f>提出用!D15+提出用!E15+提出用!G15</f>
        <v>0</v>
      </c>
      <c r="D3" s="15"/>
      <c r="E3" s="22"/>
      <c r="F3" s="15" t="s">
        <v>35</v>
      </c>
      <c r="G3" s="15">
        <v>200</v>
      </c>
      <c r="H3" s="15">
        <v>5000</v>
      </c>
    </row>
    <row r="4" spans="1:16">
      <c r="A4" s="153" t="s">
        <v>2</v>
      </c>
      <c r="B4" s="153"/>
      <c r="C4" s="57">
        <f>提出用!F15+提出用!H15</f>
        <v>0</v>
      </c>
      <c r="D4" s="15"/>
      <c r="E4" s="22"/>
      <c r="F4" s="15" t="s">
        <v>34</v>
      </c>
      <c r="G4" s="15">
        <v>200</v>
      </c>
      <c r="H4" s="15">
        <v>1500</v>
      </c>
    </row>
    <row r="5" spans="1:16">
      <c r="A5" s="153" t="s">
        <v>11</v>
      </c>
      <c r="B5" s="153"/>
      <c r="C5" s="58">
        <f>提出用!J10</f>
        <v>0</v>
      </c>
      <c r="D5" s="15"/>
      <c r="E5" s="22"/>
      <c r="F5" s="15" t="s">
        <v>72</v>
      </c>
      <c r="G5" s="15">
        <v>450</v>
      </c>
      <c r="H5" s="62">
        <v>100</v>
      </c>
    </row>
    <row r="6" spans="1:16">
      <c r="A6" s="153" t="s">
        <v>25</v>
      </c>
      <c r="B6" s="153"/>
      <c r="C6" s="59">
        <f>I19</f>
        <v>0</v>
      </c>
      <c r="D6" s="15"/>
      <c r="E6" s="22"/>
      <c r="F6" s="15" t="s">
        <v>73</v>
      </c>
      <c r="G6" s="15">
        <v>200</v>
      </c>
      <c r="H6" s="15">
        <v>4000</v>
      </c>
    </row>
    <row r="7" spans="1:16">
      <c r="A7" s="151"/>
      <c r="B7" s="152"/>
      <c r="C7" s="59"/>
      <c r="D7" s="15"/>
      <c r="E7" s="22"/>
      <c r="F7" s="15" t="s">
        <v>54</v>
      </c>
      <c r="G7" s="15">
        <v>450</v>
      </c>
      <c r="H7" s="16"/>
    </row>
    <row r="8" spans="1:16">
      <c r="A8" s="151"/>
      <c r="B8" s="152"/>
      <c r="C8" s="59"/>
      <c r="D8" s="15"/>
      <c r="E8" s="22"/>
    </row>
    <row r="9" spans="1:16">
      <c r="A9" s="151"/>
      <c r="B9" s="152"/>
      <c r="C9" s="15"/>
      <c r="D9" s="15"/>
      <c r="E9" s="22"/>
      <c r="F9" s="2" t="s">
        <v>64</v>
      </c>
      <c r="G9" t="s">
        <v>65</v>
      </c>
      <c r="H9" t="s">
        <v>66</v>
      </c>
      <c r="I9" t="s">
        <v>67</v>
      </c>
    </row>
    <row r="10" spans="1:16">
      <c r="A10" s="153" t="s">
        <v>78</v>
      </c>
      <c r="B10" s="153"/>
      <c r="C10" s="58">
        <f>SUM(F10:I10)</f>
        <v>0</v>
      </c>
      <c r="D10" s="60"/>
      <c r="E10" s="61"/>
      <c r="F10" s="2">
        <f>IF(提出用!D10&gt;=10000,10000,提出用!D10)</f>
        <v>0</v>
      </c>
      <c r="G10" s="2">
        <f>_xlfn.IFS(提出用!D10&lt;=10000,0,AND(10000&lt;提出用!D10,提出用!D10&lt;=50000),(提出用!D10-10000)*0.7,提出用!D10&gt;50000,40000*0.7)</f>
        <v>0</v>
      </c>
      <c r="H10" s="2">
        <f>_xlfn.IFS(提出用!D10&lt;=50000,0,AND(50000&lt;提出用!D10,提出用!D10&lt;=100000),(提出用!D10-50000)*0.6,提出用!D10&gt;100000,50000*0.6)</f>
        <v>0</v>
      </c>
      <c r="I10" s="2">
        <f>_xlfn.IFS(提出用!D10&lt;=100000,0,100000&lt;提出用!D10,(提出用!D10-100000)*0.5)</f>
        <v>0</v>
      </c>
    </row>
    <row r="11" spans="1:16">
      <c r="A11" s="151"/>
      <c r="B11" s="152"/>
      <c r="C11" s="59"/>
      <c r="D11" s="59"/>
      <c r="E11" s="54"/>
      <c r="F11" s="2" t="s">
        <v>63</v>
      </c>
      <c r="G11" s="2" t="s">
        <v>68</v>
      </c>
      <c r="H11" s="2" t="s">
        <v>69</v>
      </c>
      <c r="I11" s="47"/>
    </row>
    <row r="12" spans="1:16">
      <c r="A12" s="153" t="s">
        <v>53</v>
      </c>
      <c r="B12" s="153"/>
      <c r="C12" s="58">
        <f>提出用!F10</f>
        <v>0</v>
      </c>
      <c r="D12" s="58">
        <f>SUM(F12:H12)</f>
        <v>0</v>
      </c>
      <c r="E12" s="61"/>
      <c r="F12" s="2">
        <f>IF(提出用!F13&gt;=400,400,提出用!F13)</f>
        <v>0</v>
      </c>
      <c r="G12" s="2">
        <f>_xlfn.IFS(提出用!F13&lt;=400,0,AND(400&lt;提出用!F13,提出用!F13&lt;=800),(提出用!F13-400)*0.5,提出用!F13&gt;800,400*0.5)</f>
        <v>0</v>
      </c>
      <c r="H12" s="2">
        <f>_xlfn.IFS(提出用!F13&lt;=800,0,800&lt;提出用!F13,(提出用!F13-800)*0.25)</f>
        <v>0</v>
      </c>
    </row>
    <row r="13" spans="1:16">
      <c r="A13" s="153" t="s">
        <v>54</v>
      </c>
      <c r="B13" s="153"/>
      <c r="C13" s="58">
        <f>提出用!H10</f>
        <v>0</v>
      </c>
      <c r="D13" s="60"/>
      <c r="E13" s="61"/>
    </row>
    <row r="14" spans="1:16">
      <c r="B14" s="3"/>
    </row>
    <row r="15" spans="1:16">
      <c r="A15" s="146" t="s">
        <v>4</v>
      </c>
      <c r="B15" s="146" t="s">
        <v>5</v>
      </c>
      <c r="C15" s="146" t="s">
        <v>7</v>
      </c>
      <c r="D15" s="3">
        <f>C2</f>
        <v>0</v>
      </c>
      <c r="E15" s="146" t="s">
        <v>6</v>
      </c>
      <c r="F15" s="3">
        <f>C3</f>
        <v>0</v>
      </c>
      <c r="G15" s="146" t="s">
        <v>6</v>
      </c>
      <c r="H15" s="5">
        <f>C4</f>
        <v>0</v>
      </c>
      <c r="I15" s="146" t="s">
        <v>8</v>
      </c>
      <c r="J15" s="146" t="s">
        <v>9</v>
      </c>
      <c r="K15" s="146" t="s">
        <v>10</v>
      </c>
      <c r="L15" s="146" t="s">
        <v>14</v>
      </c>
      <c r="M15" s="156">
        <f>IFERROR((D15/D16+F15/F16+H15/H16)*IF(C5&lt;6000,M17,1),0)</f>
        <v>0</v>
      </c>
      <c r="N15" s="145" t="s">
        <v>15</v>
      </c>
      <c r="O15" s="154">
        <f>ROUNDUP(M15,0)</f>
        <v>0</v>
      </c>
      <c r="P15" s="146" t="s">
        <v>48</v>
      </c>
    </row>
    <row r="16" spans="1:16">
      <c r="A16" s="146"/>
      <c r="B16" s="146"/>
      <c r="C16" s="146"/>
      <c r="D16" s="4">
        <v>150</v>
      </c>
      <c r="E16" s="146"/>
      <c r="F16" s="4">
        <v>200</v>
      </c>
      <c r="G16" s="146"/>
      <c r="H16" s="1">
        <v>450</v>
      </c>
      <c r="I16" s="146"/>
      <c r="J16" s="146"/>
      <c r="K16" s="146"/>
      <c r="L16" s="146"/>
      <c r="M16" s="156"/>
      <c r="N16" s="146"/>
      <c r="O16" s="154"/>
      <c r="P16" s="146"/>
    </row>
    <row r="17" spans="1:20">
      <c r="A17" s="146" t="s">
        <v>10</v>
      </c>
      <c r="B17" s="146" t="s">
        <v>5</v>
      </c>
      <c r="C17" s="146">
        <v>1</v>
      </c>
      <c r="D17" s="146" t="s">
        <v>12</v>
      </c>
      <c r="E17" s="8">
        <v>1000</v>
      </c>
      <c r="F17" s="7" t="s">
        <v>9</v>
      </c>
      <c r="G17" s="7" t="s">
        <v>7</v>
      </c>
      <c r="H17" s="8">
        <v>6000</v>
      </c>
      <c r="I17" s="7" t="s">
        <v>12</v>
      </c>
      <c r="J17" s="5">
        <f>C5</f>
        <v>0</v>
      </c>
      <c r="K17" s="7" t="s">
        <v>8</v>
      </c>
      <c r="L17" s="146" t="s">
        <v>5</v>
      </c>
      <c r="M17" s="155">
        <f>IFERROR(1-(E17*(H17-J17))/(E18*I19-I18*K18),0)</f>
        <v>0</v>
      </c>
    </row>
    <row r="18" spans="1:20">
      <c r="A18" s="146"/>
      <c r="B18" s="146"/>
      <c r="C18" s="146"/>
      <c r="D18" s="146"/>
      <c r="E18" s="9">
        <v>6000</v>
      </c>
      <c r="F18" s="1" t="s">
        <v>9</v>
      </c>
      <c r="G18" s="1" t="s">
        <v>13</v>
      </c>
      <c r="H18" s="1" t="s">
        <v>12</v>
      </c>
      <c r="I18" s="9">
        <v>1000</v>
      </c>
      <c r="J18" s="1" t="s">
        <v>9</v>
      </c>
      <c r="K18" s="3">
        <f>C5</f>
        <v>0</v>
      </c>
      <c r="L18" s="146"/>
      <c r="M18" s="155"/>
    </row>
    <row r="19" spans="1:20">
      <c r="A19" s="1" t="s">
        <v>13</v>
      </c>
      <c r="B19" s="13" t="s">
        <v>5</v>
      </c>
      <c r="C19" s="3">
        <f>C2+C3</f>
        <v>0</v>
      </c>
      <c r="D19" s="1" t="s">
        <v>6</v>
      </c>
      <c r="E19" s="3">
        <f>C4</f>
        <v>0</v>
      </c>
      <c r="F19" s="1" t="s">
        <v>9</v>
      </c>
      <c r="G19" s="10">
        <v>0.5</v>
      </c>
      <c r="H19" s="1" t="s">
        <v>14</v>
      </c>
      <c r="I19" s="9">
        <f>C19+E19*G19</f>
        <v>0</v>
      </c>
    </row>
    <row r="21" spans="1:20">
      <c r="A21" s="146" t="s">
        <v>76</v>
      </c>
      <c r="B21" s="146" t="s">
        <v>50</v>
      </c>
      <c r="C21" s="146" t="s">
        <v>7</v>
      </c>
      <c r="D21" s="5">
        <f>提出用!C15</f>
        <v>0</v>
      </c>
      <c r="E21" s="146" t="s">
        <v>49</v>
      </c>
      <c r="F21" s="5">
        <f>提出用!D15</f>
        <v>0</v>
      </c>
      <c r="G21" s="146" t="s">
        <v>49</v>
      </c>
      <c r="H21" s="5">
        <f>提出用!E15</f>
        <v>0</v>
      </c>
      <c r="I21" s="146" t="s">
        <v>49</v>
      </c>
      <c r="J21" s="3">
        <f>提出用!F14</f>
        <v>0</v>
      </c>
      <c r="K21" s="146" t="s">
        <v>49</v>
      </c>
      <c r="L21" s="5">
        <f>提出用!G15</f>
        <v>0</v>
      </c>
      <c r="M21" s="146" t="s">
        <v>8</v>
      </c>
      <c r="N21" s="146" t="s">
        <v>9</v>
      </c>
      <c r="O21" s="146" t="s">
        <v>81</v>
      </c>
      <c r="P21" s="146" t="s">
        <v>14</v>
      </c>
      <c r="Q21" s="144">
        <f>(D21/D22+F21/F22+H21/H22+J21/J22+L21/L22)*_xlfn.IFS(AND(2000&lt;C5,C5&lt;6000),I23,C5&lt;=2000,0,C5&gt;=6000,1)</f>
        <v>0</v>
      </c>
      <c r="R21" s="145" t="s">
        <v>15</v>
      </c>
      <c r="S21" s="147">
        <f>ROUNDUP(Q21,0)</f>
        <v>0</v>
      </c>
      <c r="T21" s="146" t="s">
        <v>48</v>
      </c>
    </row>
    <row r="22" spans="1:20">
      <c r="A22" s="146"/>
      <c r="B22" s="146"/>
      <c r="C22" s="146"/>
      <c r="D22" s="13">
        <f>提出用!C17</f>
        <v>3000</v>
      </c>
      <c r="E22" s="146"/>
      <c r="F22" s="13">
        <f>提出用!D17</f>
        <v>5000</v>
      </c>
      <c r="G22" s="146"/>
      <c r="H22" s="13">
        <f>提出用!E17</f>
        <v>1500</v>
      </c>
      <c r="I22" s="146"/>
      <c r="J22" s="4">
        <f>提出用!F17</f>
        <v>100</v>
      </c>
      <c r="K22" s="146"/>
      <c r="L22" s="13">
        <f>提出用!G17</f>
        <v>4000</v>
      </c>
      <c r="M22" s="146"/>
      <c r="N22" s="146"/>
      <c r="O22" s="146"/>
      <c r="P22" s="146"/>
      <c r="Q22" s="144"/>
      <c r="R22" s="146"/>
      <c r="S22" s="148"/>
      <c r="T22" s="146"/>
    </row>
    <row r="23" spans="1:20">
      <c r="A23" s="146" t="s">
        <v>81</v>
      </c>
      <c r="B23" s="146" t="s">
        <v>5</v>
      </c>
      <c r="C23" s="146">
        <v>1</v>
      </c>
      <c r="D23" s="146" t="s">
        <v>12</v>
      </c>
      <c r="E23" s="8">
        <v>6000</v>
      </c>
      <c r="F23" s="7" t="s">
        <v>82</v>
      </c>
      <c r="G23" s="5">
        <f>C5</f>
        <v>0</v>
      </c>
      <c r="H23" s="146" t="s">
        <v>5</v>
      </c>
      <c r="I23" s="144">
        <f>IFERROR(1-(E23-G23)/(2*G24),)</f>
        <v>0</v>
      </c>
      <c r="J23" s="146"/>
      <c r="K23" s="55"/>
      <c r="L23" s="44"/>
      <c r="M23" s="64"/>
    </row>
    <row r="24" spans="1:20">
      <c r="A24" s="146"/>
      <c r="B24" s="146"/>
      <c r="C24" s="146"/>
      <c r="D24" s="146"/>
      <c r="E24" s="9">
        <v>2</v>
      </c>
      <c r="F24" s="13" t="s">
        <v>9</v>
      </c>
      <c r="G24" s="3">
        <f>C5</f>
        <v>0</v>
      </c>
      <c r="H24" s="146"/>
      <c r="I24" s="144"/>
      <c r="J24" s="146"/>
      <c r="K24" s="63"/>
      <c r="L24" s="44"/>
      <c r="M24" s="64"/>
    </row>
    <row r="26" spans="1:20">
      <c r="A26" s="158" t="s">
        <v>91</v>
      </c>
      <c r="B26" s="146" t="s">
        <v>89</v>
      </c>
      <c r="C26" s="3">
        <f>提出用!F14</f>
        <v>0</v>
      </c>
      <c r="D26" s="146" t="s">
        <v>9</v>
      </c>
      <c r="E26" s="146" t="s">
        <v>81</v>
      </c>
      <c r="F26" s="146" t="s">
        <v>14</v>
      </c>
      <c r="G26" s="146">
        <f>(C26/C27)*IF(C5&lt;6000,I23,1)</f>
        <v>0</v>
      </c>
      <c r="H26" s="145" t="s">
        <v>15</v>
      </c>
      <c r="I26" s="157">
        <f>ROUNDUP(G26,0)</f>
        <v>0</v>
      </c>
      <c r="J26" s="146" t="s">
        <v>48</v>
      </c>
    </row>
    <row r="27" spans="1:20">
      <c r="A27" s="158"/>
      <c r="B27" s="146"/>
      <c r="C27" s="4">
        <f>提出用!F17</f>
        <v>100</v>
      </c>
      <c r="D27" s="146"/>
      <c r="E27" s="146"/>
      <c r="F27" s="146"/>
      <c r="G27" s="146"/>
      <c r="H27" s="146"/>
      <c r="I27" s="157"/>
      <c r="J27" s="146"/>
    </row>
    <row r="28" spans="1:20" ht="45" customHeight="1">
      <c r="A28" s="72" t="s">
        <v>94</v>
      </c>
      <c r="B28" s="17" t="s">
        <v>89</v>
      </c>
      <c r="C28" s="17">
        <f>I26</f>
        <v>0</v>
      </c>
      <c r="D28" s="17" t="s">
        <v>95</v>
      </c>
      <c r="E28" s="17">
        <v>0.4</v>
      </c>
      <c r="F28" s="17" t="s">
        <v>89</v>
      </c>
      <c r="G28" s="17">
        <f>C28*E28</f>
        <v>0</v>
      </c>
      <c r="H28" s="17" t="s">
        <v>96</v>
      </c>
      <c r="I28" s="18">
        <f>ROUNDDOWN(G28,0)</f>
        <v>0</v>
      </c>
      <c r="J28" s="17" t="s">
        <v>97</v>
      </c>
    </row>
    <row r="29" spans="1:20" ht="39.75" customHeight="1">
      <c r="A29" s="72" t="s">
        <v>93</v>
      </c>
      <c r="B29" s="17" t="s">
        <v>89</v>
      </c>
      <c r="C29" s="17">
        <f>S21</f>
        <v>0</v>
      </c>
      <c r="D29" s="17" t="s">
        <v>98</v>
      </c>
      <c r="E29" s="17">
        <f>I28</f>
        <v>0</v>
      </c>
      <c r="F29" s="17" t="s">
        <v>89</v>
      </c>
      <c r="G29" s="18">
        <f>C29-E29</f>
        <v>0</v>
      </c>
      <c r="H29" s="17" t="s">
        <v>99</v>
      </c>
    </row>
    <row r="30" spans="1:20">
      <c r="A30" s="159" t="s">
        <v>84</v>
      </c>
      <c r="B30" s="146" t="s">
        <v>89</v>
      </c>
      <c r="C30" s="146">
        <f>O15</f>
        <v>0</v>
      </c>
      <c r="D30" s="146" t="s">
        <v>95</v>
      </c>
      <c r="E30" s="7">
        <f>IF(O15&gt;=200,1,2)</f>
        <v>2</v>
      </c>
      <c r="F30" s="146" t="s">
        <v>100</v>
      </c>
      <c r="G30" s="146">
        <f>IF(O15&gt;=200,2,0)</f>
        <v>0</v>
      </c>
      <c r="H30" s="146" t="s">
        <v>89</v>
      </c>
      <c r="I30" s="157">
        <f>C30*E30/E31+G30</f>
        <v>0</v>
      </c>
      <c r="J30" s="145" t="s">
        <v>15</v>
      </c>
      <c r="K30" s="148">
        <f>ROUNDUP(I30,0)</f>
        <v>0</v>
      </c>
      <c r="L30" s="146" t="s">
        <v>48</v>
      </c>
    </row>
    <row r="31" spans="1:20">
      <c r="A31" s="159"/>
      <c r="B31" s="146"/>
      <c r="C31" s="146"/>
      <c r="D31" s="146"/>
      <c r="E31" s="17">
        <v>100</v>
      </c>
      <c r="F31" s="146"/>
      <c r="G31" s="146"/>
      <c r="H31" s="146"/>
      <c r="I31" s="157"/>
      <c r="J31" s="146"/>
      <c r="K31" s="148"/>
      <c r="L31" s="146"/>
    </row>
    <row r="32" spans="1:20" ht="42" customHeight="1">
      <c r="A32" s="71" t="s">
        <v>92</v>
      </c>
      <c r="B32" s="13" t="s">
        <v>50</v>
      </c>
      <c r="C32" s="13">
        <f>O15</f>
        <v>0</v>
      </c>
      <c r="D32" s="13" t="s">
        <v>74</v>
      </c>
      <c r="E32" s="13">
        <v>0.3</v>
      </c>
      <c r="F32" s="17" t="s">
        <v>98</v>
      </c>
      <c r="G32" s="17">
        <f>K30</f>
        <v>0</v>
      </c>
      <c r="H32" s="13" t="s">
        <v>50</v>
      </c>
      <c r="I32" s="13">
        <f>C32*E32-G32</f>
        <v>0</v>
      </c>
      <c r="J32" s="17" t="s">
        <v>75</v>
      </c>
      <c r="K32" s="73">
        <f>IF(I32&lt;0,0,ROUNDUP(I32,0))</f>
        <v>0</v>
      </c>
      <c r="L32" s="17" t="s">
        <v>48</v>
      </c>
    </row>
    <row r="33" spans="1:18" ht="36">
      <c r="A33" s="70" t="s">
        <v>101</v>
      </c>
      <c r="B33" s="17" t="s">
        <v>89</v>
      </c>
      <c r="C33" s="3">
        <f>O15</f>
        <v>0</v>
      </c>
      <c r="D33" s="17" t="s">
        <v>98</v>
      </c>
      <c r="E33" s="17">
        <f>S21</f>
        <v>0</v>
      </c>
      <c r="F33" s="17" t="s">
        <v>98</v>
      </c>
      <c r="G33" s="17">
        <f>K30</f>
        <v>0</v>
      </c>
      <c r="H33" s="17" t="s">
        <v>98</v>
      </c>
      <c r="I33" s="17">
        <f>K32</f>
        <v>0</v>
      </c>
      <c r="J33" s="17" t="s">
        <v>15</v>
      </c>
      <c r="K33" s="74">
        <f>C33-E33-G33-I33</f>
        <v>0</v>
      </c>
      <c r="L33" s="17" t="s">
        <v>48</v>
      </c>
      <c r="M33" s="17"/>
      <c r="N33" s="17"/>
      <c r="O33" s="17"/>
      <c r="P33" s="17"/>
      <c r="Q33" s="17"/>
      <c r="R33" s="17"/>
    </row>
  </sheetData>
  <mergeCells count="74">
    <mergeCell ref="H30:H31"/>
    <mergeCell ref="I30:I31"/>
    <mergeCell ref="J30:J31"/>
    <mergeCell ref="K30:K31"/>
    <mergeCell ref="L30:L31"/>
    <mergeCell ref="D30:D31"/>
    <mergeCell ref="C30:C31"/>
    <mergeCell ref="F30:F31"/>
    <mergeCell ref="G30:G31"/>
    <mergeCell ref="A30:A31"/>
    <mergeCell ref="B30:B31"/>
    <mergeCell ref="G26:G27"/>
    <mergeCell ref="H26:H27"/>
    <mergeCell ref="I26:I27"/>
    <mergeCell ref="J26:J27"/>
    <mergeCell ref="A26:A27"/>
    <mergeCell ref="B26:B27"/>
    <mergeCell ref="D26:D27"/>
    <mergeCell ref="E26:E27"/>
    <mergeCell ref="F26:F27"/>
    <mergeCell ref="N15:N16"/>
    <mergeCell ref="O15:O16"/>
    <mergeCell ref="L17:L18"/>
    <mergeCell ref="M17:M18"/>
    <mergeCell ref="L15:L16"/>
    <mergeCell ref="M15:M16"/>
    <mergeCell ref="G15:G16"/>
    <mergeCell ref="B15:B16"/>
    <mergeCell ref="A15:A16"/>
    <mergeCell ref="I15:I16"/>
    <mergeCell ref="C15:C16"/>
    <mergeCell ref="A17:A18"/>
    <mergeCell ref="B17:B18"/>
    <mergeCell ref="C17:C18"/>
    <mergeCell ref="D17:D18"/>
    <mergeCell ref="E15:E16"/>
    <mergeCell ref="A12:B12"/>
    <mergeCell ref="A13:B13"/>
    <mergeCell ref="P15:P16"/>
    <mergeCell ref="E21:E22"/>
    <mergeCell ref="G21:G22"/>
    <mergeCell ref="I21:I22"/>
    <mergeCell ref="K21:K22"/>
    <mergeCell ref="C21:C22"/>
    <mergeCell ref="A21:A22"/>
    <mergeCell ref="B21:B22"/>
    <mergeCell ref="M21:M22"/>
    <mergeCell ref="N21:N22"/>
    <mergeCell ref="O21:O22"/>
    <mergeCell ref="P21:P22"/>
    <mergeCell ref="J15:J16"/>
    <mergeCell ref="K15:K16"/>
    <mergeCell ref="A1:B1"/>
    <mergeCell ref="A7:B7"/>
    <mergeCell ref="A8:B8"/>
    <mergeCell ref="A9:B9"/>
    <mergeCell ref="A11:B11"/>
    <mergeCell ref="A2:B2"/>
    <mergeCell ref="A3:B3"/>
    <mergeCell ref="A4:B4"/>
    <mergeCell ref="A5:B5"/>
    <mergeCell ref="A6:B6"/>
    <mergeCell ref="A10:B10"/>
    <mergeCell ref="Q21:Q22"/>
    <mergeCell ref="R21:R22"/>
    <mergeCell ref="S21:S22"/>
    <mergeCell ref="T21:T22"/>
    <mergeCell ref="A23:A24"/>
    <mergeCell ref="B23:B24"/>
    <mergeCell ref="C23:C24"/>
    <mergeCell ref="D23:D24"/>
    <mergeCell ref="H23:H24"/>
    <mergeCell ref="I23:I24"/>
    <mergeCell ref="J23:J24"/>
  </mergeCells>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0CCE0-099D-4BC2-A319-0354C179E25A}">
  <dimension ref="B1:J18"/>
  <sheetViews>
    <sheetView workbookViewId="0">
      <selection activeCell="D4" sqref="D4"/>
    </sheetView>
  </sheetViews>
  <sheetFormatPr defaultRowHeight="18"/>
  <cols>
    <col min="2" max="2" width="35.83203125" bestFit="1" customWidth="1"/>
    <col min="3" max="3" width="11" bestFit="1" customWidth="1"/>
    <col min="6" max="6" width="7" bestFit="1" customWidth="1"/>
    <col min="7" max="8" width="6" bestFit="1" customWidth="1"/>
    <col min="9" max="9" width="3.33203125" bestFit="1" customWidth="1"/>
  </cols>
  <sheetData>
    <row r="1" spans="2:10">
      <c r="B1" t="s">
        <v>20</v>
      </c>
    </row>
    <row r="2" spans="2:10">
      <c r="B2" t="s">
        <v>17</v>
      </c>
    </row>
    <row r="3" spans="2:10">
      <c r="B3" t="s">
        <v>22</v>
      </c>
    </row>
    <row r="4" spans="2:10">
      <c r="B4" t="s">
        <v>21</v>
      </c>
    </row>
    <row r="5" spans="2:10">
      <c r="B5" t="s">
        <v>24</v>
      </c>
    </row>
    <row r="6" spans="2:10">
      <c r="C6" s="1" t="s">
        <v>3</v>
      </c>
    </row>
    <row r="7" spans="2:10">
      <c r="B7" t="s">
        <v>1</v>
      </c>
      <c r="C7" s="6">
        <v>100</v>
      </c>
    </row>
    <row r="8" spans="2:10">
      <c r="B8" t="s">
        <v>0</v>
      </c>
      <c r="C8" s="6">
        <v>100</v>
      </c>
    </row>
    <row r="9" spans="2:10">
      <c r="B9" t="s">
        <v>2</v>
      </c>
      <c r="C9" s="6">
        <v>1900</v>
      </c>
    </row>
    <row r="10" spans="2:10">
      <c r="B10" t="s">
        <v>23</v>
      </c>
      <c r="C10" s="12">
        <v>5000</v>
      </c>
    </row>
    <row r="11" spans="2:10">
      <c r="B11" t="s">
        <v>19</v>
      </c>
      <c r="C11" s="2">
        <f>C9</f>
        <v>1900</v>
      </c>
    </row>
    <row r="13" spans="2:10">
      <c r="B13" s="11" t="s">
        <v>16</v>
      </c>
    </row>
    <row r="14" spans="2:10">
      <c r="B14" s="1" t="s">
        <v>4</v>
      </c>
      <c r="C14" s="1" t="s">
        <v>5</v>
      </c>
      <c r="D14" s="3">
        <f>C10</f>
        <v>5000</v>
      </c>
      <c r="E14" s="7" t="s">
        <v>12</v>
      </c>
      <c r="F14" s="3">
        <v>2000</v>
      </c>
      <c r="G14" s="1" t="s">
        <v>14</v>
      </c>
      <c r="H14" s="146">
        <f>(D14-F14)/E15</f>
        <v>6.666666666666667</v>
      </c>
      <c r="I14" s="145" t="s">
        <v>15</v>
      </c>
      <c r="J14" s="148">
        <f>ROUNDUP(H14,0)</f>
        <v>7</v>
      </c>
    </row>
    <row r="15" spans="2:10">
      <c r="B15" s="1"/>
      <c r="C15" s="1"/>
      <c r="D15" s="4"/>
      <c r="E15" s="1">
        <v>450</v>
      </c>
      <c r="F15" s="4"/>
      <c r="G15" s="1"/>
      <c r="H15" s="146"/>
      <c r="I15" s="146"/>
      <c r="J15" s="148"/>
    </row>
    <row r="16" spans="2:10">
      <c r="B16" s="11" t="s">
        <v>18</v>
      </c>
    </row>
    <row r="17" spans="2:10">
      <c r="B17" s="1" t="s">
        <v>4</v>
      </c>
      <c r="C17" s="1" t="s">
        <v>5</v>
      </c>
      <c r="D17" s="5">
        <f>C11</f>
        <v>1900</v>
      </c>
      <c r="E17" s="7" t="s">
        <v>12</v>
      </c>
      <c r="F17" s="8">
        <v>3000</v>
      </c>
      <c r="G17" s="1" t="s">
        <v>14</v>
      </c>
      <c r="H17" s="146">
        <f>(D17-F17)/E18</f>
        <v>-2.4444444444444446</v>
      </c>
      <c r="I17" s="145" t="s">
        <v>15</v>
      </c>
      <c r="J17" s="148">
        <f>ROUNDUP(H17,0)</f>
        <v>-3</v>
      </c>
    </row>
    <row r="18" spans="2:10">
      <c r="B18" s="1"/>
      <c r="C18" s="1"/>
      <c r="E18" s="1">
        <v>450</v>
      </c>
      <c r="G18" s="1"/>
      <c r="H18" s="146"/>
      <c r="I18" s="146"/>
      <c r="J18" s="148"/>
    </row>
  </sheetData>
  <mergeCells count="6">
    <mergeCell ref="I17:I18"/>
    <mergeCell ref="J17:J18"/>
    <mergeCell ref="H14:H15"/>
    <mergeCell ref="H17:H18"/>
    <mergeCell ref="I14:I15"/>
    <mergeCell ref="J14:J15"/>
  </mergeCells>
  <phoneticPr fontId="2"/>
  <pageMargins left="0.7" right="0.7" top="0.75" bottom="0.75" header="0.3" footer="0.3"/>
  <pageSetup paperSize="9" orientation="portrait" copies="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提出用</vt:lpstr>
      <vt:lpstr>入力不要</vt:lpstr>
      <vt:lpstr>現行（R7まで）</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2026-03-18T04:31:52Z</dcterms:modified>
</cp:coreProperties>
</file>