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showInkAnnotation="0"/>
  <xr:revisionPtr xr6:coauthVersionLast="36" xr6:coauthVersionMax="47" documentId="13_ncr:1_{0AA11B68-E749-4DB9-B8EE-72E11D4E2CCD}" revIDLastSave="0" xr10:uidLastSave="{00000000-0000-0000-0000-000000000000}"/>
  <workbookProtection lockStructure="1" workbookAlgorithmName="SHA-512" workbookHashValue="FzeMynKBP8TD4g6elzV3Gj6RzqF1chQy2JaSHjuqRB65XIeCC8sU67UM0UhfZySkcGjAhORAR8+uPlvr+5MDhQ==" workbookSaltValue="6ySHlGNr2a/qg0zzihnb7A==" workbookSpinCount="100000"/>
  <bookViews>
    <workbookView activeTab="2" xr2:uid="{00000000-000D-0000-FFFF-FFFF00000000}" windowHeight="15720" windowWidth="29040" xWindow="-20" yWindow="-16320"/>
  </bookViews>
  <sheets>
    <sheet r:id="rId1" name="報告書入力" sheetId="1"/>
    <sheet r:id="rId2" name="診断員データ入力" sheetId="2"/>
    <sheet r:id="rId3" name="●報告書印刷" sheetId="3"/>
  </sheets>
  <definedNames>
    <definedName localSheetId="2" name="_xlnm.Print_Area">●報告書印刷!$A$1:$AC$267</definedName>
    <definedName localSheetId="1" name="_xlnm.Print_Area">診断員データ入力!$A$1:$C$7</definedName>
    <definedName localSheetId="0" name="_xlnm.Print_Area">報告書入力!$A$1:$D$173</definedName>
  </definedNames>
  <calcPr calcId="191029"/>
</workbook>
</file>

<file path=xl/calcChain.xml><?xml version="1.0" encoding="utf-8"?>
<calcChain xmlns="http://schemas.openxmlformats.org/spreadsheetml/2006/main">
  <c r="D31" i="1" l="1"/>
  <c r="C21" i="1" l="1"/>
  <c r="C13" i="1"/>
  <c r="C14" i="1"/>
  <c r="A51" i="3"/>
  <c r="C15" i="1" l="1"/>
  <c r="C112" i="1"/>
  <c r="BC38" i="1" l="1"/>
  <c r="BB38" i="1"/>
  <c r="E102" i="3" l="1"/>
  <c r="AE101" i="3"/>
  <c r="F102" i="3" l="1"/>
  <c r="AI89" i="1" l="1"/>
  <c r="F132" i="3" l="1"/>
  <c r="A267" i="3" l="1"/>
  <c r="J235" i="3"/>
  <c r="H235" i="3"/>
  <c r="J234" i="3"/>
  <c r="H234" i="3"/>
  <c r="J233" i="3"/>
  <c r="H233" i="3"/>
  <c r="J232" i="3"/>
  <c r="J231" i="3"/>
  <c r="H231" i="3"/>
  <c r="J230" i="3"/>
  <c r="H230" i="3"/>
  <c r="J229" i="3"/>
  <c r="H229" i="3"/>
  <c r="J228" i="3"/>
  <c r="H228" i="3"/>
  <c r="J227" i="3"/>
  <c r="J226" i="3"/>
  <c r="J225" i="3"/>
  <c r="H225" i="3"/>
  <c r="J224" i="3"/>
  <c r="H224" i="3"/>
  <c r="J223" i="3"/>
  <c r="J222" i="3"/>
  <c r="J221" i="3"/>
  <c r="J220" i="3"/>
  <c r="H220" i="3"/>
  <c r="J219" i="3"/>
  <c r="H219" i="3"/>
  <c r="J218" i="3"/>
  <c r="H218" i="3"/>
  <c r="J217" i="3"/>
  <c r="J216" i="3"/>
  <c r="H216" i="3"/>
  <c r="A208" i="3"/>
  <c r="W207" i="3"/>
  <c r="K207" i="3"/>
  <c r="W206" i="3"/>
  <c r="H206" i="3"/>
  <c r="W205" i="3"/>
  <c r="H205" i="3"/>
  <c r="W204" i="3"/>
  <c r="K204" i="3"/>
  <c r="W203" i="3"/>
  <c r="K203" i="3"/>
  <c r="W202" i="3"/>
  <c r="H202" i="3"/>
  <c r="W201" i="3"/>
  <c r="Q201" i="3"/>
  <c r="K201" i="3"/>
  <c r="W200" i="3"/>
  <c r="Q200" i="3"/>
  <c r="K200" i="3"/>
  <c r="W199" i="3"/>
  <c r="Q199" i="3"/>
  <c r="K199" i="3"/>
  <c r="W198" i="3"/>
  <c r="K198" i="3"/>
  <c r="W197" i="3"/>
  <c r="K197" i="3"/>
  <c r="W196" i="3"/>
  <c r="K196" i="3"/>
  <c r="W195" i="3"/>
  <c r="K195" i="3"/>
  <c r="W194" i="3"/>
  <c r="K194" i="3"/>
  <c r="W193" i="3"/>
  <c r="H193" i="3"/>
  <c r="H189" i="3"/>
  <c r="H188" i="3"/>
  <c r="H187" i="3"/>
  <c r="H186" i="3"/>
  <c r="H185" i="3"/>
  <c r="H184" i="3"/>
  <c r="H183" i="3"/>
  <c r="U182" i="3"/>
  <c r="H182" i="3"/>
  <c r="E178" i="3"/>
  <c r="T177" i="3"/>
  <c r="I177" i="3"/>
  <c r="E177" i="3"/>
  <c r="T176" i="3"/>
  <c r="I176" i="3"/>
  <c r="E176" i="3"/>
  <c r="T175" i="3"/>
  <c r="I175" i="3"/>
  <c r="E175" i="3"/>
  <c r="T174" i="3"/>
  <c r="I174" i="3"/>
  <c r="E174" i="3"/>
  <c r="T173" i="3"/>
  <c r="E173" i="3"/>
  <c r="T172" i="3"/>
  <c r="E172" i="3"/>
  <c r="T171" i="3"/>
  <c r="E171" i="3"/>
  <c r="T170" i="3"/>
  <c r="R169" i="3"/>
  <c r="G169" i="3"/>
  <c r="E168" i="3"/>
  <c r="E167" i="3"/>
  <c r="T165" i="3"/>
  <c r="E165" i="3"/>
  <c r="T164" i="3"/>
  <c r="E164" i="3"/>
  <c r="T163" i="3"/>
  <c r="A156" i="3"/>
  <c r="R132" i="3"/>
  <c r="M132" i="3"/>
  <c r="R131" i="3"/>
  <c r="M131" i="3"/>
  <c r="R130" i="3"/>
  <c r="M130" i="3"/>
  <c r="R129" i="3"/>
  <c r="M129" i="3"/>
  <c r="P128" i="3"/>
  <c r="A106" i="3"/>
  <c r="F95" i="3"/>
  <c r="F92" i="3"/>
  <c r="F90" i="3"/>
  <c r="F88" i="3"/>
  <c r="E60" i="3"/>
  <c r="E59" i="3"/>
  <c r="E58" i="3"/>
  <c r="E57" i="3"/>
  <c r="E56" i="3"/>
  <c r="M35" i="3"/>
  <c r="M34" i="3"/>
  <c r="M33" i="3"/>
  <c r="M31" i="3"/>
  <c r="J29" i="3"/>
  <c r="V6" i="3"/>
  <c r="S2" i="3"/>
  <c r="W4" i="3"/>
  <c r="X53" i="3" s="1"/>
  <c r="AF220" i="1"/>
  <c r="AE220" i="1"/>
  <c r="AF219" i="1"/>
  <c r="AE219" i="1"/>
  <c r="AF218" i="1"/>
  <c r="AE218" i="1"/>
  <c r="AF217" i="1"/>
  <c r="AE217" i="1"/>
  <c r="AF216" i="1"/>
  <c r="AE216" i="1"/>
  <c r="C173" i="1"/>
  <c r="BB169" i="1"/>
  <c r="AG169" i="1"/>
  <c r="AE169" i="1"/>
  <c r="BB168" i="1"/>
  <c r="AG168" i="1"/>
  <c r="AF168" i="1"/>
  <c r="AF169" i="1" s="1"/>
  <c r="AE168" i="1"/>
  <c r="BB167" i="1"/>
  <c r="AE167" i="1"/>
  <c r="BB166" i="1"/>
  <c r="AE166" i="1"/>
  <c r="B150" i="1"/>
  <c r="B149" i="1"/>
  <c r="B148" i="1"/>
  <c r="B147" i="1"/>
  <c r="D128" i="1"/>
  <c r="C122" i="1"/>
  <c r="C79" i="3" s="1"/>
  <c r="A119" i="1"/>
  <c r="C119" i="1" s="1"/>
  <c r="F93" i="3" s="1"/>
  <c r="C116" i="1"/>
  <c r="A116" i="1"/>
  <c r="D113" i="1"/>
  <c r="R61" i="3" s="1"/>
  <c r="D112" i="1"/>
  <c r="E61" i="3" s="1"/>
  <c r="AJ105" i="1"/>
  <c r="AK105" i="1" s="1"/>
  <c r="AI105" i="1"/>
  <c r="AJ104" i="1"/>
  <c r="AK104" i="1" s="1"/>
  <c r="AI104" i="1"/>
  <c r="AJ103" i="1"/>
  <c r="AK103" i="1" s="1"/>
  <c r="AI103" i="1"/>
  <c r="AJ102" i="1"/>
  <c r="AJ101" i="1"/>
  <c r="AI101" i="1"/>
  <c r="AJ100" i="1"/>
  <c r="AK100" i="1" s="1"/>
  <c r="AI100" i="1"/>
  <c r="AJ99" i="1"/>
  <c r="AK99" i="1" s="1"/>
  <c r="AI99" i="1"/>
  <c r="AJ98" i="1"/>
  <c r="AK98" i="1" s="1"/>
  <c r="AI98" i="1"/>
  <c r="AJ97" i="1"/>
  <c r="AJ96" i="1"/>
  <c r="AJ95" i="1"/>
  <c r="AI95" i="1"/>
  <c r="AJ94" i="1"/>
  <c r="AK94" i="1" s="1"/>
  <c r="AI94" i="1"/>
  <c r="AJ93" i="1"/>
  <c r="AJ92" i="1"/>
  <c r="AJ91" i="1"/>
  <c r="AJ90" i="1"/>
  <c r="AI90" i="1"/>
  <c r="AJ89" i="1"/>
  <c r="AK89" i="1" s="1"/>
  <c r="AJ88" i="1"/>
  <c r="AK88" i="1" s="1"/>
  <c r="AI88" i="1"/>
  <c r="AJ87" i="1"/>
  <c r="AJ86" i="1"/>
  <c r="AI86" i="1"/>
  <c r="AD68" i="1"/>
  <c r="D56" i="1"/>
  <c r="D55" i="1"/>
  <c r="BB44" i="1"/>
  <c r="BC43" i="1"/>
  <c r="BC44" i="1" s="1"/>
  <c r="BB43" i="1"/>
  <c r="BC42" i="1"/>
  <c r="BB42" i="1"/>
  <c r="D36" i="1"/>
  <c r="D35" i="1"/>
  <c r="D34" i="1"/>
  <c r="D33" i="1"/>
  <c r="D32" i="1"/>
  <c r="BB29" i="1"/>
  <c r="BB28" i="1"/>
  <c r="D28" i="1"/>
  <c r="BB27" i="1"/>
  <c r="D27" i="1"/>
  <c r="BB26" i="1"/>
  <c r="D26" i="1"/>
  <c r="D24" i="1"/>
  <c r="D22" i="1"/>
  <c r="D21" i="1"/>
  <c r="R59" i="3"/>
  <c r="BB7" i="1"/>
  <c r="D12" i="1"/>
  <c r="D11" i="1"/>
  <c r="D10" i="1"/>
  <c r="D9" i="1"/>
  <c r="D8" i="1"/>
  <c r="D7" i="1"/>
  <c r="D6" i="1"/>
  <c r="D5" i="1"/>
  <c r="AR167" i="1" l="1"/>
  <c r="T130" i="3" s="1"/>
  <c r="AR169" i="1"/>
  <c r="T132" i="3" s="1"/>
  <c r="AR168" i="1"/>
  <c r="T131" i="3" s="1"/>
  <c r="AE170" i="1"/>
  <c r="C159" i="1" s="1"/>
  <c r="AK101" i="1"/>
  <c r="AK86" i="1"/>
  <c r="F104" i="3"/>
  <c r="E104" i="3"/>
  <c r="AI106" i="1"/>
  <c r="B106" i="1" s="1"/>
  <c r="AK95" i="1"/>
  <c r="BB8" i="1"/>
  <c r="AH167" i="1" s="1"/>
  <c r="R58" i="3"/>
  <c r="R60" i="3"/>
  <c r="E163" i="3"/>
  <c r="A112" i="1"/>
  <c r="AG216" i="1"/>
  <c r="C29" i="1"/>
  <c r="X108" i="3"/>
  <c r="X158" i="3"/>
  <c r="X210" i="3" s="1"/>
  <c r="AK90" i="1"/>
  <c r="AE224" i="1" l="1"/>
  <c r="C115" i="3" s="1"/>
  <c r="AE241" i="1"/>
  <c r="M122" i="3" s="1"/>
  <c r="AD237" i="1"/>
  <c r="F118" i="3" s="1"/>
  <c r="AD224" i="1"/>
  <c r="B115" i="3" s="1"/>
  <c r="F99" i="3"/>
  <c r="AD221" i="1"/>
  <c r="F97" i="3" s="1"/>
  <c r="AE100" i="3"/>
  <c r="E99" i="3"/>
  <c r="AC218" i="1"/>
  <c r="F134" i="3" s="1"/>
  <c r="D17" i="1"/>
  <c r="AD230" i="1"/>
  <c r="G134" i="3" s="1"/>
  <c r="AG167" i="1"/>
  <c r="AL167" i="1"/>
  <c r="AF166" i="1"/>
  <c r="AR166" i="1" s="1"/>
  <c r="T129" i="3" s="1"/>
  <c r="BB10" i="1"/>
  <c r="BB14" i="1" s="1"/>
  <c r="AG166" i="1"/>
  <c r="BB24" i="1"/>
  <c r="BC26" i="1" s="1"/>
  <c r="BD26" i="1" s="1"/>
  <c r="AH166" i="1"/>
  <c r="BB9" i="1"/>
  <c r="AL166" i="1"/>
  <c r="AK106" i="1"/>
  <c r="D131" i="1" s="1"/>
  <c r="AI167" i="1" s="1"/>
  <c r="AD234" i="1"/>
  <c r="G138" i="3" s="1"/>
  <c r="AC222" i="1"/>
  <c r="F138" i="3" s="1"/>
  <c r="AL169" i="1"/>
  <c r="B83" i="3"/>
  <c r="AL168" i="1"/>
  <c r="AM169" i="1" s="1"/>
  <c r="AE237" i="1"/>
  <c r="S122" i="3" s="1"/>
  <c r="A73" i="3"/>
  <c r="E170" i="3"/>
  <c r="C17" i="1" l="1"/>
  <c r="I66" i="3" s="1"/>
  <c r="AJ167" i="1"/>
  <c r="C148" i="1"/>
  <c r="C147" i="1"/>
  <c r="AI166" i="1"/>
  <c r="AJ166" i="1" s="1"/>
  <c r="AK166" i="1" s="1"/>
  <c r="AM167" i="1"/>
  <c r="BC27" i="1"/>
  <c r="BD27" i="1" s="1"/>
  <c r="AF167" i="1"/>
  <c r="BC16" i="1"/>
  <c r="BB16" i="1"/>
  <c r="BC14" i="1"/>
  <c r="BC15" i="1"/>
  <c r="D106" i="1"/>
  <c r="C150" i="1"/>
  <c r="C149" i="1"/>
  <c r="BC28" i="1"/>
  <c r="BD28" i="1" s="1"/>
  <c r="BB15" i="1"/>
  <c r="BC29" i="1"/>
  <c r="BD29" i="1" s="1"/>
  <c r="AM170" i="1"/>
  <c r="AI168" i="1"/>
  <c r="AK167" i="1" l="1"/>
  <c r="AM168" i="1"/>
  <c r="AP166" i="1"/>
  <c r="AQ166" i="1" s="1"/>
  <c r="P129" i="3" s="1"/>
  <c r="AN166" i="1"/>
  <c r="AO166" i="1" s="1"/>
  <c r="BE29" i="1"/>
  <c r="BB49" i="1" s="1"/>
  <c r="AI169" i="1"/>
  <c r="AJ169" i="1" s="1"/>
  <c r="AK169" i="1" s="1"/>
  <c r="AN169" i="1" s="1"/>
  <c r="AO169" i="1" s="1"/>
  <c r="P132" i="3" s="1"/>
  <c r="AJ168" i="1"/>
  <c r="AK168" i="1" s="1"/>
  <c r="AP167" i="1" l="1"/>
  <c r="AQ167" i="1" s="1"/>
  <c r="AN167" i="1"/>
  <c r="AO167" i="1" s="1"/>
  <c r="P130" i="3" s="1"/>
  <c r="BB50" i="1"/>
  <c r="BG37" i="1"/>
  <c r="BG40" i="1" s="1"/>
  <c r="BB48" i="1"/>
  <c r="BH37" i="1"/>
  <c r="BH40" i="1" s="1"/>
  <c r="AN168" i="1"/>
  <c r="AO168" i="1" s="1"/>
  <c r="AP168" i="1"/>
  <c r="AQ168" i="1" s="1"/>
  <c r="AP169" i="1"/>
  <c r="AQ169" i="1" s="1"/>
  <c r="AO170" i="1" l="1"/>
  <c r="P131" i="3"/>
  <c r="BC48" i="1"/>
  <c r="BC49" i="1"/>
  <c r="BH38" i="1"/>
  <c r="BH39" i="1"/>
  <c r="AQ170" i="1"/>
  <c r="F129" i="3" s="1"/>
  <c r="BG38" i="1"/>
  <c r="BG39" i="1"/>
  <c r="BD48" i="1" l="1"/>
  <c r="O112" i="3" s="1"/>
</calcChain>
</file>

<file path=xl/sharedStrings.xml><?xml version="1.0" encoding="utf-8"?>
<sst xmlns="http://schemas.openxmlformats.org/spreadsheetml/2006/main" count="1209" uniqueCount="907">
  <si>
    <t>耐震診断報告書作成シート</t>
    <rPh sb="0" eb="2">
      <t>タイシン</t>
    </rPh>
    <rPh sb="2" eb="4">
      <t>シンダン</t>
    </rPh>
    <rPh sb="4" eb="7">
      <t>ホウコクショ</t>
    </rPh>
    <rPh sb="7" eb="9">
      <t>サクセイ</t>
    </rPh>
    <phoneticPr fontId="4"/>
  </si>
  <si>
    <t>項目</t>
    <rPh sb="0" eb="2">
      <t>コウモク</t>
    </rPh>
    <phoneticPr fontId="4"/>
  </si>
  <si>
    <t>入力</t>
    <rPh sb="0" eb="2">
      <t>ニュウリョク</t>
    </rPh>
    <phoneticPr fontId="4"/>
  </si>
  <si>
    <t>注意事項</t>
    <rPh sb="0" eb="2">
      <t>チュウイ</t>
    </rPh>
    <rPh sb="2" eb="4">
      <t>ジコウ</t>
    </rPh>
    <phoneticPr fontId="4"/>
  </si>
  <si>
    <t>凡例</t>
    <rPh sb="0" eb="2">
      <t>ハンレイ</t>
    </rPh>
    <phoneticPr fontId="4"/>
  </si>
  <si>
    <t>緑：　▼から選択して入力</t>
    <rPh sb="0" eb="1">
      <t>ミドリ</t>
    </rPh>
    <rPh sb="6" eb="8">
      <t>センタク</t>
    </rPh>
    <rPh sb="10" eb="12">
      <t>ニュウリョク</t>
    </rPh>
    <phoneticPr fontId="4"/>
  </si>
  <si>
    <t>黄：　キーボード入力</t>
    <rPh sb="0" eb="1">
      <t>キ</t>
    </rPh>
    <rPh sb="8" eb="10">
      <t>ニュウリョク</t>
    </rPh>
    <phoneticPr fontId="4"/>
  </si>
  <si>
    <t>灰色欄：自動入力</t>
    <rPh sb="0" eb="2">
      <t>ハイイロ</t>
    </rPh>
    <rPh sb="2" eb="3">
      <t>ラン</t>
    </rPh>
    <rPh sb="4" eb="6">
      <t>ジドウ</t>
    </rPh>
    <rPh sb="6" eb="8">
      <t>ニュウリョク</t>
    </rPh>
    <phoneticPr fontId="4"/>
  </si>
  <si>
    <t>住宅の所在する市町村名</t>
    <rPh sb="0" eb="2">
      <t>ジュウタク</t>
    </rPh>
    <rPh sb="3" eb="5">
      <t>ショザイ</t>
    </rPh>
    <phoneticPr fontId="4"/>
  </si>
  <si>
    <t xml:space="preserve">入力欄が追加されています（平成３０年度）
</t>
    <phoneticPr fontId="4"/>
  </si>
  <si>
    <t>１．耐震診断を実施した建築物概要</t>
    <rPh sb="2" eb="4">
      <t>タイシン</t>
    </rPh>
    <rPh sb="4" eb="6">
      <t>シンダン</t>
    </rPh>
    <rPh sb="7" eb="9">
      <t>ジッシ</t>
    </rPh>
    <rPh sb="11" eb="14">
      <t>ケンチクブツ</t>
    </rPh>
    <rPh sb="14" eb="16">
      <t>ガイヨウ</t>
    </rPh>
    <phoneticPr fontId="4"/>
  </si>
  <si>
    <t>受付番号</t>
    <rPh sb="0" eb="2">
      <t>ウケツケ</t>
    </rPh>
    <rPh sb="2" eb="4">
      <t>バンゴウ</t>
    </rPh>
    <phoneticPr fontId="4"/>
  </si>
  <si>
    <t>調査年月日</t>
    <rPh sb="0" eb="2">
      <t>チョウサ</t>
    </rPh>
    <rPh sb="2" eb="5">
      <t>ネンガッピ</t>
    </rPh>
    <phoneticPr fontId="4"/>
  </si>
  <si>
    <t>用途</t>
  </si>
  <si>
    <t>建築年度</t>
  </si>
  <si>
    <t>構造形式</t>
    <rPh sb="0" eb="2">
      <t>コウゾウ</t>
    </rPh>
    <rPh sb="2" eb="4">
      <t>ケイシキ</t>
    </rPh>
    <phoneticPr fontId="4"/>
  </si>
  <si>
    <t>予想震度</t>
    <rPh sb="0" eb="2">
      <t>ヨソウ</t>
    </rPh>
    <rPh sb="2" eb="4">
      <t>シンド</t>
    </rPh>
    <phoneticPr fontId="4"/>
  </si>
  <si>
    <t>地盤</t>
    <rPh sb="0" eb="2">
      <t>ジバン</t>
    </rPh>
    <phoneticPr fontId="4"/>
  </si>
  <si>
    <t>地形</t>
    <rPh sb="0" eb="2">
      <t>チケイ</t>
    </rPh>
    <phoneticPr fontId="4"/>
  </si>
  <si>
    <t>基礎</t>
    <rPh sb="0" eb="2">
      <t>キソ</t>
    </rPh>
    <phoneticPr fontId="4"/>
  </si>
  <si>
    <t>屋根</t>
    <rPh sb="0" eb="2">
      <t>ヤネ</t>
    </rPh>
    <phoneticPr fontId="4"/>
  </si>
  <si>
    <t>平面の特徴</t>
    <rPh sb="0" eb="2">
      <t>ヘイメン</t>
    </rPh>
    <rPh sb="3" eb="5">
      <t>トクチョウ</t>
    </rPh>
    <phoneticPr fontId="4"/>
  </si>
  <si>
    <t>増築・改築・補修・用途変更</t>
    <rPh sb="0" eb="2">
      <t>ゾウチク</t>
    </rPh>
    <rPh sb="3" eb="5">
      <t>カイチク</t>
    </rPh>
    <rPh sb="6" eb="8">
      <t>ホシュウ</t>
    </rPh>
    <rPh sb="9" eb="11">
      <t>ヨウト</t>
    </rPh>
    <rPh sb="11" eb="13">
      <t>ヘンコウ</t>
    </rPh>
    <phoneticPr fontId="4"/>
  </si>
  <si>
    <t>関係図書</t>
    <rPh sb="0" eb="2">
      <t>カンケイ</t>
    </rPh>
    <rPh sb="2" eb="4">
      <t>トショ</t>
    </rPh>
    <phoneticPr fontId="4"/>
  </si>
  <si>
    <t>建物周囲の地盤条件</t>
  </si>
  <si>
    <t>劣化</t>
    <rPh sb="0" eb="2">
      <t>レッカ</t>
    </rPh>
    <phoneticPr fontId="4"/>
  </si>
  <si>
    <t>がけ地－コンクリート擁壁</t>
    <rPh sb="2" eb="3">
      <t>チ</t>
    </rPh>
    <rPh sb="10" eb="11">
      <t>ヨウ</t>
    </rPh>
    <rPh sb="11" eb="12">
      <t>ヘキ</t>
    </rPh>
    <phoneticPr fontId="4"/>
  </si>
  <si>
    <t>擁壁が崩れると、建物直下の地盤が崩壊する可能性があります。</t>
    <rPh sb="0" eb="2">
      <t>ヨウヘキ</t>
    </rPh>
    <rPh sb="3" eb="4">
      <t>クズ</t>
    </rPh>
    <rPh sb="8" eb="10">
      <t>タテモノ</t>
    </rPh>
    <rPh sb="10" eb="12">
      <t>チョッカ</t>
    </rPh>
    <rPh sb="13" eb="15">
      <t>ジバン</t>
    </rPh>
    <rPh sb="16" eb="18">
      <t>ホウカイ</t>
    </rPh>
    <rPh sb="20" eb="23">
      <t>カノウセイ</t>
    </rPh>
    <phoneticPr fontId="4"/>
  </si>
  <si>
    <t>面積</t>
    <rPh sb="0" eb="2">
      <t>メンセキ</t>
    </rPh>
    <phoneticPr fontId="4"/>
  </si>
  <si>
    <t>申込者（建物所有者）</t>
    <rPh sb="0" eb="2">
      <t>モウシコミ</t>
    </rPh>
    <rPh sb="2" eb="3">
      <t>シャ</t>
    </rPh>
    <rPh sb="4" eb="6">
      <t>タテモノ</t>
    </rPh>
    <rPh sb="6" eb="9">
      <t>ショユウシャ</t>
    </rPh>
    <phoneticPr fontId="4"/>
  </si>
  <si>
    <t xml:space="preserve">入力時のワンポイントアドバイス①
</t>
    <phoneticPr fontId="4"/>
  </si>
  <si>
    <t>良い・普通（軟弱地盤割増１．０）</t>
    <rPh sb="3" eb="5">
      <t>フツウ</t>
    </rPh>
    <phoneticPr fontId="4"/>
  </si>
  <si>
    <t>擁壁等は無い</t>
    <rPh sb="0" eb="2">
      <t>ヨウヘキ</t>
    </rPh>
    <rPh sb="2" eb="3">
      <t>トウ</t>
    </rPh>
    <rPh sb="4" eb="5">
      <t>ナ</t>
    </rPh>
    <phoneticPr fontId="4"/>
  </si>
  <si>
    <t>擁壁が崩れると、崩れた土砂が建物を押し出す可能性があります。</t>
    <rPh sb="0" eb="2">
      <t>ヨウヘキ</t>
    </rPh>
    <rPh sb="3" eb="4">
      <t>クズ</t>
    </rPh>
    <rPh sb="8" eb="9">
      <t>クズ</t>
    </rPh>
    <rPh sb="11" eb="13">
      <t>ドシャ</t>
    </rPh>
    <rPh sb="14" eb="16">
      <t>タテモノ</t>
    </rPh>
    <rPh sb="17" eb="18">
      <t>オ</t>
    </rPh>
    <rPh sb="19" eb="20">
      <t>ダ</t>
    </rPh>
    <rPh sb="21" eb="24">
      <t>カノウセイ</t>
    </rPh>
    <phoneticPr fontId="4"/>
  </si>
  <si>
    <t>1階面積</t>
    <rPh sb="1" eb="2">
      <t>カイ</t>
    </rPh>
    <rPh sb="2" eb="4">
      <t>メンセキ</t>
    </rPh>
    <phoneticPr fontId="4"/>
  </si>
  <si>
    <t>m2</t>
    <phoneticPr fontId="4"/>
  </si>
  <si>
    <t>0の時""</t>
    <rPh sb="2" eb="3">
      <t>トキ</t>
    </rPh>
    <phoneticPr fontId="4"/>
  </si>
  <si>
    <t>建物名称</t>
    <phoneticPr fontId="4"/>
  </si>
  <si>
    <t>「建築年度」</t>
    <rPh sb="1" eb="3">
      <t>ケンチク</t>
    </rPh>
    <rPh sb="3" eb="4">
      <t>ネン</t>
    </rPh>
    <rPh sb="4" eb="5">
      <t>ド</t>
    </rPh>
    <phoneticPr fontId="4"/>
  </si>
  <si>
    <t>専用住宅</t>
    <rPh sb="0" eb="2">
      <t>センヨウ</t>
    </rPh>
    <rPh sb="2" eb="4">
      <t>ジュウタク</t>
    </rPh>
    <phoneticPr fontId="4"/>
  </si>
  <si>
    <t>明治(1911年)以前</t>
    <rPh sb="0" eb="2">
      <t>メイジ</t>
    </rPh>
    <rPh sb="7" eb="8">
      <t>ネン</t>
    </rPh>
    <rPh sb="9" eb="11">
      <t>イゼン</t>
    </rPh>
    <phoneticPr fontId="4"/>
  </si>
  <si>
    <t>在来軸組構法（方法１）</t>
    <phoneticPr fontId="4"/>
  </si>
  <si>
    <t>震度６強程度</t>
    <rPh sb="0" eb="2">
      <t>シンド</t>
    </rPh>
    <rPh sb="3" eb="4">
      <t>キョウ</t>
    </rPh>
    <rPh sb="4" eb="6">
      <t>テイド</t>
    </rPh>
    <phoneticPr fontId="4"/>
  </si>
  <si>
    <t>悪い（軟弱地盤割増１．０）</t>
    <rPh sb="0" eb="1">
      <t>ワル</t>
    </rPh>
    <phoneticPr fontId="4"/>
  </si>
  <si>
    <t>平坦、普通</t>
    <rPh sb="0" eb="2">
      <t>ヘイタン</t>
    </rPh>
    <rPh sb="3" eb="5">
      <t>フツウ</t>
    </rPh>
    <phoneticPr fontId="4"/>
  </si>
  <si>
    <t>Ⅰ健全な鉄筋コンクリート造布基礎またはべた基礎</t>
    <rPh sb="1" eb="3">
      <t>ケンゼン</t>
    </rPh>
    <rPh sb="4" eb="6">
      <t>テッキン</t>
    </rPh>
    <rPh sb="12" eb="13">
      <t>ゾウ</t>
    </rPh>
    <rPh sb="13" eb="14">
      <t>ヌノ</t>
    </rPh>
    <rPh sb="14" eb="16">
      <t>キソ</t>
    </rPh>
    <rPh sb="21" eb="23">
      <t>キソ</t>
    </rPh>
    <phoneticPr fontId="4"/>
  </si>
  <si>
    <t>鉄板葺</t>
    <rPh sb="0" eb="2">
      <t>テッパン</t>
    </rPh>
    <rPh sb="2" eb="3">
      <t>フ</t>
    </rPh>
    <phoneticPr fontId="4"/>
  </si>
  <si>
    <t>整形</t>
    <rPh sb="0" eb="2">
      <t>セイケイ</t>
    </rPh>
    <phoneticPr fontId="4"/>
  </si>
  <si>
    <t>有</t>
    <rPh sb="0" eb="1">
      <t>アリ</t>
    </rPh>
    <phoneticPr fontId="4"/>
  </si>
  <si>
    <t>擁壁等の傾斜、亀裂等がある</t>
    <rPh sb="0" eb="1">
      <t>ヨウ</t>
    </rPh>
    <rPh sb="1" eb="2">
      <t>ヘキ</t>
    </rPh>
    <rPh sb="2" eb="3">
      <t>トウ</t>
    </rPh>
    <rPh sb="4" eb="6">
      <t>ケイシャ</t>
    </rPh>
    <rPh sb="7" eb="9">
      <t>キレツ</t>
    </rPh>
    <rPh sb="9" eb="10">
      <t>トウ</t>
    </rPh>
    <phoneticPr fontId="4"/>
  </si>
  <si>
    <t>変退色、さび、さび穴、ずれ、めくれがある　　　　　　　　　　　　　　　　　　　　：劣化有</t>
    <rPh sb="41" eb="43">
      <t>レッカ</t>
    </rPh>
    <rPh sb="43" eb="44">
      <t>ア</t>
    </rPh>
    <phoneticPr fontId="4"/>
  </si>
  <si>
    <t>擁壁のコンクリートに大きなひび割れがありますから補修しましょう。</t>
    <rPh sb="0" eb="2">
      <t>ヨウヘキ</t>
    </rPh>
    <rPh sb="10" eb="11">
      <t>オオ</t>
    </rPh>
    <rPh sb="15" eb="16">
      <t>ワ</t>
    </rPh>
    <rPh sb="24" eb="26">
      <t>ホシュウ</t>
    </rPh>
    <phoneticPr fontId="4"/>
  </si>
  <si>
    <t>2階面積</t>
    <rPh sb="1" eb="2">
      <t>カイ</t>
    </rPh>
    <rPh sb="2" eb="4">
      <t>メンセキ</t>
    </rPh>
    <phoneticPr fontId="4"/>
  </si>
  <si>
    <t>m2</t>
    <phoneticPr fontId="4"/>
  </si>
  <si>
    <t>所在地</t>
    <phoneticPr fontId="4"/>
  </si>
  <si>
    <t>報告書は着工年を選択</t>
    <rPh sb="0" eb="3">
      <t>ホウコクショ</t>
    </rPh>
    <rPh sb="4" eb="6">
      <t>チャッコウ</t>
    </rPh>
    <rPh sb="6" eb="7">
      <t>ネン</t>
    </rPh>
    <rPh sb="8" eb="10">
      <t>センタク</t>
    </rPh>
    <phoneticPr fontId="4"/>
  </si>
  <si>
    <t>併用住宅</t>
    <rPh sb="0" eb="2">
      <t>ヘイヨウ</t>
    </rPh>
    <rPh sb="2" eb="4">
      <t>ジュウタク</t>
    </rPh>
    <phoneticPr fontId="4"/>
  </si>
  <si>
    <t>大正(1925年)以前</t>
    <rPh sb="0" eb="2">
      <t>タイショウ</t>
    </rPh>
    <rPh sb="7" eb="8">
      <t>ネン</t>
    </rPh>
    <rPh sb="9" eb="11">
      <t>イゼン</t>
    </rPh>
    <phoneticPr fontId="4"/>
  </si>
  <si>
    <t>伝統構法　　（方法２）</t>
    <phoneticPr fontId="4"/>
  </si>
  <si>
    <t>震度６弱程度</t>
    <rPh sb="0" eb="2">
      <t>シンド</t>
    </rPh>
    <rPh sb="3" eb="4">
      <t>ジャク</t>
    </rPh>
    <rPh sb="4" eb="6">
      <t>テイド</t>
    </rPh>
    <phoneticPr fontId="4"/>
  </si>
  <si>
    <t xml:space="preserve">非常に悪い（軟弱地盤割増１．５） </t>
    <rPh sb="0" eb="2">
      <t>ヒジョウ</t>
    </rPh>
    <phoneticPr fontId="4"/>
  </si>
  <si>
    <t>がけ地・急斜面</t>
    <rPh sb="2" eb="3">
      <t>チ</t>
    </rPh>
    <rPh sb="4" eb="7">
      <t>キュウシャメン</t>
    </rPh>
    <phoneticPr fontId="4"/>
  </si>
  <si>
    <t>Ⅱひび割れのある鉄筋コンクリート造の布基礎またはべた基礎</t>
    <rPh sb="3" eb="4">
      <t>ワ</t>
    </rPh>
    <rPh sb="8" eb="10">
      <t>テッキン</t>
    </rPh>
    <rPh sb="16" eb="17">
      <t>ヅクリ</t>
    </rPh>
    <rPh sb="18" eb="19">
      <t>ヌノ</t>
    </rPh>
    <rPh sb="19" eb="21">
      <t>キソ</t>
    </rPh>
    <rPh sb="26" eb="28">
      <t>キソ</t>
    </rPh>
    <phoneticPr fontId="4"/>
  </si>
  <si>
    <t>ひび割れが発生しており、内部の鉄筋が錆びてコンクリートを壊す可能性があるので補修が必要です。</t>
    <rPh sb="2" eb="3">
      <t>ワ</t>
    </rPh>
    <rPh sb="5" eb="7">
      <t>ハッセイ</t>
    </rPh>
    <rPh sb="12" eb="14">
      <t>ナイブ</t>
    </rPh>
    <rPh sb="15" eb="17">
      <t>テッキン</t>
    </rPh>
    <rPh sb="18" eb="19">
      <t>サ</t>
    </rPh>
    <rPh sb="28" eb="29">
      <t>コワ</t>
    </rPh>
    <rPh sb="30" eb="33">
      <t>カノウセイ</t>
    </rPh>
    <rPh sb="38" eb="40">
      <t>ホシュウ</t>
    </rPh>
    <rPh sb="41" eb="43">
      <t>ヒツヨウ</t>
    </rPh>
    <phoneticPr fontId="4"/>
  </si>
  <si>
    <t>石綿スレート板</t>
    <rPh sb="0" eb="2">
      <t>セキメン</t>
    </rPh>
    <rPh sb="6" eb="7">
      <t>イタ</t>
    </rPh>
    <phoneticPr fontId="4"/>
  </si>
  <si>
    <t>極端に変形→★★★診断対象外★★★</t>
    <rPh sb="0" eb="2">
      <t>キョクタン</t>
    </rPh>
    <rPh sb="3" eb="5">
      <t>ヘンケイ</t>
    </rPh>
    <rPh sb="9" eb="11">
      <t>シンダン</t>
    </rPh>
    <rPh sb="11" eb="13">
      <t>タイショウ</t>
    </rPh>
    <rPh sb="13" eb="14">
      <t>ガイ</t>
    </rPh>
    <phoneticPr fontId="4"/>
  </si>
  <si>
    <t>無</t>
    <rPh sb="0" eb="1">
      <t>ナ</t>
    </rPh>
    <phoneticPr fontId="4"/>
  </si>
  <si>
    <t>擁壁等の傾斜、亀裂等がない</t>
    <rPh sb="0" eb="1">
      <t>ヨウ</t>
    </rPh>
    <rPh sb="1" eb="2">
      <t>ヘキ</t>
    </rPh>
    <rPh sb="2" eb="3">
      <t>トウ</t>
    </rPh>
    <rPh sb="4" eb="6">
      <t>ケイシャ</t>
    </rPh>
    <rPh sb="7" eb="9">
      <t>キレツ</t>
    </rPh>
    <rPh sb="9" eb="10">
      <t>トウ</t>
    </rPh>
    <phoneticPr fontId="4"/>
  </si>
  <si>
    <t>変退色、さび、さび穴、ずれ、めくれがない　　　　　　　　　　　　　　　　　　　　：劣化無</t>
    <rPh sb="41" eb="43">
      <t>レッカ</t>
    </rPh>
    <rPh sb="43" eb="44">
      <t>ナ</t>
    </rPh>
    <phoneticPr fontId="4"/>
  </si>
  <si>
    <t>延べ面積</t>
    <rPh sb="0" eb="1">
      <t>ノ</t>
    </rPh>
    <rPh sb="2" eb="4">
      <t>メンセキ</t>
    </rPh>
    <phoneticPr fontId="4"/>
  </si>
  <si>
    <t>m2</t>
    <phoneticPr fontId="4"/>
  </si>
  <si>
    <t>「構造形式」</t>
    <rPh sb="1" eb="3">
      <t>コウゾウ</t>
    </rPh>
    <rPh sb="3" eb="5">
      <t>ケイシキ</t>
    </rPh>
    <phoneticPr fontId="4"/>
  </si>
  <si>
    <t>共同住宅</t>
    <rPh sb="0" eb="2">
      <t>キョウドウ</t>
    </rPh>
    <rPh sb="2" eb="4">
      <t>ジュウタク</t>
    </rPh>
    <phoneticPr fontId="4"/>
  </si>
  <si>
    <t>昭和1年(1926年)</t>
    <rPh sb="0" eb="2">
      <t>ショウワ</t>
    </rPh>
    <rPh sb="3" eb="4">
      <t>ネン</t>
    </rPh>
    <rPh sb="9" eb="10">
      <t>ネン</t>
    </rPh>
    <phoneticPr fontId="4"/>
  </si>
  <si>
    <t>混構造→★★★診断対象外★★★</t>
    <rPh sb="0" eb="1">
      <t>コン</t>
    </rPh>
    <rPh sb="1" eb="3">
      <t>コウゾウ</t>
    </rPh>
    <phoneticPr fontId="4"/>
  </si>
  <si>
    <t>震度５強程度以下</t>
    <rPh sb="0" eb="2">
      <t>シンド</t>
    </rPh>
    <rPh sb="3" eb="4">
      <t>キョウ</t>
    </rPh>
    <rPh sb="4" eb="6">
      <t>テイド</t>
    </rPh>
    <rPh sb="6" eb="8">
      <t>イカ</t>
    </rPh>
    <phoneticPr fontId="4"/>
  </si>
  <si>
    <t>液状化危険度</t>
    <rPh sb="0" eb="3">
      <t>エキジョウカ</t>
    </rPh>
    <rPh sb="3" eb="6">
      <t>キケンド</t>
    </rPh>
    <phoneticPr fontId="4"/>
  </si>
  <si>
    <t>がけ地・急斜面（土砂災害危険箇所）</t>
    <rPh sb="2" eb="3">
      <t>チ</t>
    </rPh>
    <rPh sb="4" eb="7">
      <t>キュウシャメン</t>
    </rPh>
    <rPh sb="8" eb="10">
      <t>ドシャ</t>
    </rPh>
    <rPh sb="10" eb="12">
      <t>サイガイ</t>
    </rPh>
    <rPh sb="12" eb="14">
      <t>キケン</t>
    </rPh>
    <rPh sb="14" eb="16">
      <t>カショ</t>
    </rPh>
    <phoneticPr fontId="4"/>
  </si>
  <si>
    <t>Ⅱ無筋コンクリート造の布基礎</t>
    <rPh sb="1" eb="3">
      <t>ムキン</t>
    </rPh>
    <rPh sb="9" eb="10">
      <t>ゾウ</t>
    </rPh>
    <rPh sb="11" eb="12">
      <t>ヌノ</t>
    </rPh>
    <rPh sb="12" eb="14">
      <t>キソ</t>
    </rPh>
    <phoneticPr fontId="4"/>
  </si>
  <si>
    <t>地震時に、基礎が曲げ破壊し上部構造の性能を十分に発揮できない可能性があります。</t>
    <rPh sb="0" eb="2">
      <t>ジシン</t>
    </rPh>
    <rPh sb="2" eb="3">
      <t>ジ</t>
    </rPh>
    <rPh sb="5" eb="7">
      <t>キソ</t>
    </rPh>
    <rPh sb="8" eb="9">
      <t>マ</t>
    </rPh>
    <rPh sb="10" eb="12">
      <t>ハカイ</t>
    </rPh>
    <rPh sb="13" eb="15">
      <t>ジョウブ</t>
    </rPh>
    <rPh sb="15" eb="17">
      <t>コウゾウ</t>
    </rPh>
    <rPh sb="18" eb="20">
      <t>セイノウ</t>
    </rPh>
    <rPh sb="21" eb="23">
      <t>ジュウブン</t>
    </rPh>
    <rPh sb="24" eb="26">
      <t>ハッキ</t>
    </rPh>
    <rPh sb="30" eb="33">
      <t>カノウセイ</t>
    </rPh>
    <phoneticPr fontId="4"/>
  </si>
  <si>
    <t>桟瓦葺（葺土なし）</t>
    <rPh sb="0" eb="1">
      <t>サン</t>
    </rPh>
    <rPh sb="1" eb="2">
      <t>カワラ</t>
    </rPh>
    <rPh sb="2" eb="3">
      <t>フ</t>
    </rPh>
    <rPh sb="4" eb="5">
      <t>フ</t>
    </rPh>
    <rPh sb="5" eb="6">
      <t>ツチ</t>
    </rPh>
    <phoneticPr fontId="4"/>
  </si>
  <si>
    <t>がけ地－石積み</t>
    <rPh sb="2" eb="3">
      <t>チ</t>
    </rPh>
    <rPh sb="4" eb="5">
      <t>イシ</t>
    </rPh>
    <rPh sb="5" eb="6">
      <t>ヅ</t>
    </rPh>
    <phoneticPr fontId="4"/>
  </si>
  <si>
    <t>石積が崩れると、建物直下の地盤が崩壊する可能性があります。</t>
    <rPh sb="0" eb="1">
      <t>イシ</t>
    </rPh>
    <rPh sb="1" eb="2">
      <t>ヅ</t>
    </rPh>
    <rPh sb="3" eb="4">
      <t>クズ</t>
    </rPh>
    <rPh sb="8" eb="10">
      <t>タテモノ</t>
    </rPh>
    <rPh sb="10" eb="12">
      <t>チョッカ</t>
    </rPh>
    <rPh sb="13" eb="15">
      <t>ジバン</t>
    </rPh>
    <rPh sb="16" eb="18">
      <t>ホウカイ</t>
    </rPh>
    <rPh sb="20" eb="23">
      <t>カノウセイ</t>
    </rPh>
    <phoneticPr fontId="4"/>
  </si>
  <si>
    <t>Rf1=</t>
    <phoneticPr fontId="4"/>
  </si>
  <si>
    <t>2階0の時""</t>
    <rPh sb="1" eb="2">
      <t>カイ</t>
    </rPh>
    <rPh sb="4" eb="5">
      <t>トキ</t>
    </rPh>
    <phoneticPr fontId="4"/>
  </si>
  <si>
    <t>建築年度（着工日）</t>
    <rPh sb="5" eb="7">
      <t>チャッコウ</t>
    </rPh>
    <rPh sb="7" eb="8">
      <t>ビ</t>
    </rPh>
    <phoneticPr fontId="4"/>
  </si>
  <si>
    <t>在来軸組構法（方法１）又は</t>
    <rPh sb="0" eb="2">
      <t>ザイライ</t>
    </rPh>
    <rPh sb="2" eb="4">
      <t>ジクグミ</t>
    </rPh>
    <rPh sb="4" eb="6">
      <t>コウホウ</t>
    </rPh>
    <rPh sb="7" eb="9">
      <t>ホウホウ</t>
    </rPh>
    <rPh sb="11" eb="12">
      <t>マタ</t>
    </rPh>
    <phoneticPr fontId="4"/>
  </si>
  <si>
    <t>長屋</t>
    <rPh sb="0" eb="2">
      <t>ナガヤ</t>
    </rPh>
    <phoneticPr fontId="4"/>
  </si>
  <si>
    <t>昭和2年(1927年)</t>
    <rPh sb="0" eb="2">
      <t>ショウワ</t>
    </rPh>
    <rPh sb="3" eb="4">
      <t>ネン</t>
    </rPh>
    <rPh sb="9" eb="10">
      <t>ネン</t>
    </rPh>
    <phoneticPr fontId="4"/>
  </si>
  <si>
    <t>極めて低い</t>
    <rPh sb="0" eb="1">
      <t>キワ</t>
    </rPh>
    <rPh sb="3" eb="4">
      <t>ヒク</t>
    </rPh>
    <phoneticPr fontId="4"/>
  </si>
  <si>
    <t>Ⅱ軽微なひび割れのある無筋コンクリート造の基礎</t>
    <rPh sb="11" eb="12">
      <t>ム</t>
    </rPh>
    <rPh sb="12" eb="13">
      <t>キン</t>
    </rPh>
    <rPh sb="19" eb="20">
      <t>ゾウ</t>
    </rPh>
    <rPh sb="21" eb="23">
      <t>キソ</t>
    </rPh>
    <phoneticPr fontId="4"/>
  </si>
  <si>
    <t>地震時に、基礎が曲げ破壊し上部構造の性能を十分に発揮できない可能性があります。鉄筋コンクリート基礎などを沿えて基礎を補強しましょう。</t>
    <rPh sb="0" eb="2">
      <t>ジシン</t>
    </rPh>
    <rPh sb="2" eb="3">
      <t>ジ</t>
    </rPh>
    <rPh sb="5" eb="7">
      <t>キソ</t>
    </rPh>
    <rPh sb="8" eb="9">
      <t>マ</t>
    </rPh>
    <rPh sb="10" eb="12">
      <t>ハカイ</t>
    </rPh>
    <rPh sb="13" eb="15">
      <t>ジョウブ</t>
    </rPh>
    <rPh sb="15" eb="17">
      <t>コウゾウ</t>
    </rPh>
    <rPh sb="18" eb="20">
      <t>セイノウ</t>
    </rPh>
    <rPh sb="21" eb="23">
      <t>ジュウブン</t>
    </rPh>
    <rPh sb="24" eb="26">
      <t>ハッキ</t>
    </rPh>
    <rPh sb="30" eb="33">
      <t>カノウセイ</t>
    </rPh>
    <rPh sb="39" eb="41">
      <t>テッキン</t>
    </rPh>
    <rPh sb="47" eb="49">
      <t>キソ</t>
    </rPh>
    <rPh sb="52" eb="53">
      <t>ソ</t>
    </rPh>
    <rPh sb="55" eb="57">
      <t>キソ</t>
    </rPh>
    <rPh sb="58" eb="60">
      <t>ホキョウ</t>
    </rPh>
    <phoneticPr fontId="4"/>
  </si>
  <si>
    <t>土葺瓦屋根</t>
    <rPh sb="0" eb="1">
      <t>ツチ</t>
    </rPh>
    <rPh sb="1" eb="2">
      <t>フ</t>
    </rPh>
    <rPh sb="2" eb="3">
      <t>カワラ</t>
    </rPh>
    <rPh sb="3" eb="5">
      <t>ヤネ</t>
    </rPh>
    <phoneticPr fontId="4"/>
  </si>
  <si>
    <t>特殊構造・特殊工法</t>
    <rPh sb="0" eb="2">
      <t>トクシュ</t>
    </rPh>
    <rPh sb="2" eb="4">
      <t>コウゾウ</t>
    </rPh>
    <rPh sb="5" eb="7">
      <t>トクシュ</t>
    </rPh>
    <rPh sb="7" eb="9">
      <t>コウホウ</t>
    </rPh>
    <phoneticPr fontId="4"/>
  </si>
  <si>
    <t>平面図</t>
    <rPh sb="0" eb="3">
      <t>ヘイメンズ</t>
    </rPh>
    <phoneticPr fontId="4"/>
  </si>
  <si>
    <t>部材の断面欠損</t>
    <rPh sb="0" eb="1">
      <t>ブ</t>
    </rPh>
    <rPh sb="1" eb="2">
      <t>ザイ</t>
    </rPh>
    <rPh sb="3" eb="5">
      <t>ダンメン</t>
    </rPh>
    <rPh sb="5" eb="7">
      <t>ケッソン</t>
    </rPh>
    <phoneticPr fontId="4"/>
  </si>
  <si>
    <t>割れ、欠け、ずれ、欠落がある　　　　　　　　　　　　　　　　　　　　　　　　　　　：劣化有</t>
    <phoneticPr fontId="4"/>
  </si>
  <si>
    <t>石積が崩れると、崩れた土砂が建物を押し出す可能性があります。</t>
    <rPh sb="0" eb="2">
      <t>イシズミ</t>
    </rPh>
    <rPh sb="3" eb="4">
      <t>クズ</t>
    </rPh>
    <rPh sb="8" eb="9">
      <t>クズ</t>
    </rPh>
    <rPh sb="11" eb="13">
      <t>ドシャ</t>
    </rPh>
    <rPh sb="14" eb="16">
      <t>タテモノ</t>
    </rPh>
    <rPh sb="17" eb="18">
      <t>オ</t>
    </rPh>
    <rPh sb="19" eb="20">
      <t>ダ</t>
    </rPh>
    <rPh sb="21" eb="24">
      <t>カノウセイ</t>
    </rPh>
    <phoneticPr fontId="4"/>
  </si>
  <si>
    <t>構造形式</t>
  </si>
  <si>
    <t>伝統工法（方法２）を選択</t>
    <rPh sb="0" eb="2">
      <t>デントウ</t>
    </rPh>
    <rPh sb="2" eb="4">
      <t>コウホウ</t>
    </rPh>
    <rPh sb="5" eb="7">
      <t>ホウホウ</t>
    </rPh>
    <rPh sb="10" eb="12">
      <t>センタク</t>
    </rPh>
    <phoneticPr fontId="4"/>
  </si>
  <si>
    <t>昭和3年(1928年)</t>
    <rPh sb="0" eb="2">
      <t>ショウワ</t>
    </rPh>
    <rPh sb="3" eb="4">
      <t>ネン</t>
    </rPh>
    <rPh sb="9" eb="10">
      <t>ネン</t>
    </rPh>
    <phoneticPr fontId="4"/>
  </si>
  <si>
    <t>低い</t>
    <rPh sb="0" eb="1">
      <t>ヒク</t>
    </rPh>
    <phoneticPr fontId="4"/>
  </si>
  <si>
    <t>コンクリート擁壁施工</t>
    <rPh sb="6" eb="7">
      <t>ヨウ</t>
    </rPh>
    <rPh sb="7" eb="8">
      <t>ヘキ</t>
    </rPh>
    <rPh sb="8" eb="10">
      <t>セコウ</t>
    </rPh>
    <phoneticPr fontId="4"/>
  </si>
  <si>
    <t>Ⅱ柱脚に足固めを設け鉄筋コンクリート底盤に柱脚または足固め等を緊結した玉石基礎</t>
    <rPh sb="1" eb="3">
      <t>チュウキャク</t>
    </rPh>
    <rPh sb="4" eb="6">
      <t>アシガタ</t>
    </rPh>
    <rPh sb="8" eb="9">
      <t>モウ</t>
    </rPh>
    <rPh sb="10" eb="12">
      <t>テッキン</t>
    </rPh>
    <rPh sb="18" eb="20">
      <t>テイバン</t>
    </rPh>
    <rPh sb="21" eb="23">
      <t>チュウキャク</t>
    </rPh>
    <rPh sb="26" eb="28">
      <t>アシガタ</t>
    </rPh>
    <rPh sb="29" eb="30">
      <t>トウ</t>
    </rPh>
    <rPh sb="31" eb="32">
      <t>キン</t>
    </rPh>
    <rPh sb="32" eb="33">
      <t>ケツ</t>
    </rPh>
    <rPh sb="35" eb="37">
      <t>ギョクセキ</t>
    </rPh>
    <rPh sb="37" eb="39">
      <t>キソ</t>
    </rPh>
    <phoneticPr fontId="4"/>
  </si>
  <si>
    <t>建物の一体性が弱い場合、基礎を踏み外し建物に損傷を与える可能性があります。</t>
    <rPh sb="0" eb="2">
      <t>タテモノ</t>
    </rPh>
    <rPh sb="3" eb="6">
      <t>イッタイセイ</t>
    </rPh>
    <rPh sb="7" eb="8">
      <t>ヨワ</t>
    </rPh>
    <rPh sb="9" eb="11">
      <t>バアイ</t>
    </rPh>
    <rPh sb="12" eb="14">
      <t>キソ</t>
    </rPh>
    <rPh sb="15" eb="16">
      <t>フ</t>
    </rPh>
    <rPh sb="17" eb="18">
      <t>ハズ</t>
    </rPh>
    <rPh sb="19" eb="21">
      <t>タテモノ</t>
    </rPh>
    <rPh sb="22" eb="24">
      <t>ソンショウ</t>
    </rPh>
    <rPh sb="25" eb="26">
      <t>アタ</t>
    </rPh>
    <rPh sb="28" eb="31">
      <t>カノウセイ</t>
    </rPh>
    <phoneticPr fontId="4"/>
  </si>
  <si>
    <t>スキップフロア</t>
    <phoneticPr fontId="4"/>
  </si>
  <si>
    <t>部材に大きな欠きこみ、割れがある</t>
    <rPh sb="0" eb="1">
      <t>ブ</t>
    </rPh>
    <rPh sb="1" eb="2">
      <t>ザイ</t>
    </rPh>
    <rPh sb="3" eb="4">
      <t>オオ</t>
    </rPh>
    <rPh sb="6" eb="7">
      <t>カ</t>
    </rPh>
    <rPh sb="11" eb="12">
      <t>ワ</t>
    </rPh>
    <phoneticPr fontId="4"/>
  </si>
  <si>
    <t>割れ、欠け、ずれ、欠落がない　　　　　　　　　　　　　　　　　　　　　　　　　　　：劣化無</t>
    <phoneticPr fontId="4"/>
  </si>
  <si>
    <t>石積が崩れていたりはらみだしていたりする部分は補修しましょう。</t>
    <rPh sb="0" eb="1">
      <t>イシ</t>
    </rPh>
    <rPh sb="1" eb="2">
      <t>ヅ</t>
    </rPh>
    <rPh sb="3" eb="4">
      <t>クズ</t>
    </rPh>
    <rPh sb="20" eb="22">
      <t>ブブン</t>
    </rPh>
    <rPh sb="23" eb="25">
      <t>ホシュウ</t>
    </rPh>
    <phoneticPr fontId="4"/>
  </si>
  <si>
    <t>2階建</t>
    <rPh sb="1" eb="2">
      <t>カイ</t>
    </rPh>
    <rPh sb="2" eb="3">
      <t>タ</t>
    </rPh>
    <phoneticPr fontId="4"/>
  </si>
  <si>
    <t>採用値（精算値）</t>
    <rPh sb="0" eb="2">
      <t>サイヨウ</t>
    </rPh>
    <rPh sb="2" eb="3">
      <t>チ</t>
    </rPh>
    <rPh sb="4" eb="6">
      <t>セイサン</t>
    </rPh>
    <rPh sb="6" eb="7">
      <t>チ</t>
    </rPh>
    <phoneticPr fontId="4"/>
  </si>
  <si>
    <t>１階床面積</t>
  </si>
  <si>
    <r>
      <t>ｍ</t>
    </r>
    <r>
      <rPr>
        <vertAlign val="superscript"/>
        <sz val="10"/>
        <rFont val="ＭＳ Ｐゴシック"/>
        <family val="3"/>
        <charset val="128"/>
      </rPr>
      <t>2</t>
    </r>
    <phoneticPr fontId="4"/>
  </si>
  <si>
    <t>昭和4年(1929年)</t>
    <rPh sb="0" eb="2">
      <t>ショウワ</t>
    </rPh>
    <rPh sb="3" eb="4">
      <t>ネン</t>
    </rPh>
    <rPh sb="9" eb="10">
      <t>ネン</t>
    </rPh>
    <phoneticPr fontId="4"/>
  </si>
  <si>
    <t>高い</t>
    <rPh sb="0" eb="1">
      <t>タカ</t>
    </rPh>
    <phoneticPr fontId="4"/>
  </si>
  <si>
    <t>石積み・ブロック積み施工</t>
    <rPh sb="0" eb="1">
      <t>イシ</t>
    </rPh>
    <rPh sb="1" eb="2">
      <t>ヅ</t>
    </rPh>
    <rPh sb="8" eb="9">
      <t>ツ</t>
    </rPh>
    <rPh sb="10" eb="12">
      <t>セコウ</t>
    </rPh>
    <phoneticPr fontId="4"/>
  </si>
  <si>
    <t>Ⅲひび割れのある無筋コンクリート造の基礎</t>
    <rPh sb="3" eb="4">
      <t>ワ</t>
    </rPh>
    <rPh sb="16" eb="17">
      <t>ゾウ</t>
    </rPh>
    <phoneticPr fontId="4"/>
  </si>
  <si>
    <t>外壁</t>
    <rPh sb="0" eb="2">
      <t>ガイヘキ</t>
    </rPh>
    <phoneticPr fontId="4"/>
  </si>
  <si>
    <t>立面の特徴</t>
    <rPh sb="0" eb="1">
      <t>リツ</t>
    </rPh>
    <rPh sb="1" eb="2">
      <t>メン</t>
    </rPh>
    <rPh sb="3" eb="5">
      <t>トクチョウ</t>
    </rPh>
    <phoneticPr fontId="4"/>
  </si>
  <si>
    <t>平面図（筋交い位置不明）</t>
    <rPh sb="0" eb="2">
      <t>ヘイメン</t>
    </rPh>
    <rPh sb="2" eb="3">
      <t>ズ</t>
    </rPh>
    <rPh sb="4" eb="6">
      <t>スジカ</t>
    </rPh>
    <rPh sb="7" eb="9">
      <t>イチ</t>
    </rPh>
    <rPh sb="9" eb="11">
      <t>フメイ</t>
    </rPh>
    <phoneticPr fontId="4"/>
  </si>
  <si>
    <t>部材に大きな欠きこみ、割れはない</t>
    <rPh sb="0" eb="1">
      <t>ブ</t>
    </rPh>
    <rPh sb="1" eb="2">
      <t>ザイ</t>
    </rPh>
    <rPh sb="3" eb="4">
      <t>オオ</t>
    </rPh>
    <rPh sb="6" eb="7">
      <t>カ</t>
    </rPh>
    <rPh sb="11" eb="12">
      <t>ワ</t>
    </rPh>
    <phoneticPr fontId="4"/>
  </si>
  <si>
    <t>区分</t>
    <rPh sb="0" eb="2">
      <t>クブン</t>
    </rPh>
    <phoneticPr fontId="4"/>
  </si>
  <si>
    <t>2階（採用）</t>
    <rPh sb="1" eb="2">
      <t>カイ</t>
    </rPh>
    <rPh sb="3" eb="5">
      <t>サイヨウ</t>
    </rPh>
    <phoneticPr fontId="4"/>
  </si>
  <si>
    <t>1階（採用）</t>
    <rPh sb="1" eb="2">
      <t>カイ</t>
    </rPh>
    <rPh sb="3" eb="5">
      <t>サイヨウ</t>
    </rPh>
    <phoneticPr fontId="4"/>
  </si>
  <si>
    <t>２階床面積</t>
  </si>
  <si>
    <t>昭和5年(1930年)</t>
    <rPh sb="0" eb="2">
      <t>ショウワ</t>
    </rPh>
    <rPh sb="3" eb="4">
      <t>ネン</t>
    </rPh>
    <rPh sb="9" eb="10">
      <t>ネン</t>
    </rPh>
    <phoneticPr fontId="4"/>
  </si>
  <si>
    <t>極めて高い</t>
    <rPh sb="0" eb="1">
      <t>キワ</t>
    </rPh>
    <rPh sb="3" eb="4">
      <t>タカ</t>
    </rPh>
    <phoneticPr fontId="4"/>
  </si>
  <si>
    <t>特別な対策を行っていない</t>
    <rPh sb="0" eb="2">
      <t>トクベツ</t>
    </rPh>
    <rPh sb="3" eb="5">
      <t>タイサク</t>
    </rPh>
    <rPh sb="6" eb="7">
      <t>オコナ</t>
    </rPh>
    <phoneticPr fontId="4"/>
  </si>
  <si>
    <t>Ⅲその他の玉石基礎</t>
    <rPh sb="3" eb="4">
      <t>タ</t>
    </rPh>
    <rPh sb="5" eb="7">
      <t>タマイシ</t>
    </rPh>
    <rPh sb="7" eb="9">
      <t>キソ</t>
    </rPh>
    <phoneticPr fontId="4"/>
  </si>
  <si>
    <t>建物の一体性が弱い場合、基礎を踏み外し建物に損傷を与える可能性があります。建物が一体で動くような工夫をする必要があります。</t>
    <rPh sb="0" eb="2">
      <t>タテモノ</t>
    </rPh>
    <rPh sb="3" eb="6">
      <t>イッタイセイ</t>
    </rPh>
    <rPh sb="7" eb="8">
      <t>ヨワ</t>
    </rPh>
    <rPh sb="9" eb="11">
      <t>バアイ</t>
    </rPh>
    <rPh sb="12" eb="14">
      <t>キソ</t>
    </rPh>
    <rPh sb="15" eb="16">
      <t>フ</t>
    </rPh>
    <rPh sb="17" eb="18">
      <t>ハズ</t>
    </rPh>
    <rPh sb="19" eb="21">
      <t>タテモノ</t>
    </rPh>
    <rPh sb="22" eb="24">
      <t>ソンショウ</t>
    </rPh>
    <rPh sb="25" eb="26">
      <t>アタ</t>
    </rPh>
    <rPh sb="28" eb="31">
      <t>カノウセイ</t>
    </rPh>
    <rPh sb="37" eb="39">
      <t>タテモノ</t>
    </rPh>
    <rPh sb="40" eb="42">
      <t>イッタイ</t>
    </rPh>
    <rPh sb="43" eb="44">
      <t>ウゴ</t>
    </rPh>
    <rPh sb="48" eb="50">
      <t>クフウ</t>
    </rPh>
    <rPh sb="53" eb="55">
      <t>ヒツヨウ</t>
    </rPh>
    <phoneticPr fontId="4"/>
  </si>
  <si>
    <t>ﾗｽﾓﾙﾀﾙ（土壁なし）</t>
    <rPh sb="7" eb="8">
      <t>ツチ</t>
    </rPh>
    <rPh sb="8" eb="9">
      <t>カベ</t>
    </rPh>
    <phoneticPr fontId="4"/>
  </si>
  <si>
    <t>整形でオーバーハングなし</t>
    <rPh sb="0" eb="2">
      <t>セイケイ</t>
    </rPh>
    <phoneticPr fontId="4"/>
  </si>
  <si>
    <t>有（1ｍ程度以内）</t>
    <rPh sb="0" eb="1">
      <t>アリ</t>
    </rPh>
    <rPh sb="4" eb="6">
      <t>テイド</t>
    </rPh>
    <rPh sb="6" eb="8">
      <t>イナイ</t>
    </rPh>
    <phoneticPr fontId="4"/>
  </si>
  <si>
    <t>平面図（筋交い位置明記）</t>
    <rPh sb="0" eb="2">
      <t>ヘイメン</t>
    </rPh>
    <rPh sb="2" eb="3">
      <t>ズ</t>
    </rPh>
    <rPh sb="4" eb="6">
      <t>スジカ</t>
    </rPh>
    <rPh sb="7" eb="9">
      <t>イチ</t>
    </rPh>
    <rPh sb="9" eb="11">
      <t>メイキ</t>
    </rPh>
    <phoneticPr fontId="4"/>
  </si>
  <si>
    <t>部材の欠損は確認不能</t>
    <rPh sb="0" eb="1">
      <t>ブ</t>
    </rPh>
    <rPh sb="1" eb="2">
      <t>ザイ</t>
    </rPh>
    <rPh sb="3" eb="5">
      <t>ケッソン</t>
    </rPh>
    <rPh sb="6" eb="8">
      <t>カクニン</t>
    </rPh>
    <rPh sb="8" eb="10">
      <t>フノウ</t>
    </rPh>
    <phoneticPr fontId="4"/>
  </si>
  <si>
    <t>変退色、さび、割れ、ずれ、欠落がある　　　　　　　　　　　　　　　　　　　　　　：劣化有</t>
    <phoneticPr fontId="4"/>
  </si>
  <si>
    <t>がけ地－特別な対策をしていない</t>
    <rPh sb="2" eb="3">
      <t>チ</t>
    </rPh>
    <rPh sb="4" eb="6">
      <t>トクベツ</t>
    </rPh>
    <rPh sb="7" eb="9">
      <t>タイサク</t>
    </rPh>
    <phoneticPr fontId="4"/>
  </si>
  <si>
    <t>地盤が崩れると、建物直下の地盤が崩壊する可能性があります。</t>
    <rPh sb="0" eb="2">
      <t>ジバン</t>
    </rPh>
    <rPh sb="3" eb="4">
      <t>クズ</t>
    </rPh>
    <rPh sb="8" eb="10">
      <t>タテモノ</t>
    </rPh>
    <rPh sb="10" eb="12">
      <t>チョッカ</t>
    </rPh>
    <rPh sb="13" eb="15">
      <t>ジバン</t>
    </rPh>
    <rPh sb="16" eb="18">
      <t>ホウカイ</t>
    </rPh>
    <rPh sb="20" eb="23">
      <t>カノウセイ</t>
    </rPh>
    <phoneticPr fontId="4"/>
  </si>
  <si>
    <t>軽い建物</t>
    <rPh sb="0" eb="1">
      <t>カル</t>
    </rPh>
    <rPh sb="2" eb="4">
      <t>タテモノ</t>
    </rPh>
    <phoneticPr fontId="4"/>
  </si>
  <si>
    <t>・・・プログラムでは4ｍ以上を1.15倍した状態が標準であり、4m未満を1.13倍としているためここでは補正しない</t>
    <rPh sb="12" eb="14">
      <t>イジョウ</t>
    </rPh>
    <rPh sb="19" eb="20">
      <t>バイ</t>
    </rPh>
    <rPh sb="22" eb="24">
      <t>ジョウタイ</t>
    </rPh>
    <rPh sb="25" eb="27">
      <t>ヒョウジュン</t>
    </rPh>
    <rPh sb="40" eb="41">
      <t>バイ</t>
    </rPh>
    <rPh sb="52" eb="54">
      <t>ホセイ</t>
    </rPh>
    <phoneticPr fontId="4"/>
  </si>
  <si>
    <t>延べ床面積</t>
  </si>
  <si>
    <t>昭和6年(1931年)</t>
    <rPh sb="0" eb="2">
      <t>ショウワ</t>
    </rPh>
    <rPh sb="3" eb="4">
      <t>ネン</t>
    </rPh>
    <rPh sb="9" eb="10">
      <t>ネン</t>
    </rPh>
    <phoneticPr fontId="4"/>
  </si>
  <si>
    <t>Ⅲその他の基礎（ブロック基礎など）</t>
    <rPh sb="3" eb="4">
      <t>タ</t>
    </rPh>
    <rPh sb="5" eb="7">
      <t>キソ</t>
    </rPh>
    <rPh sb="12" eb="14">
      <t>キソ</t>
    </rPh>
    <phoneticPr fontId="4"/>
  </si>
  <si>
    <t>鉄板＋ﾌﾟﾗｽﾀｰﾎﾞｰﾄﾞ等（土壁なし）</t>
    <rPh sb="0" eb="2">
      <t>テッパン</t>
    </rPh>
    <rPh sb="14" eb="15">
      <t>トウ</t>
    </rPh>
    <rPh sb="16" eb="18">
      <t>ツチカベ</t>
    </rPh>
    <phoneticPr fontId="4"/>
  </si>
  <si>
    <t>整形でオーバーハングが1ｍ以内</t>
    <rPh sb="0" eb="2">
      <t>セイケイ</t>
    </rPh>
    <rPh sb="13" eb="15">
      <t>イナイ</t>
    </rPh>
    <phoneticPr fontId="4"/>
  </si>
  <si>
    <t>有（1ｍ程度以上）→★★★診断対象外★★★</t>
    <rPh sb="0" eb="1">
      <t>アリ</t>
    </rPh>
    <rPh sb="4" eb="6">
      <t>テイド</t>
    </rPh>
    <rPh sb="6" eb="8">
      <t>イジョウ</t>
    </rPh>
    <rPh sb="13" eb="15">
      <t>シンダン</t>
    </rPh>
    <rPh sb="15" eb="18">
      <t>タイショウガイ</t>
    </rPh>
    <phoneticPr fontId="4"/>
  </si>
  <si>
    <t>筋かいに大きな欠きこみ、割れがある</t>
    <rPh sb="0" eb="1">
      <t>スジ</t>
    </rPh>
    <rPh sb="4" eb="5">
      <t>オオ</t>
    </rPh>
    <rPh sb="7" eb="8">
      <t>カ</t>
    </rPh>
    <rPh sb="12" eb="13">
      <t>ワ</t>
    </rPh>
    <phoneticPr fontId="4"/>
  </si>
  <si>
    <t>変退色、さび、割れ、ずれ、欠落がない　　　　　　　　　　　　　　　　　　　　　　：劣化無</t>
    <phoneticPr fontId="4"/>
  </si>
  <si>
    <t>地盤が崩れると、崩れた土砂が建物を押し出す可能性があります。</t>
    <rPh sb="0" eb="2">
      <t>ジバン</t>
    </rPh>
    <rPh sb="3" eb="4">
      <t>クズ</t>
    </rPh>
    <rPh sb="8" eb="9">
      <t>クズ</t>
    </rPh>
    <rPh sb="11" eb="13">
      <t>ドシャ</t>
    </rPh>
    <rPh sb="14" eb="16">
      <t>タテモノ</t>
    </rPh>
    <rPh sb="17" eb="18">
      <t>オ</t>
    </rPh>
    <rPh sb="19" eb="20">
      <t>ダ</t>
    </rPh>
    <rPh sb="21" eb="24">
      <t>カノウセイ</t>
    </rPh>
    <phoneticPr fontId="4"/>
  </si>
  <si>
    <t>重い建物</t>
    <rPh sb="0" eb="1">
      <t>オモ</t>
    </rPh>
    <rPh sb="2" eb="4">
      <t>タテモノ</t>
    </rPh>
    <phoneticPr fontId="4"/>
  </si>
  <si>
    <t>２．耐震診断の結果</t>
    <rPh sb="2" eb="4">
      <t>タイシン</t>
    </rPh>
    <rPh sb="4" eb="6">
      <t>シンダン</t>
    </rPh>
    <rPh sb="7" eb="9">
      <t>ケッカ</t>
    </rPh>
    <phoneticPr fontId="4"/>
  </si>
  <si>
    <t>昭和7年(1932年)</t>
    <rPh sb="0" eb="2">
      <t>ショウワ</t>
    </rPh>
    <rPh sb="3" eb="4">
      <t>ネン</t>
    </rPh>
    <rPh sb="9" eb="10">
      <t>ネン</t>
    </rPh>
    <phoneticPr fontId="4"/>
  </si>
  <si>
    <t>ｻｲﾃﾞｨﾝｸﾞ（土壁なし）</t>
    <rPh sb="9" eb="11">
      <t>ツチカベ</t>
    </rPh>
    <phoneticPr fontId="4"/>
  </si>
  <si>
    <t>非整形又はオーバーハング1ｍ以上→→★★★診断対象外★★★</t>
    <rPh sb="0" eb="1">
      <t>ヒ</t>
    </rPh>
    <rPh sb="1" eb="3">
      <t>セイケイ</t>
    </rPh>
    <rPh sb="3" eb="4">
      <t>マタ</t>
    </rPh>
    <rPh sb="14" eb="16">
      <t>イジョウ</t>
    </rPh>
    <phoneticPr fontId="4"/>
  </si>
  <si>
    <t>立面図</t>
    <rPh sb="0" eb="3">
      <t>リツメンズ</t>
    </rPh>
    <phoneticPr fontId="4"/>
  </si>
  <si>
    <t>筋かいに大きな欠きこみ、割れはない</t>
    <rPh sb="0" eb="1">
      <t>スジ</t>
    </rPh>
    <rPh sb="4" eb="5">
      <t>オオ</t>
    </rPh>
    <rPh sb="7" eb="8">
      <t>カ</t>
    </rPh>
    <rPh sb="12" eb="13">
      <t>ワ</t>
    </rPh>
    <phoneticPr fontId="4"/>
  </si>
  <si>
    <t>コンクリート擁壁を設置しましょう。</t>
    <rPh sb="6" eb="8">
      <t>ヨウヘキ</t>
    </rPh>
    <rPh sb="9" eb="11">
      <t>セッチ</t>
    </rPh>
    <phoneticPr fontId="4"/>
  </si>
  <si>
    <t>非常に重い建物</t>
    <rPh sb="0" eb="2">
      <t>ヒジョウ</t>
    </rPh>
    <rPh sb="3" eb="4">
      <t>オモ</t>
    </rPh>
    <rPh sb="5" eb="7">
      <t>タテモノ</t>
    </rPh>
    <phoneticPr fontId="4"/>
  </si>
  <si>
    <t>結果</t>
    <rPh sb="0" eb="2">
      <t>ケッカ</t>
    </rPh>
    <phoneticPr fontId="4"/>
  </si>
  <si>
    <t>昭和8年(1933年)</t>
    <rPh sb="0" eb="2">
      <t>ショウワ</t>
    </rPh>
    <rPh sb="3" eb="4">
      <t>ネン</t>
    </rPh>
    <rPh sb="9" eb="10">
      <t>ネン</t>
    </rPh>
    <phoneticPr fontId="4"/>
  </si>
  <si>
    <t>表層の地盤改良を行っている</t>
  </si>
  <si>
    <t>玉石、ブロック等を固定し、足固めを設置しましょう。</t>
    <rPh sb="0" eb="2">
      <t>タマイシ</t>
    </rPh>
    <rPh sb="7" eb="8">
      <t>トウ</t>
    </rPh>
    <rPh sb="9" eb="11">
      <t>コテイ</t>
    </rPh>
    <phoneticPr fontId="4"/>
  </si>
  <si>
    <t>ﾗｽﾓﾙﾀﾙ（土壁）</t>
    <rPh sb="7" eb="8">
      <t>ツチ</t>
    </rPh>
    <rPh sb="8" eb="9">
      <t>カベ</t>
    </rPh>
    <phoneticPr fontId="4"/>
  </si>
  <si>
    <t>筋かいの欠損は確認不能</t>
    <rPh sb="0" eb="1">
      <t>スジ</t>
    </rPh>
    <rPh sb="4" eb="6">
      <t>ケッソン</t>
    </rPh>
    <rPh sb="7" eb="9">
      <t>カクニン</t>
    </rPh>
    <rPh sb="9" eb="11">
      <t>フノウ</t>
    </rPh>
    <phoneticPr fontId="4"/>
  </si>
  <si>
    <t>水浸み痕、こけ、割れ、抜け節、ずれ、腐朽がある　　　　　　　　　　　　　　　 ：劣化有</t>
    <phoneticPr fontId="4"/>
  </si>
  <si>
    <t>３．現地調査結果</t>
    <rPh sb="2" eb="4">
      <t>ゲンチ</t>
    </rPh>
    <rPh sb="4" eb="6">
      <t>チョウサ</t>
    </rPh>
    <rPh sb="6" eb="8">
      <t>ケッカ</t>
    </rPh>
    <phoneticPr fontId="4"/>
  </si>
  <si>
    <t>入力時のワンポイントアドバイス②</t>
    <phoneticPr fontId="4"/>
  </si>
  <si>
    <t>昭和9年(1934年)</t>
    <rPh sb="0" eb="2">
      <t>ショウワ</t>
    </rPh>
    <rPh sb="3" eb="4">
      <t>ネン</t>
    </rPh>
    <rPh sb="9" eb="10">
      <t>ネン</t>
    </rPh>
    <phoneticPr fontId="4"/>
  </si>
  <si>
    <t>杭基礎である</t>
  </si>
  <si>
    <t>鉄板＋ﾌﾟﾗｽﾀｰﾎﾞｰﾄﾞ等（土壁）</t>
    <rPh sb="0" eb="2">
      <t>テッパン</t>
    </rPh>
    <rPh sb="14" eb="15">
      <t>トウ</t>
    </rPh>
    <rPh sb="16" eb="18">
      <t>ツチカベ</t>
    </rPh>
    <phoneticPr fontId="4"/>
  </si>
  <si>
    <t>ツーバイフォー、工業化住宅</t>
    <rPh sb="8" eb="11">
      <t>コウギョウカ</t>
    </rPh>
    <rPh sb="11" eb="13">
      <t>ジュウタク</t>
    </rPh>
    <phoneticPr fontId="4"/>
  </si>
  <si>
    <t>筋かいなし（伝統構法）</t>
    <rPh sb="0" eb="1">
      <t>スジ</t>
    </rPh>
    <rPh sb="6" eb="8">
      <t>デントウ</t>
    </rPh>
    <rPh sb="8" eb="9">
      <t>コウ</t>
    </rPh>
    <rPh sb="9" eb="10">
      <t>ホウ</t>
    </rPh>
    <phoneticPr fontId="4"/>
  </si>
  <si>
    <t>水浸み痕、こけ、割れ、抜け節、ずれ、腐朽がない　　　　　　　　　　　　　　　 ：劣化無</t>
    <phoneticPr fontId="4"/>
  </si>
  <si>
    <t>平屋建</t>
    <rPh sb="0" eb="2">
      <t>ヒラヤ</t>
    </rPh>
    <rPh sb="2" eb="3">
      <t>タ</t>
    </rPh>
    <phoneticPr fontId="4"/>
  </si>
  <si>
    <t>一般値（補正なし）</t>
    <rPh sb="0" eb="2">
      <t>イッパン</t>
    </rPh>
    <rPh sb="2" eb="3">
      <t>チ</t>
    </rPh>
    <rPh sb="4" eb="6">
      <t>ホセイ</t>
    </rPh>
    <phoneticPr fontId="4"/>
  </si>
  <si>
    <t>想定震度</t>
    <rPh sb="0" eb="2">
      <t>ソウテイ</t>
    </rPh>
    <rPh sb="2" eb="4">
      <t>シンド</t>
    </rPh>
    <phoneticPr fontId="4"/>
  </si>
  <si>
    <t>※地震マップより入力</t>
    <rPh sb="1" eb="3">
      <t>ジシン</t>
    </rPh>
    <rPh sb="8" eb="10">
      <t>ニュウリョク</t>
    </rPh>
    <phoneticPr fontId="4"/>
  </si>
  <si>
    <t>昭和10年(1935年)</t>
    <rPh sb="0" eb="2">
      <t>ショウワ</t>
    </rPh>
    <rPh sb="4" eb="5">
      <t>ネン</t>
    </rPh>
    <rPh sb="10" eb="11">
      <t>ネン</t>
    </rPh>
    <phoneticPr fontId="4"/>
  </si>
  <si>
    <t>特別な対策を行っていない</t>
  </si>
  <si>
    <t>ｻｲﾃﾞｨﾝｸﾞ（土壁）</t>
    <rPh sb="9" eb="11">
      <t>ツチカベ</t>
    </rPh>
    <phoneticPr fontId="4"/>
  </si>
  <si>
    <t>筋かいの有無</t>
    <rPh sb="0" eb="1">
      <t>スジ</t>
    </rPh>
    <rPh sb="4" eb="6">
      <t>ウム</t>
    </rPh>
    <phoneticPr fontId="4"/>
  </si>
  <si>
    <t>1階</t>
    <rPh sb="1" eb="2">
      <t>カイ</t>
    </rPh>
    <phoneticPr fontId="4"/>
  </si>
  <si>
    <t>「基礎」</t>
    <rPh sb="1" eb="3">
      <t>キソ</t>
    </rPh>
    <phoneticPr fontId="4"/>
  </si>
  <si>
    <t>昭和11年(1936年)</t>
    <rPh sb="0" eb="2">
      <t>ショウワ</t>
    </rPh>
    <rPh sb="4" eb="5">
      <t>ネン</t>
    </rPh>
    <rPh sb="10" eb="11">
      <t>ネン</t>
    </rPh>
    <phoneticPr fontId="4"/>
  </si>
  <si>
    <t>有→★★★診断対象外★★★</t>
    <rPh sb="0" eb="1">
      <t>アリ</t>
    </rPh>
    <phoneticPr fontId="4"/>
  </si>
  <si>
    <t>筋かいを図面で確認</t>
    <rPh sb="0" eb="1">
      <t>スジ</t>
    </rPh>
    <rPh sb="4" eb="6">
      <t>ズメン</t>
    </rPh>
    <rPh sb="7" eb="9">
      <t>カクニン</t>
    </rPh>
    <phoneticPr fontId="4"/>
  </si>
  <si>
    <t>こけ、割れ、ずれ、欠落、シール切れがある　　　　　　　　　　　　　　　　　　　 ：劣化有</t>
    <phoneticPr fontId="4"/>
  </si>
  <si>
    <t>地盤種別</t>
    <rPh sb="0" eb="2">
      <t>ジバン</t>
    </rPh>
    <rPh sb="2" eb="4">
      <t>シュベツ</t>
    </rPh>
    <phoneticPr fontId="4"/>
  </si>
  <si>
    <t xml:space="preserve">Ⅰ鉄筋コンクリート基礎を選択する場合
</t>
    <phoneticPr fontId="4"/>
  </si>
  <si>
    <t>昭和12年(1937年)</t>
    <rPh sb="0" eb="2">
      <t>ショウワ</t>
    </rPh>
    <rPh sb="4" eb="5">
      <t>ネン</t>
    </rPh>
    <rPh sb="10" eb="11">
      <t>ネン</t>
    </rPh>
    <phoneticPr fontId="4"/>
  </si>
  <si>
    <t>筋かいを目視で確認</t>
    <rPh sb="0" eb="1">
      <t>スジ</t>
    </rPh>
    <rPh sb="4" eb="6">
      <t>モクシ</t>
    </rPh>
    <rPh sb="7" eb="9">
      <t>カクニン</t>
    </rPh>
    <phoneticPr fontId="4"/>
  </si>
  <si>
    <t>こけ、割れ、ずれ、欠落、シール切れがない　　　　　　　　　　　　　　　　　　　 ：劣化無</t>
    <phoneticPr fontId="4"/>
  </si>
  <si>
    <t>地盤の対策</t>
    <rPh sb="0" eb="2">
      <t>ジバン</t>
    </rPh>
    <rPh sb="3" eb="5">
      <t>タイサク</t>
    </rPh>
    <phoneticPr fontId="4"/>
  </si>
  <si>
    <t xml:space="preserve">申込者等から聴き取り調査を行うこと
</t>
    <phoneticPr fontId="4"/>
  </si>
  <si>
    <t>昭和13年(1938年)</t>
    <rPh sb="0" eb="2">
      <t>ショウワ</t>
    </rPh>
    <rPh sb="4" eb="5">
      <t>ネン</t>
    </rPh>
    <rPh sb="10" eb="11">
      <t>ネン</t>
    </rPh>
    <phoneticPr fontId="4"/>
  </si>
  <si>
    <t>内壁</t>
    <rPh sb="0" eb="2">
      <t>ナイヘキ</t>
    </rPh>
    <phoneticPr fontId="4"/>
  </si>
  <si>
    <t>床仕様</t>
    <rPh sb="0" eb="1">
      <t>ユカ</t>
    </rPh>
    <rPh sb="1" eb="3">
      <t>シヨウ</t>
    </rPh>
    <phoneticPr fontId="4"/>
  </si>
  <si>
    <t>混構造</t>
    <rPh sb="0" eb="1">
      <t>コン</t>
    </rPh>
    <rPh sb="1" eb="3">
      <t>コウゾウ</t>
    </rPh>
    <phoneticPr fontId="4"/>
  </si>
  <si>
    <t>詳細図等</t>
    <rPh sb="0" eb="2">
      <t>ショウサイ</t>
    </rPh>
    <rPh sb="2" eb="3">
      <t>ズ</t>
    </rPh>
    <rPh sb="3" eb="4">
      <t>トウ</t>
    </rPh>
    <phoneticPr fontId="4"/>
  </si>
  <si>
    <t>筋かいを図面と目視で確認</t>
    <rPh sb="0" eb="1">
      <t>スジ</t>
    </rPh>
    <rPh sb="4" eb="6">
      <t>ズメン</t>
    </rPh>
    <rPh sb="7" eb="9">
      <t>モクシ</t>
    </rPh>
    <rPh sb="10" eb="12">
      <t>カクニン</t>
    </rPh>
    <phoneticPr fontId="4"/>
  </si>
  <si>
    <t>この診断では目視できない筋かいを旧図面が信頼できるものとし、あるものとして診断しています。実際の筋かいの状況により結果が相違する場合があります。</t>
    <rPh sb="2" eb="4">
      <t>シンダン</t>
    </rPh>
    <rPh sb="6" eb="8">
      <t>モクシ</t>
    </rPh>
    <rPh sb="12" eb="13">
      <t>スジ</t>
    </rPh>
    <rPh sb="16" eb="17">
      <t>キュウ</t>
    </rPh>
    <rPh sb="17" eb="19">
      <t>ズメン</t>
    </rPh>
    <rPh sb="20" eb="22">
      <t>シンライ</t>
    </rPh>
    <rPh sb="37" eb="39">
      <t>シンダン</t>
    </rPh>
    <rPh sb="45" eb="47">
      <t>ジッサイ</t>
    </rPh>
    <rPh sb="48" eb="49">
      <t>スジ</t>
    </rPh>
    <rPh sb="52" eb="54">
      <t>ジョウキョウ</t>
    </rPh>
    <rPh sb="57" eb="59">
      <t>ケッカ</t>
    </rPh>
    <rPh sb="60" eb="62">
      <t>ソウイ</t>
    </rPh>
    <rPh sb="64" eb="66">
      <t>バアイ</t>
    </rPh>
    <phoneticPr fontId="4"/>
  </si>
  <si>
    <t>地形　</t>
    <rPh sb="0" eb="2">
      <t>チケイ</t>
    </rPh>
    <phoneticPr fontId="4"/>
  </si>
  <si>
    <t>状況</t>
    <rPh sb="0" eb="2">
      <t>ジョウキョウ</t>
    </rPh>
    <phoneticPr fontId="4"/>
  </si>
  <si>
    <t>※土砂災害危険箇所は地震マップによる</t>
    <phoneticPr fontId="4"/>
  </si>
  <si>
    <t>昭和14年(1939年)</t>
    <rPh sb="0" eb="2">
      <t>ショウワ</t>
    </rPh>
    <rPh sb="4" eb="5">
      <t>ネン</t>
    </rPh>
    <rPh sb="10" eb="11">
      <t>ネン</t>
    </rPh>
    <phoneticPr fontId="4"/>
  </si>
  <si>
    <t>ﾎﾞｰﾄﾞ貼（土壁なし）</t>
    <rPh sb="5" eb="6">
      <t>ハ</t>
    </rPh>
    <rPh sb="7" eb="9">
      <t>ツチカベ</t>
    </rPh>
    <phoneticPr fontId="4"/>
  </si>
  <si>
    <t>Ⅰ：合板（構造用合板）</t>
    <rPh sb="2" eb="4">
      <t>ゴウハン</t>
    </rPh>
    <rPh sb="5" eb="8">
      <t>コウゾウヨウ</t>
    </rPh>
    <rPh sb="8" eb="10">
      <t>ゴウハン</t>
    </rPh>
    <phoneticPr fontId="4"/>
  </si>
  <si>
    <t>筋かいの有無は確認不能</t>
    <rPh sb="0" eb="1">
      <t>スジ</t>
    </rPh>
    <rPh sb="4" eb="6">
      <t>ウム</t>
    </rPh>
    <rPh sb="7" eb="9">
      <t>カクニン</t>
    </rPh>
    <rPh sb="9" eb="11">
      <t>フノウ</t>
    </rPh>
    <phoneticPr fontId="4"/>
  </si>
  <si>
    <t>変退色、さび、さび穴、ずれ、めくれ、目地空き、シール切れがある　　　　　 ：劣化有</t>
    <phoneticPr fontId="4"/>
  </si>
  <si>
    <t>この診断では旧図面がないため目視できた筋かいのみを評価しています。確認できない筋かいにより実際の評価は上がります。</t>
    <rPh sb="2" eb="4">
      <t>シンダン</t>
    </rPh>
    <rPh sb="6" eb="7">
      <t>キュウ</t>
    </rPh>
    <rPh sb="7" eb="9">
      <t>ズメン</t>
    </rPh>
    <rPh sb="14" eb="16">
      <t>モクシ</t>
    </rPh>
    <rPh sb="19" eb="20">
      <t>スジ</t>
    </rPh>
    <rPh sb="25" eb="27">
      <t>ヒョウカ</t>
    </rPh>
    <rPh sb="33" eb="35">
      <t>カクニン</t>
    </rPh>
    <rPh sb="39" eb="40">
      <t>スジ</t>
    </rPh>
    <rPh sb="45" eb="47">
      <t>ジッサイ</t>
    </rPh>
    <rPh sb="48" eb="50">
      <t>ヒョウカ</t>
    </rPh>
    <rPh sb="51" eb="52">
      <t>ア</t>
    </rPh>
    <phoneticPr fontId="4"/>
  </si>
  <si>
    <t>対策</t>
    <rPh sb="0" eb="2">
      <t>タイサク</t>
    </rPh>
    <phoneticPr fontId="4"/>
  </si>
  <si>
    <t>「建物重さ」</t>
    <rPh sb="1" eb="3">
      <t>タテモノ</t>
    </rPh>
    <rPh sb="3" eb="4">
      <t>オモ</t>
    </rPh>
    <phoneticPr fontId="4"/>
  </si>
  <si>
    <t>昭和15年(1940年)</t>
    <rPh sb="0" eb="2">
      <t>ショウワ</t>
    </rPh>
    <rPh sb="4" eb="5">
      <t>ネン</t>
    </rPh>
    <rPh sb="10" eb="11">
      <t>ネン</t>
    </rPh>
    <phoneticPr fontId="4"/>
  </si>
  <si>
    <t>ﾎﾞｰﾄﾞ貼（土壁）</t>
    <rPh sb="5" eb="6">
      <t>ハ</t>
    </rPh>
    <rPh sb="7" eb="9">
      <t>ツチカベ</t>
    </rPh>
    <phoneticPr fontId="4"/>
  </si>
  <si>
    <t>Ⅱ：火打ち＋荒板</t>
    <rPh sb="2" eb="3">
      <t>ヒ</t>
    </rPh>
    <rPh sb="3" eb="4">
      <t>ウ</t>
    </rPh>
    <rPh sb="6" eb="7">
      <t>アラ</t>
    </rPh>
    <rPh sb="7" eb="8">
      <t>イタ</t>
    </rPh>
    <phoneticPr fontId="4"/>
  </si>
  <si>
    <t>有（軽微な地下車庫程度のRC）</t>
    <rPh sb="0" eb="1">
      <t>アリ</t>
    </rPh>
    <rPh sb="2" eb="4">
      <t>ケイビ</t>
    </rPh>
    <rPh sb="5" eb="7">
      <t>チカ</t>
    </rPh>
    <rPh sb="7" eb="9">
      <t>シャコ</t>
    </rPh>
    <rPh sb="9" eb="11">
      <t>テイド</t>
    </rPh>
    <phoneticPr fontId="4"/>
  </si>
  <si>
    <t>有</t>
    <rPh sb="0" eb="1">
      <t>ア</t>
    </rPh>
    <phoneticPr fontId="4"/>
  </si>
  <si>
    <t>変退色、さび、さび穴、ずれ、めくれ、目地空き、シール切れがない 　　　　　：劣化無</t>
    <phoneticPr fontId="4"/>
  </si>
  <si>
    <t>この診断では目視できた筋かいのほか旧図面による筋かいはあるものとして診断しています。実際の状況により結果が相違する場合があります。</t>
    <rPh sb="2" eb="4">
      <t>シンダン</t>
    </rPh>
    <rPh sb="6" eb="8">
      <t>モクシ</t>
    </rPh>
    <rPh sb="11" eb="12">
      <t>スジ</t>
    </rPh>
    <rPh sb="17" eb="18">
      <t>キュウ</t>
    </rPh>
    <rPh sb="18" eb="20">
      <t>ズメン</t>
    </rPh>
    <rPh sb="23" eb="24">
      <t>スジ</t>
    </rPh>
    <rPh sb="34" eb="36">
      <t>シンダン</t>
    </rPh>
    <rPh sb="42" eb="44">
      <t>ジッサイ</t>
    </rPh>
    <rPh sb="45" eb="47">
      <t>ジョウキョウ</t>
    </rPh>
    <rPh sb="50" eb="52">
      <t>ケッカ</t>
    </rPh>
    <rPh sb="53" eb="55">
      <t>ソウイ</t>
    </rPh>
    <rPh sb="57" eb="59">
      <t>バアイ</t>
    </rPh>
    <phoneticPr fontId="4"/>
  </si>
  <si>
    <t>最低評点</t>
    <rPh sb="0" eb="2">
      <t>サイテイ</t>
    </rPh>
    <rPh sb="2" eb="4">
      <t>ヒョウテン</t>
    </rPh>
    <phoneticPr fontId="4"/>
  </si>
  <si>
    <t>※報告書のコメントに影響します</t>
    <rPh sb="1" eb="4">
      <t>ホウコクショ</t>
    </rPh>
    <rPh sb="10" eb="12">
      <t>エイキョウ</t>
    </rPh>
    <phoneticPr fontId="4"/>
  </si>
  <si>
    <t>報告書シートで建物重さを決定してから</t>
    <rPh sb="0" eb="3">
      <t>ホウコクショ</t>
    </rPh>
    <rPh sb="7" eb="9">
      <t>タテモノ</t>
    </rPh>
    <rPh sb="9" eb="10">
      <t>オモ</t>
    </rPh>
    <rPh sb="12" eb="14">
      <t>ケッテイ</t>
    </rPh>
    <phoneticPr fontId="4"/>
  </si>
  <si>
    <t>昭和16年(1941年)</t>
    <rPh sb="0" eb="2">
      <t>ショウワ</t>
    </rPh>
    <rPh sb="4" eb="5">
      <t>ネン</t>
    </rPh>
    <rPh sb="10" eb="11">
      <t>ネン</t>
    </rPh>
    <phoneticPr fontId="4"/>
  </si>
  <si>
    <t>ｼﾞｭﾗｸ塗等（土壁）</t>
    <rPh sb="5" eb="6">
      <t>ヌ</t>
    </rPh>
    <rPh sb="6" eb="7">
      <t>トウ</t>
    </rPh>
    <rPh sb="8" eb="10">
      <t>ツチカベ</t>
    </rPh>
    <phoneticPr fontId="4"/>
  </si>
  <si>
    <t>Ⅲ：火打ちなし</t>
    <rPh sb="2" eb="3">
      <t>ヒ</t>
    </rPh>
    <rPh sb="3" eb="4">
      <t>ウ</t>
    </rPh>
    <phoneticPr fontId="4"/>
  </si>
  <si>
    <t>有（軽微な下屋程度のS又は梁補強のS）</t>
    <rPh sb="0" eb="1">
      <t>アリ</t>
    </rPh>
    <rPh sb="2" eb="4">
      <t>ケイビ</t>
    </rPh>
    <rPh sb="5" eb="7">
      <t>ゲヤ</t>
    </rPh>
    <rPh sb="7" eb="9">
      <t>テイド</t>
    </rPh>
    <rPh sb="11" eb="12">
      <t>マタ</t>
    </rPh>
    <rPh sb="13" eb="14">
      <t>ハリ</t>
    </rPh>
    <rPh sb="14" eb="16">
      <t>ホキョウ</t>
    </rPh>
    <phoneticPr fontId="4"/>
  </si>
  <si>
    <t>壁の仕様が確認できる図面あり</t>
    <rPh sb="0" eb="1">
      <t>カベ</t>
    </rPh>
    <rPh sb="2" eb="4">
      <t>シヨウ</t>
    </rPh>
    <rPh sb="5" eb="7">
      <t>カクニン</t>
    </rPh>
    <rPh sb="10" eb="12">
      <t>ズメン</t>
    </rPh>
    <phoneticPr fontId="4"/>
  </si>
  <si>
    <t>この診断では目視できた筋かいがなく、旧図面もないため筋かいを評価していません。筋かいが存在すれば実際の評価は上がります。</t>
    <rPh sb="2" eb="4">
      <t>シンダン</t>
    </rPh>
    <rPh sb="6" eb="8">
      <t>モクシ</t>
    </rPh>
    <rPh sb="11" eb="12">
      <t>スジ</t>
    </rPh>
    <rPh sb="18" eb="19">
      <t>キュウ</t>
    </rPh>
    <rPh sb="19" eb="21">
      <t>ズメン</t>
    </rPh>
    <rPh sb="26" eb="27">
      <t>スジ</t>
    </rPh>
    <rPh sb="30" eb="32">
      <t>ヒョウカ</t>
    </rPh>
    <rPh sb="39" eb="40">
      <t>スジ</t>
    </rPh>
    <rPh sb="43" eb="45">
      <t>ソンザイ</t>
    </rPh>
    <rPh sb="48" eb="50">
      <t>ジッサイ</t>
    </rPh>
    <rPh sb="51" eb="53">
      <t>ヒョウカ</t>
    </rPh>
    <rPh sb="54" eb="55">
      <t>ア</t>
    </rPh>
    <phoneticPr fontId="4"/>
  </si>
  <si>
    <t>目標評点</t>
    <rPh sb="0" eb="2">
      <t>モクヒョウ</t>
    </rPh>
    <rPh sb="2" eb="4">
      <t>ヒョウテン</t>
    </rPh>
    <phoneticPr fontId="4"/>
  </si>
  <si>
    <t>評点</t>
    <rPh sb="0" eb="2">
      <t>ヒョウテン</t>
    </rPh>
    <phoneticPr fontId="4"/>
  </si>
  <si>
    <t>目標点</t>
    <rPh sb="0" eb="2">
      <t>モクヒョウ</t>
    </rPh>
    <rPh sb="2" eb="3">
      <t>テン</t>
    </rPh>
    <phoneticPr fontId="4"/>
  </si>
  <si>
    <t>評点差</t>
    <rPh sb="0" eb="2">
      <t>ヒョウテン</t>
    </rPh>
    <rPh sb="2" eb="3">
      <t>サ</t>
    </rPh>
    <phoneticPr fontId="4"/>
  </si>
  <si>
    <t>UP評点</t>
    <rPh sb="2" eb="4">
      <t>ヒョウテン</t>
    </rPh>
    <phoneticPr fontId="4"/>
  </si>
  <si>
    <t>屋根仕様</t>
    <rPh sb="0" eb="2">
      <t>ヤネ</t>
    </rPh>
    <rPh sb="2" eb="4">
      <t>シヨウ</t>
    </rPh>
    <phoneticPr fontId="4"/>
  </si>
  <si>
    <t>建物重さを選択</t>
    <rPh sb="0" eb="2">
      <t>タテモノ</t>
    </rPh>
    <rPh sb="2" eb="3">
      <t>オモ</t>
    </rPh>
    <rPh sb="5" eb="7">
      <t>センタク</t>
    </rPh>
    <phoneticPr fontId="4"/>
  </si>
  <si>
    <t>昭和17年(1942年)</t>
    <rPh sb="0" eb="2">
      <t>ショウワ</t>
    </rPh>
    <rPh sb="4" eb="5">
      <t>ネン</t>
    </rPh>
    <rPh sb="10" eb="11">
      <t>ネン</t>
    </rPh>
    <phoneticPr fontId="4"/>
  </si>
  <si>
    <t>構造図等</t>
    <rPh sb="0" eb="3">
      <t>コウゾウズ</t>
    </rPh>
    <rPh sb="3" eb="4">
      <t>トウ</t>
    </rPh>
    <phoneticPr fontId="4"/>
  </si>
  <si>
    <t>接合金物</t>
    <rPh sb="0" eb="2">
      <t>セツゴウ</t>
    </rPh>
    <rPh sb="2" eb="4">
      <t>カナモノ</t>
    </rPh>
    <phoneticPr fontId="4"/>
  </si>
  <si>
    <t>こけ、0.3mm以上の亀裂、剥落がある                                　　　　　        ：劣化有</t>
    <phoneticPr fontId="4"/>
  </si>
  <si>
    <t>この診断では、目視及び旧図面により、筋かいがない（伝統構法）として診断しています。筋かいが存在すれば実際の評価は上がります。</t>
    <rPh sb="7" eb="9">
      <t>モクシ</t>
    </rPh>
    <rPh sb="9" eb="10">
      <t>オヨ</t>
    </rPh>
    <rPh sb="11" eb="12">
      <t>キュウ</t>
    </rPh>
    <rPh sb="12" eb="14">
      <t>ズメン</t>
    </rPh>
    <rPh sb="18" eb="19">
      <t>スジ</t>
    </rPh>
    <rPh sb="25" eb="27">
      <t>デントウ</t>
    </rPh>
    <rPh sb="27" eb="29">
      <t>コウホウ</t>
    </rPh>
    <rPh sb="33" eb="35">
      <t>シンダン</t>
    </rPh>
    <phoneticPr fontId="4"/>
  </si>
  <si>
    <t>2階X方向</t>
    <rPh sb="1" eb="2">
      <t>カイ</t>
    </rPh>
    <rPh sb="3" eb="5">
      <t>ホウコウ</t>
    </rPh>
    <phoneticPr fontId="4"/>
  </si>
  <si>
    <t>2階""の時""</t>
    <rPh sb="1" eb="2">
      <t>カイ</t>
    </rPh>
    <rPh sb="5" eb="6">
      <t>トキ</t>
    </rPh>
    <phoneticPr fontId="4"/>
  </si>
  <si>
    <t>外壁仕様</t>
    <rPh sb="0" eb="1">
      <t>ガイ</t>
    </rPh>
    <rPh sb="1" eb="2">
      <t>カベ</t>
    </rPh>
    <rPh sb="2" eb="4">
      <t>シヨウ</t>
    </rPh>
    <phoneticPr fontId="4"/>
  </si>
  <si>
    <t>昭和18年(1943年)</t>
    <rPh sb="0" eb="2">
      <t>ショウワ</t>
    </rPh>
    <rPh sb="4" eb="5">
      <t>ネン</t>
    </rPh>
    <rPh sb="10" eb="11">
      <t>ネン</t>
    </rPh>
    <phoneticPr fontId="4"/>
  </si>
  <si>
    <t>吹き抜け</t>
    <rPh sb="0" eb="1">
      <t>フ</t>
    </rPh>
    <rPh sb="2" eb="3">
      <t>ヌ</t>
    </rPh>
    <phoneticPr fontId="4"/>
  </si>
  <si>
    <t>こけ、0.3mm以上の亀裂、剥落がない                    　　　       　　             ：劣化無</t>
    <phoneticPr fontId="4"/>
  </si>
  <si>
    <t>2階Y方向</t>
    <rPh sb="1" eb="2">
      <t>カイ</t>
    </rPh>
    <rPh sb="3" eb="5">
      <t>ホウコウ</t>
    </rPh>
    <phoneticPr fontId="4"/>
  </si>
  <si>
    <t>内壁仕様</t>
    <rPh sb="0" eb="2">
      <t>ナイヘキ</t>
    </rPh>
    <rPh sb="2" eb="4">
      <t>シヨウ</t>
    </rPh>
    <phoneticPr fontId="4"/>
  </si>
  <si>
    <t>「床仕様」</t>
    <rPh sb="1" eb="2">
      <t>ユカ</t>
    </rPh>
    <rPh sb="2" eb="4">
      <t>シヨウ</t>
    </rPh>
    <phoneticPr fontId="4"/>
  </si>
  <si>
    <t>昭和19年(1944年)</t>
    <rPh sb="0" eb="2">
      <t>ショウワ</t>
    </rPh>
    <rPh sb="4" eb="5">
      <t>ネン</t>
    </rPh>
    <rPh sb="10" eb="11">
      <t>ネン</t>
    </rPh>
    <phoneticPr fontId="4"/>
  </si>
  <si>
    <t>なし</t>
    <phoneticPr fontId="4"/>
  </si>
  <si>
    <t>基礎伏図、梁伏図</t>
    <rPh sb="0" eb="2">
      <t>キソ</t>
    </rPh>
    <rPh sb="2" eb="3">
      <t>フ</t>
    </rPh>
    <rPh sb="3" eb="4">
      <t>ズ</t>
    </rPh>
    <rPh sb="5" eb="6">
      <t>ハリ</t>
    </rPh>
    <rPh sb="6" eb="7">
      <t>フ</t>
    </rPh>
    <rPh sb="7" eb="8">
      <t>ズ</t>
    </rPh>
    <phoneticPr fontId="4"/>
  </si>
  <si>
    <t>1階X方向</t>
    <rPh sb="1" eb="2">
      <t>カイ</t>
    </rPh>
    <rPh sb="3" eb="5">
      <t>ホウコウ</t>
    </rPh>
    <phoneticPr fontId="4"/>
  </si>
  <si>
    <t>建物の重さ</t>
    <rPh sb="0" eb="2">
      <t>タテモノ</t>
    </rPh>
    <rPh sb="3" eb="4">
      <t>オモ</t>
    </rPh>
    <phoneticPr fontId="4"/>
  </si>
  <si>
    <t>#N/Aが表示されるときは仕様が未入力です</t>
    <rPh sb="5" eb="7">
      <t>ヒョウジ</t>
    </rPh>
    <rPh sb="13" eb="15">
      <t>シヨウ</t>
    </rPh>
    <rPh sb="16" eb="19">
      <t>ミニュウリョク</t>
    </rPh>
    <phoneticPr fontId="4"/>
  </si>
  <si>
    <t xml:space="preserve">Ⅰ合板（構造用合板）を選択する場合は
</t>
    <phoneticPr fontId="4"/>
  </si>
  <si>
    <t>昭和20年(1945年)</t>
    <rPh sb="0" eb="2">
      <t>ショウワ</t>
    </rPh>
    <rPh sb="4" eb="5">
      <t>ネン</t>
    </rPh>
    <rPh sb="10" eb="11">
      <t>ネン</t>
    </rPh>
    <phoneticPr fontId="4"/>
  </si>
  <si>
    <t>4ｍ未満の吹き抜けあり</t>
    <rPh sb="2" eb="4">
      <t>ミマン</t>
    </rPh>
    <rPh sb="5" eb="6">
      <t>フ</t>
    </rPh>
    <rPh sb="7" eb="8">
      <t>ヌ</t>
    </rPh>
    <phoneticPr fontId="4"/>
  </si>
  <si>
    <t>伝統工法型木造住宅部分</t>
    <rPh sb="0" eb="2">
      <t>デントウ</t>
    </rPh>
    <rPh sb="2" eb="4">
      <t>コウホウ</t>
    </rPh>
    <rPh sb="4" eb="5">
      <t>ガタ</t>
    </rPh>
    <rPh sb="5" eb="7">
      <t>モクゾウ</t>
    </rPh>
    <rPh sb="7" eb="9">
      <t>ジュウタク</t>
    </rPh>
    <rPh sb="9" eb="11">
      <t>ブブン</t>
    </rPh>
    <phoneticPr fontId="4"/>
  </si>
  <si>
    <t>軸組図</t>
    <rPh sb="0" eb="1">
      <t>ジク</t>
    </rPh>
    <rPh sb="1" eb="2">
      <t>グミ</t>
    </rPh>
    <rPh sb="2" eb="3">
      <t>ズ</t>
    </rPh>
    <phoneticPr fontId="4"/>
  </si>
  <si>
    <t>確認不能</t>
    <rPh sb="0" eb="2">
      <t>カクニン</t>
    </rPh>
    <rPh sb="2" eb="4">
      <t>フノウ</t>
    </rPh>
    <phoneticPr fontId="4"/>
  </si>
  <si>
    <t>水浸み痕、こけ、腐朽、蟻道、蟻害がある                   　　　     　　           ：劣化有</t>
    <phoneticPr fontId="4"/>
  </si>
  <si>
    <t>1階Y方向</t>
    <rPh sb="1" eb="2">
      <t>カイ</t>
    </rPh>
    <rPh sb="3" eb="5">
      <t>ホウコウ</t>
    </rPh>
    <phoneticPr fontId="4"/>
  </si>
  <si>
    <t>特徴</t>
    <rPh sb="0" eb="2">
      <t>トクチョウ</t>
    </rPh>
    <phoneticPr fontId="4"/>
  </si>
  <si>
    <t xml:space="preserve">釘打ち間隔、根太間隔の調査が必要
</t>
    <phoneticPr fontId="4"/>
  </si>
  <si>
    <t>昭和21年(1946年)</t>
    <rPh sb="0" eb="2">
      <t>ショウワ</t>
    </rPh>
    <rPh sb="4" eb="5">
      <t>ネン</t>
    </rPh>
    <rPh sb="10" eb="11">
      <t>ネン</t>
    </rPh>
    <phoneticPr fontId="4"/>
  </si>
  <si>
    <t>4ｍ以上の吹き抜けあり</t>
    <rPh sb="2" eb="4">
      <t>イジョウ</t>
    </rPh>
    <rPh sb="5" eb="6">
      <t>フ</t>
    </rPh>
    <rPh sb="7" eb="8">
      <t>ヌ</t>
    </rPh>
    <phoneticPr fontId="4"/>
  </si>
  <si>
    <t>基礎伏図、梁伏図＋軸組図</t>
    <rPh sb="0" eb="2">
      <t>キソ</t>
    </rPh>
    <rPh sb="2" eb="3">
      <t>フ</t>
    </rPh>
    <rPh sb="3" eb="4">
      <t>ズ</t>
    </rPh>
    <rPh sb="5" eb="6">
      <t>ハリ</t>
    </rPh>
    <rPh sb="6" eb="7">
      <t>フ</t>
    </rPh>
    <rPh sb="7" eb="8">
      <t>ズ</t>
    </rPh>
    <rPh sb="9" eb="10">
      <t>ジク</t>
    </rPh>
    <rPh sb="10" eb="11">
      <t>グ</t>
    </rPh>
    <rPh sb="11" eb="12">
      <t>ズ</t>
    </rPh>
    <phoneticPr fontId="4"/>
  </si>
  <si>
    <t>水浸み痕、こけ、腐朽、蟻道、蟻害がない                  　　　      　　           ：劣化無</t>
    <phoneticPr fontId="4"/>
  </si>
  <si>
    <t>※最低評点が0.8未満の場合は1.1, 1.0未満の場合は最低評点+0.3,1.5未満の場合は1.5, 1.5以上の場合は算出なしとします。</t>
    <rPh sb="1" eb="3">
      <t>サイテイ</t>
    </rPh>
    <rPh sb="3" eb="5">
      <t>ヒョウテン</t>
    </rPh>
    <rPh sb="9" eb="11">
      <t>ミマン</t>
    </rPh>
    <rPh sb="12" eb="14">
      <t>バアイ</t>
    </rPh>
    <rPh sb="23" eb="25">
      <t>ミマン</t>
    </rPh>
    <rPh sb="26" eb="28">
      <t>バアイ</t>
    </rPh>
    <rPh sb="29" eb="31">
      <t>サイテイ</t>
    </rPh>
    <rPh sb="31" eb="33">
      <t>ヒョウテン</t>
    </rPh>
    <rPh sb="41" eb="43">
      <t>ミマン</t>
    </rPh>
    <rPh sb="44" eb="46">
      <t>バアイ</t>
    </rPh>
    <rPh sb="55" eb="57">
      <t>イジョウ</t>
    </rPh>
    <rPh sb="58" eb="60">
      <t>バアイ</t>
    </rPh>
    <rPh sb="61" eb="63">
      <t>サンシュツ</t>
    </rPh>
    <phoneticPr fontId="4"/>
  </si>
  <si>
    <t>短辺幅</t>
    <rPh sb="0" eb="2">
      <t>タンペン</t>
    </rPh>
    <rPh sb="2" eb="3">
      <t>ハバ</t>
    </rPh>
    <phoneticPr fontId="4"/>
  </si>
  <si>
    <t>昭和22年(1947年)</t>
    <rPh sb="0" eb="2">
      <t>ショウワ</t>
    </rPh>
    <rPh sb="4" eb="5">
      <t>ネン</t>
    </rPh>
    <rPh sb="10" eb="11">
      <t>ネン</t>
    </rPh>
    <phoneticPr fontId="4"/>
  </si>
  <si>
    <t>有（方法1：筋交い補強あり）</t>
    <rPh sb="0" eb="1">
      <t>アリ</t>
    </rPh>
    <rPh sb="2" eb="4">
      <t>ホウホウ</t>
    </rPh>
    <rPh sb="6" eb="8">
      <t>スジカ</t>
    </rPh>
    <rPh sb="9" eb="11">
      <t>ホキョウ</t>
    </rPh>
    <phoneticPr fontId="4"/>
  </si>
  <si>
    <t>ゆるみ、錆、腐食等がある</t>
    <rPh sb="4" eb="5">
      <t>サ</t>
    </rPh>
    <rPh sb="6" eb="8">
      <t>フショク</t>
    </rPh>
    <rPh sb="8" eb="9">
      <t>トウ</t>
    </rPh>
    <phoneticPr fontId="4"/>
  </si>
  <si>
    <t>「接合部」</t>
    <rPh sb="1" eb="3">
      <t>セツゴウ</t>
    </rPh>
    <rPh sb="3" eb="4">
      <t>ブ</t>
    </rPh>
    <phoneticPr fontId="4"/>
  </si>
  <si>
    <t>昭和23年(1948年)</t>
    <rPh sb="0" eb="2">
      <t>ショウワ</t>
    </rPh>
    <rPh sb="4" eb="5">
      <t>ネン</t>
    </rPh>
    <rPh sb="10" eb="11">
      <t>ネン</t>
    </rPh>
    <phoneticPr fontId="4"/>
  </si>
  <si>
    <t>有（方法2：筋交い補強なし）</t>
    <rPh sb="0" eb="1">
      <t>アリ</t>
    </rPh>
    <rPh sb="2" eb="4">
      <t>ホウホウ</t>
    </rPh>
    <rPh sb="6" eb="8">
      <t>スジカ</t>
    </rPh>
    <rPh sb="9" eb="11">
      <t>ホキョウ</t>
    </rPh>
    <phoneticPr fontId="4"/>
  </si>
  <si>
    <t>ゆるみ、錆、腐食等はない</t>
    <rPh sb="4" eb="5">
      <t>サ</t>
    </rPh>
    <rPh sb="6" eb="8">
      <t>フショク</t>
    </rPh>
    <rPh sb="8" eb="9">
      <t>トウ</t>
    </rPh>
    <phoneticPr fontId="4"/>
  </si>
  <si>
    <t>水浸み痕、こけ、割れ、抜け節、ずれ、腐朽がある           　　　      　　      ：劣化有</t>
    <phoneticPr fontId="4"/>
  </si>
  <si>
    <t>概算コスト算出用</t>
    <rPh sb="0" eb="2">
      <t>ガイサン</t>
    </rPh>
    <rPh sb="5" eb="7">
      <t>サンシュツ</t>
    </rPh>
    <rPh sb="7" eb="8">
      <t>ヨウ</t>
    </rPh>
    <phoneticPr fontId="4"/>
  </si>
  <si>
    <t>※aは回帰直線傾き(単位費用)、bは回帰直線の切片</t>
    <rPh sb="3" eb="5">
      <t>カイキ</t>
    </rPh>
    <rPh sb="5" eb="7">
      <t>チョクセン</t>
    </rPh>
    <rPh sb="7" eb="8">
      <t>カタム</t>
    </rPh>
    <rPh sb="10" eb="12">
      <t>タンイ</t>
    </rPh>
    <rPh sb="12" eb="14">
      <t>ヒヨウ</t>
    </rPh>
    <rPh sb="18" eb="20">
      <t>カイキ</t>
    </rPh>
    <rPh sb="20" eb="22">
      <t>チョクセン</t>
    </rPh>
    <rPh sb="23" eb="25">
      <t>セッペン</t>
    </rPh>
    <phoneticPr fontId="4"/>
  </si>
  <si>
    <t xml:space="preserve">平屋建の場合は「Ⅳ」を選択
</t>
    <phoneticPr fontId="4"/>
  </si>
  <si>
    <t>昭和24年(1949年)</t>
    <rPh sb="0" eb="2">
      <t>ショウワ</t>
    </rPh>
    <rPh sb="4" eb="5">
      <t>ネン</t>
    </rPh>
    <rPh sb="10" eb="11">
      <t>ネン</t>
    </rPh>
    <phoneticPr fontId="4"/>
  </si>
  <si>
    <t>主要な柱径</t>
    <rPh sb="0" eb="2">
      <t>シュヨウ</t>
    </rPh>
    <rPh sb="3" eb="4">
      <t>ハシラ</t>
    </rPh>
    <rPh sb="4" eb="5">
      <t>ケイ</t>
    </rPh>
    <phoneticPr fontId="4"/>
  </si>
  <si>
    <t>現地建築物との相違</t>
    <rPh sb="0" eb="2">
      <t>ゲンチ</t>
    </rPh>
    <rPh sb="2" eb="5">
      <t>ケンチクブツ</t>
    </rPh>
    <rPh sb="7" eb="9">
      <t>ソウイ</t>
    </rPh>
    <phoneticPr fontId="4"/>
  </si>
  <si>
    <t>金物無し（問題有）</t>
    <rPh sb="0" eb="2">
      <t>カナモノ</t>
    </rPh>
    <rPh sb="2" eb="3">
      <t>ナシ</t>
    </rPh>
    <rPh sb="5" eb="7">
      <t>モンダイ</t>
    </rPh>
    <rPh sb="7" eb="8">
      <t>アリ</t>
    </rPh>
    <phoneticPr fontId="4"/>
  </si>
  <si>
    <t>水浸み痕、こけ、割れ、抜け節、ずれ、腐朽がない           　　　     　　       ：劣化無</t>
    <phoneticPr fontId="4"/>
  </si>
  <si>
    <t>共通</t>
    <phoneticPr fontId="4"/>
  </si>
  <si>
    <t>２階建てで「Ⅲ」を選択の場合は</t>
    <phoneticPr fontId="4"/>
  </si>
  <si>
    <t>昭和25年(1950年)</t>
    <rPh sb="0" eb="2">
      <t>ショウワ</t>
    </rPh>
    <rPh sb="4" eb="5">
      <t>ネン</t>
    </rPh>
    <rPh sb="10" eb="11">
      <t>ネン</t>
    </rPh>
    <phoneticPr fontId="4"/>
  </si>
  <si>
    <t>120ｍｍ未満</t>
    <rPh sb="5" eb="7">
      <t>ミマン</t>
    </rPh>
    <phoneticPr fontId="4"/>
  </si>
  <si>
    <t>(イ)</t>
    <phoneticPr fontId="4"/>
  </si>
  <si>
    <t>ｲﾝﾌﾚｰﾀ</t>
    <phoneticPr fontId="4"/>
  </si>
  <si>
    <t>平面図に通し柱位置を明記</t>
    <phoneticPr fontId="4"/>
  </si>
  <si>
    <t>昭和26年(1951年)</t>
    <rPh sb="0" eb="2">
      <t>ショウワ</t>
    </rPh>
    <rPh sb="4" eb="5">
      <t>ネン</t>
    </rPh>
    <rPh sb="10" eb="11">
      <t>ネン</t>
    </rPh>
    <phoneticPr fontId="4"/>
  </si>
  <si>
    <t>120ｍｍ以上</t>
    <rPh sb="5" eb="7">
      <t>イジョウ</t>
    </rPh>
    <phoneticPr fontId="4"/>
  </si>
  <si>
    <t>床下部分</t>
    <rPh sb="0" eb="2">
      <t>ユカシタ</t>
    </rPh>
    <rPh sb="2" eb="4">
      <t>ブブン</t>
    </rPh>
    <phoneticPr fontId="4"/>
  </si>
  <si>
    <t>こけ、割れ、ずれ、欠落、シール切れがある                    　　　　　            ：劣化有</t>
    <phoneticPr fontId="4"/>
  </si>
  <si>
    <t>(ロ)</t>
    <phoneticPr fontId="4"/>
  </si>
  <si>
    <t>消費税</t>
    <rPh sb="0" eb="3">
      <t>ショウヒゼイ</t>
    </rPh>
    <phoneticPr fontId="4"/>
  </si>
  <si>
    <t>接合部</t>
    <rPh sb="0" eb="2">
      <t>セツゴウ</t>
    </rPh>
    <rPh sb="2" eb="3">
      <t>ブ</t>
    </rPh>
    <phoneticPr fontId="4"/>
  </si>
  <si>
    <t>昭和27年(1952年)</t>
    <rPh sb="0" eb="2">
      <t>ショウワ</t>
    </rPh>
    <rPh sb="4" eb="5">
      <t>ネン</t>
    </rPh>
    <rPh sb="10" eb="11">
      <t>ネン</t>
    </rPh>
    <phoneticPr fontId="4"/>
  </si>
  <si>
    <t>足固め、根がらみ等で固められている（問題無）</t>
    <rPh sb="0" eb="2">
      <t>アシガタ</t>
    </rPh>
    <rPh sb="4" eb="5">
      <t>ネ</t>
    </rPh>
    <rPh sb="8" eb="9">
      <t>トウ</t>
    </rPh>
    <rPh sb="10" eb="11">
      <t>カタ</t>
    </rPh>
    <rPh sb="18" eb="20">
      <t>モンダイ</t>
    </rPh>
    <rPh sb="20" eb="21">
      <t>ナ</t>
    </rPh>
    <phoneticPr fontId="4"/>
  </si>
  <si>
    <t>こけ、割れ、ずれ、欠落、シール切れがない                     　　　     　　      ：劣化無</t>
    <phoneticPr fontId="4"/>
  </si>
  <si>
    <t>2階建</t>
    <rPh sb="1" eb="2">
      <t>カイ</t>
    </rPh>
    <rPh sb="2" eb="3">
      <t>ダ</t>
    </rPh>
    <phoneticPr fontId="4"/>
  </si>
  <si>
    <t>平屋</t>
    <rPh sb="0" eb="2">
      <t>ヒラヤ</t>
    </rPh>
    <phoneticPr fontId="4"/>
  </si>
  <si>
    <t>使用履歴</t>
    <rPh sb="0" eb="2">
      <t>シヨウ</t>
    </rPh>
    <rPh sb="2" eb="4">
      <t>リレキ</t>
    </rPh>
    <phoneticPr fontId="4"/>
  </si>
  <si>
    <t>※最終年を入力↓</t>
    <rPh sb="1" eb="3">
      <t>サイシュウ</t>
    </rPh>
    <rPh sb="3" eb="4">
      <t>ネン</t>
    </rPh>
    <rPh sb="5" eb="7">
      <t>ニュウリョク</t>
    </rPh>
    <phoneticPr fontId="4"/>
  </si>
  <si>
    <t>昭和28年(1953年)</t>
    <rPh sb="0" eb="2">
      <t>ショウワ</t>
    </rPh>
    <rPh sb="4" eb="5">
      <t>ネン</t>
    </rPh>
    <rPh sb="10" eb="11">
      <t>ネン</t>
    </rPh>
    <phoneticPr fontId="4"/>
  </si>
  <si>
    <t>足固め、根がらみ等がない（問題有）</t>
    <rPh sb="0" eb="2">
      <t>アシガタ</t>
    </rPh>
    <rPh sb="4" eb="5">
      <t>ネ</t>
    </rPh>
    <rPh sb="8" eb="9">
      <t>トウ</t>
    </rPh>
    <rPh sb="13" eb="15">
      <t>モンダイ</t>
    </rPh>
    <rPh sb="15" eb="16">
      <t>ア</t>
    </rPh>
    <phoneticPr fontId="4"/>
  </si>
  <si>
    <t>(ハ)</t>
    <phoneticPr fontId="4"/>
  </si>
  <si>
    <t>a</t>
    <phoneticPr fontId="4"/>
  </si>
  <si>
    <t>小数点5桁目で四捨五入</t>
    <rPh sb="0" eb="3">
      <t>ショウスウテン</t>
    </rPh>
    <rPh sb="4" eb="5">
      <t>ケタ</t>
    </rPh>
    <rPh sb="5" eb="6">
      <t>メ</t>
    </rPh>
    <rPh sb="7" eb="11">
      <t>シシャゴニュウ</t>
    </rPh>
    <phoneticPr fontId="4"/>
  </si>
  <si>
    <t>回帰直線</t>
    <rPh sb="0" eb="2">
      <t>カイキ</t>
    </rPh>
    <rPh sb="2" eb="4">
      <t>チョクセン</t>
    </rPh>
    <phoneticPr fontId="4"/>
  </si>
  <si>
    <t>増築</t>
    <rPh sb="0" eb="2">
      <t>ゾウチク</t>
    </rPh>
    <phoneticPr fontId="4"/>
  </si>
  <si>
    <t>有無/年</t>
    <rPh sb="0" eb="1">
      <t>ア</t>
    </rPh>
    <rPh sb="1" eb="2">
      <t>ナ</t>
    </rPh>
    <rPh sb="3" eb="4">
      <t>ネン</t>
    </rPh>
    <phoneticPr fontId="4"/>
  </si>
  <si>
    <t>入力時のワンポイントアドバイス③</t>
    <rPh sb="0" eb="3">
      <t>ニュウリョクジ</t>
    </rPh>
    <phoneticPr fontId="4"/>
  </si>
  <si>
    <t>昭和29年(1954年)</t>
    <rPh sb="0" eb="2">
      <t>ショウワ</t>
    </rPh>
    <rPh sb="4" eb="5">
      <t>ネン</t>
    </rPh>
    <rPh sb="10" eb="11">
      <t>ネン</t>
    </rPh>
    <phoneticPr fontId="4"/>
  </si>
  <si>
    <t>Ⅰ：平成12年建設省告示1460号に適合する仕様</t>
    <rPh sb="2" eb="4">
      <t>ヘイセイ</t>
    </rPh>
    <rPh sb="6" eb="7">
      <t>ネン</t>
    </rPh>
    <rPh sb="7" eb="10">
      <t>ケンセツショウ</t>
    </rPh>
    <rPh sb="10" eb="12">
      <t>コクジ</t>
    </rPh>
    <phoneticPr fontId="4"/>
  </si>
  <si>
    <t>変退色、さび、さび穴、ずれ、めくれ、目地空き、シール切れがある　　　　　 ：劣化有</t>
    <rPh sb="26" eb="27">
      <t>キ</t>
    </rPh>
    <phoneticPr fontId="4"/>
  </si>
  <si>
    <t>(ハ)'</t>
    <phoneticPr fontId="4"/>
  </si>
  <si>
    <t>a補正後</t>
    <rPh sb="1" eb="3">
      <t>ホセイ</t>
    </rPh>
    <rPh sb="3" eb="4">
      <t>ゴ</t>
    </rPh>
    <phoneticPr fontId="4"/>
  </si>
  <si>
    <t>入力不要</t>
    <rPh sb="0" eb="2">
      <t>ニュウリョク</t>
    </rPh>
    <rPh sb="2" eb="4">
      <t>フヨウ</t>
    </rPh>
    <phoneticPr fontId="4"/>
  </si>
  <si>
    <t>b-1σ</t>
    <phoneticPr fontId="4"/>
  </si>
  <si>
    <t>※選択できないときは特記事項で入力</t>
    <rPh sb="1" eb="3">
      <t>センタク</t>
    </rPh>
    <rPh sb="10" eb="12">
      <t>トッキ</t>
    </rPh>
    <rPh sb="12" eb="14">
      <t>ジコウ</t>
    </rPh>
    <rPh sb="15" eb="17">
      <t>ニュウリョク</t>
    </rPh>
    <phoneticPr fontId="4"/>
  </si>
  <si>
    <t>「使用履歴」</t>
    <rPh sb="1" eb="3">
      <t>シヨウ</t>
    </rPh>
    <rPh sb="3" eb="5">
      <t>リレキ</t>
    </rPh>
    <phoneticPr fontId="4"/>
  </si>
  <si>
    <t>昭和30年(1955年)</t>
    <rPh sb="0" eb="2">
      <t>ショウワ</t>
    </rPh>
    <rPh sb="4" eb="5">
      <t>ネン</t>
    </rPh>
    <rPh sb="10" eb="11">
      <t>ネン</t>
    </rPh>
    <phoneticPr fontId="4"/>
  </si>
  <si>
    <t>Ⅱ：羽子板ボルト、山形プレートVP、かど金物CP-L、込み栓</t>
    <phoneticPr fontId="4"/>
  </si>
  <si>
    <t>変退色、さび、さび穴、ずれ、めくれ、目地空き、シール切れがない　　　　　 ：劣化無</t>
    <phoneticPr fontId="4"/>
  </si>
  <si>
    <t>(二)</t>
    <rPh sb="1" eb="2">
      <t>ニ</t>
    </rPh>
    <phoneticPr fontId="4"/>
  </si>
  <si>
    <t>b</t>
    <phoneticPr fontId="4"/>
  </si>
  <si>
    <t>小数点以下四捨五入</t>
    <rPh sb="0" eb="3">
      <t>ショウスウテン</t>
    </rPh>
    <rPh sb="3" eb="5">
      <t>イカ</t>
    </rPh>
    <rPh sb="5" eb="9">
      <t>シシャゴニュウ</t>
    </rPh>
    <phoneticPr fontId="4"/>
  </si>
  <si>
    <t>b+1σ</t>
    <phoneticPr fontId="4"/>
  </si>
  <si>
    <t>改築</t>
    <rPh sb="0" eb="2">
      <t>カイチク</t>
    </rPh>
    <phoneticPr fontId="4"/>
  </si>
  <si>
    <t>増改築・補修・用途変更等が</t>
    <rPh sb="0" eb="3">
      <t>ゾウカイチク</t>
    </rPh>
    <rPh sb="4" eb="6">
      <t>ホシュウ</t>
    </rPh>
    <rPh sb="7" eb="9">
      <t>ヨウト</t>
    </rPh>
    <rPh sb="9" eb="11">
      <t>ヘンコウ</t>
    </rPh>
    <rPh sb="11" eb="12">
      <t>トウ</t>
    </rPh>
    <phoneticPr fontId="4"/>
  </si>
  <si>
    <t>昭和31年(1956年)</t>
    <rPh sb="0" eb="2">
      <t>ショウワ</t>
    </rPh>
    <rPh sb="4" eb="5">
      <t>ネン</t>
    </rPh>
    <rPh sb="10" eb="11">
      <t>ネン</t>
    </rPh>
    <phoneticPr fontId="4"/>
  </si>
  <si>
    <t>Ⅲ：ほぞ差し、釘打ち、かすがい等（構面の両端が通し柱の場合）</t>
    <phoneticPr fontId="4"/>
  </si>
  <si>
    <t>接合方法</t>
    <rPh sb="0" eb="2">
      <t>セツゴウ</t>
    </rPh>
    <rPh sb="2" eb="4">
      <t>ホウホウ</t>
    </rPh>
    <phoneticPr fontId="4"/>
  </si>
  <si>
    <t>問題無「長ほぞ・込栓」（伝統構法）</t>
    <rPh sb="4" eb="5">
      <t>ナガ</t>
    </rPh>
    <rPh sb="8" eb="9">
      <t>コ</t>
    </rPh>
    <rPh sb="9" eb="10">
      <t>セン</t>
    </rPh>
    <rPh sb="12" eb="14">
      <t>デントウ</t>
    </rPh>
    <rPh sb="14" eb="16">
      <t>コウホウ</t>
    </rPh>
    <phoneticPr fontId="4"/>
  </si>
  <si>
    <t>(ホ)</t>
    <phoneticPr fontId="4"/>
  </si>
  <si>
    <t>1σ</t>
    <phoneticPr fontId="4"/>
  </si>
  <si>
    <t>b+2σ</t>
    <phoneticPr fontId="4"/>
  </si>
  <si>
    <t>「有」の場合は状況と年度を必ず選択</t>
    <rPh sb="1" eb="2">
      <t>アリ</t>
    </rPh>
    <rPh sb="4" eb="6">
      <t>バアイ</t>
    </rPh>
    <rPh sb="7" eb="9">
      <t>ジョウキョウ</t>
    </rPh>
    <rPh sb="10" eb="12">
      <t>ネンド</t>
    </rPh>
    <rPh sb="13" eb="14">
      <t>カナラ</t>
    </rPh>
    <rPh sb="15" eb="17">
      <t>センタク</t>
    </rPh>
    <phoneticPr fontId="4"/>
  </si>
  <si>
    <t>昭和32年(1957年)</t>
    <rPh sb="0" eb="2">
      <t>ショウワ</t>
    </rPh>
    <rPh sb="4" eb="5">
      <t>ネン</t>
    </rPh>
    <rPh sb="10" eb="11">
      <t>ネン</t>
    </rPh>
    <phoneticPr fontId="4"/>
  </si>
  <si>
    <t>Ⅳ：ほぞ差し、釘打ち、かすがい等</t>
    <phoneticPr fontId="4"/>
  </si>
  <si>
    <t>問題無（平成12年の仕様である）</t>
    <rPh sb="0" eb="2">
      <t>モンダイ</t>
    </rPh>
    <rPh sb="2" eb="3">
      <t>ナ</t>
    </rPh>
    <rPh sb="4" eb="6">
      <t>ヘイセイ</t>
    </rPh>
    <rPh sb="8" eb="9">
      <t>ネン</t>
    </rPh>
    <rPh sb="10" eb="12">
      <t>シヨウ</t>
    </rPh>
    <phoneticPr fontId="4"/>
  </si>
  <si>
    <t>外壁面との接合部に亀裂、隙間、緩み、シール切れ・剥離がある 　　　　　  ：劣化有</t>
    <phoneticPr fontId="4"/>
  </si>
  <si>
    <t>(ヘ)</t>
    <phoneticPr fontId="4"/>
  </si>
  <si>
    <t>2σ</t>
    <phoneticPr fontId="4"/>
  </si>
  <si>
    <t>補修</t>
    <rPh sb="0" eb="2">
      <t>ホシュウ</t>
    </rPh>
    <phoneticPr fontId="4"/>
  </si>
  <si>
    <t>昭和33年(1958年)</t>
    <rPh sb="0" eb="2">
      <t>ショウワ</t>
    </rPh>
    <rPh sb="4" eb="5">
      <t>ネン</t>
    </rPh>
    <rPh sb="10" eb="11">
      <t>ネン</t>
    </rPh>
    <phoneticPr fontId="4"/>
  </si>
  <si>
    <t>柱から抜け落ちる可能性がある</t>
    <rPh sb="0" eb="1">
      <t>ハシラ</t>
    </rPh>
    <rPh sb="3" eb="4">
      <t>ヌ</t>
    </rPh>
    <rPh sb="5" eb="6">
      <t>オ</t>
    </rPh>
    <rPh sb="8" eb="11">
      <t>カノウセイ</t>
    </rPh>
    <phoneticPr fontId="4"/>
  </si>
  <si>
    <t>外壁面との接合部に亀裂、隙間、緩み、シール切れ・剥離がない  　　　　　 ：劣化無</t>
    <phoneticPr fontId="4"/>
  </si>
  <si>
    <t>当該選択項目がない場合は</t>
    <rPh sb="0" eb="2">
      <t>トウガイ</t>
    </rPh>
    <rPh sb="2" eb="4">
      <t>センタク</t>
    </rPh>
    <rPh sb="4" eb="6">
      <t>コウモク</t>
    </rPh>
    <rPh sb="9" eb="11">
      <t>バアイ</t>
    </rPh>
    <phoneticPr fontId="4"/>
  </si>
  <si>
    <t>昭和34年(1959年)</t>
    <rPh sb="0" eb="2">
      <t>ショウワ</t>
    </rPh>
    <rPh sb="4" eb="5">
      <t>ネン</t>
    </rPh>
    <rPh sb="10" eb="11">
      <t>ネン</t>
    </rPh>
    <phoneticPr fontId="4"/>
  </si>
  <si>
    <t>用途変更</t>
    <rPh sb="0" eb="2">
      <t>ヨウト</t>
    </rPh>
    <rPh sb="2" eb="4">
      <t>ヘンコウ</t>
    </rPh>
    <phoneticPr fontId="4"/>
  </si>
  <si>
    <t>特記事項に記入</t>
    <rPh sb="0" eb="2">
      <t>トッキ</t>
    </rPh>
    <rPh sb="2" eb="4">
      <t>ジコウ</t>
    </rPh>
    <rPh sb="5" eb="7">
      <t>キニュウ</t>
    </rPh>
    <phoneticPr fontId="4"/>
  </si>
  <si>
    <t>昭和35年(1960年)</t>
    <rPh sb="0" eb="2">
      <t>ショウワ</t>
    </rPh>
    <rPh sb="4" eb="5">
      <t>ネン</t>
    </rPh>
    <rPh sb="10" eb="11">
      <t>ネン</t>
    </rPh>
    <phoneticPr fontId="4"/>
  </si>
  <si>
    <t>筋かいなし（伝統構法）</t>
    <rPh sb="0" eb="1">
      <t>スジ</t>
    </rPh>
    <phoneticPr fontId="4"/>
  </si>
  <si>
    <t>壁面を伝って流れている、または排水の仕組みがない    　　　    　　　　　　：劣化有</t>
    <phoneticPr fontId="4"/>
  </si>
  <si>
    <t>※全角２０文字まで入力可</t>
    <rPh sb="1" eb="3">
      <t>ゼンカク</t>
    </rPh>
    <rPh sb="5" eb="7">
      <t>モジ</t>
    </rPh>
    <rPh sb="9" eb="11">
      <t>ニュウリョク</t>
    </rPh>
    <rPh sb="11" eb="12">
      <t>カ</t>
    </rPh>
    <phoneticPr fontId="4"/>
  </si>
  <si>
    <t>昭和36年(1961年)</t>
    <rPh sb="0" eb="2">
      <t>ショウワ</t>
    </rPh>
    <rPh sb="4" eb="5">
      <t>ネン</t>
    </rPh>
    <rPh sb="10" eb="11">
      <t>ネン</t>
    </rPh>
    <phoneticPr fontId="4"/>
  </si>
  <si>
    <t>適正に排水されている                                  　　　            　　　　　　　   ：劣化無</t>
    <rPh sb="0" eb="2">
      <t>テキセイ</t>
    </rPh>
    <rPh sb="3" eb="5">
      <t>ハイスイ</t>
    </rPh>
    <phoneticPr fontId="4"/>
  </si>
  <si>
    <t>下限値</t>
    <rPh sb="0" eb="3">
      <t>カゲンチ</t>
    </rPh>
    <phoneticPr fontId="4"/>
  </si>
  <si>
    <t>定数</t>
    <rPh sb="0" eb="2">
      <t>テイスウ</t>
    </rPh>
    <phoneticPr fontId="4"/>
  </si>
  <si>
    <t>特記事項</t>
    <rPh sb="0" eb="2">
      <t>トッキ</t>
    </rPh>
    <rPh sb="2" eb="4">
      <t>ジコウ</t>
    </rPh>
    <phoneticPr fontId="4"/>
  </si>
  <si>
    <t>※全角146文字まで入力可</t>
    <rPh sb="1" eb="3">
      <t>ゼンカク</t>
    </rPh>
    <rPh sb="6" eb="8">
      <t>モジ</t>
    </rPh>
    <rPh sb="10" eb="12">
      <t>ニュウリョク</t>
    </rPh>
    <rPh sb="12" eb="13">
      <t>カ</t>
    </rPh>
    <phoneticPr fontId="4"/>
  </si>
  <si>
    <t>昭和37年(1962年)</t>
    <rPh sb="0" eb="2">
      <t>ショウワ</t>
    </rPh>
    <rPh sb="4" eb="5">
      <t>ネン</t>
    </rPh>
    <rPh sb="10" eb="11">
      <t>ネン</t>
    </rPh>
    <phoneticPr fontId="4"/>
  </si>
  <si>
    <t>引張・圧縮に対して抜けたり、踏み外す可能性がある</t>
    <rPh sb="0" eb="2">
      <t>ヒッパ</t>
    </rPh>
    <rPh sb="3" eb="5">
      <t>アッシュク</t>
    </rPh>
    <rPh sb="6" eb="7">
      <t>タイ</t>
    </rPh>
    <rPh sb="9" eb="10">
      <t>ヌ</t>
    </rPh>
    <rPh sb="14" eb="15">
      <t>フ</t>
    </rPh>
    <rPh sb="16" eb="17">
      <t>ハズ</t>
    </rPh>
    <rPh sb="18" eb="21">
      <t>カノウセイ</t>
    </rPh>
    <phoneticPr fontId="4"/>
  </si>
  <si>
    <t>特殊構造・特殊工法の有無</t>
    <rPh sb="0" eb="2">
      <t>トクシュ</t>
    </rPh>
    <rPh sb="2" eb="4">
      <t>コウゾウ</t>
    </rPh>
    <rPh sb="5" eb="7">
      <t>トクシュ</t>
    </rPh>
    <rPh sb="7" eb="9">
      <t>コウホウ</t>
    </rPh>
    <rPh sb="10" eb="12">
      <t>ウム</t>
    </rPh>
    <phoneticPr fontId="4"/>
  </si>
  <si>
    <t>昭和38年(1963年)</t>
    <rPh sb="0" eb="2">
      <t>ショウワ</t>
    </rPh>
    <rPh sb="4" eb="5">
      <t>ネン</t>
    </rPh>
    <rPh sb="10" eb="11">
      <t>ネン</t>
    </rPh>
    <phoneticPr fontId="4"/>
  </si>
  <si>
    <t>釘打施工（問題有）</t>
    <rPh sb="0" eb="1">
      <t>クギ</t>
    </rPh>
    <rPh sb="1" eb="2">
      <t>ウ</t>
    </rPh>
    <rPh sb="2" eb="4">
      <t>セコウ</t>
    </rPh>
    <rPh sb="5" eb="7">
      <t>モンダイ</t>
    </rPh>
    <rPh sb="7" eb="8">
      <t>アリ</t>
    </rPh>
    <phoneticPr fontId="4"/>
  </si>
  <si>
    <t>水浸み痕、はがれ、亀裂、カビがある                         　　　 　     　　       ：劣化有</t>
    <phoneticPr fontId="4"/>
  </si>
  <si>
    <t>概算費用</t>
    <rPh sb="0" eb="2">
      <t>ガイサン</t>
    </rPh>
    <rPh sb="2" eb="4">
      <t>ヒヨウ</t>
    </rPh>
    <phoneticPr fontId="4"/>
  </si>
  <si>
    <t>スキップフロア等</t>
  </si>
  <si>
    <t>※原則無</t>
    <rPh sb="1" eb="3">
      <t>ゲンソク</t>
    </rPh>
    <rPh sb="3" eb="4">
      <t>ナ</t>
    </rPh>
    <phoneticPr fontId="4"/>
  </si>
  <si>
    <t>昭和39年(1964年)</t>
    <rPh sb="0" eb="2">
      <t>ショウワ</t>
    </rPh>
    <rPh sb="4" eb="5">
      <t>ネン</t>
    </rPh>
    <rPh sb="10" eb="11">
      <t>ネン</t>
    </rPh>
    <phoneticPr fontId="4"/>
  </si>
  <si>
    <t>水浸み痕、はがれ、亀裂、カビがない                      　　　      　　            ：劣化無</t>
    <phoneticPr fontId="4"/>
  </si>
  <si>
    <t>-1σ</t>
    <phoneticPr fontId="4"/>
  </si>
  <si>
    <t>ツーバイフォー工法</t>
  </si>
  <si>
    <t>昭和40年(1965年)</t>
    <rPh sb="0" eb="2">
      <t>ショウワ</t>
    </rPh>
    <rPh sb="4" eb="5">
      <t>ネン</t>
    </rPh>
    <rPh sb="10" eb="11">
      <t>ネン</t>
    </rPh>
    <phoneticPr fontId="4"/>
  </si>
  <si>
    <t>水平剛性</t>
    <rPh sb="0" eb="2">
      <t>スイヘイ</t>
    </rPh>
    <rPh sb="2" eb="4">
      <t>ゴウセイ</t>
    </rPh>
    <phoneticPr fontId="4"/>
  </si>
  <si>
    <t>+1σ</t>
    <phoneticPr fontId="4"/>
  </si>
  <si>
    <t>工業化住宅</t>
  </si>
  <si>
    <t>昭和41年(1966年)</t>
    <rPh sb="0" eb="2">
      <t>ショウワ</t>
    </rPh>
    <rPh sb="4" eb="5">
      <t>ネン</t>
    </rPh>
    <rPh sb="10" eb="11">
      <t>ネン</t>
    </rPh>
    <phoneticPr fontId="4"/>
  </si>
  <si>
    <t>問題無（水平剛性が保たれている）</t>
    <rPh sb="0" eb="2">
      <t>モンダイ</t>
    </rPh>
    <rPh sb="2" eb="3">
      <t>ナ</t>
    </rPh>
    <rPh sb="4" eb="6">
      <t>スイヘイ</t>
    </rPh>
    <rPh sb="6" eb="8">
      <t>ゴウセイ</t>
    </rPh>
    <rPh sb="9" eb="10">
      <t>タモ</t>
    </rPh>
    <phoneticPr fontId="4"/>
  </si>
  <si>
    <t>目地の亀裂、タイルの割れがある                       　　　        　　              ：劣化有</t>
    <phoneticPr fontId="4"/>
  </si>
  <si>
    <t>+2σ</t>
    <phoneticPr fontId="4"/>
  </si>
  <si>
    <t>混構造　RC+木造・S+木造等</t>
  </si>
  <si>
    <t>昭和42年(1967年)</t>
    <rPh sb="0" eb="2">
      <t>ショウワ</t>
    </rPh>
    <rPh sb="4" eb="5">
      <t>ネン</t>
    </rPh>
    <rPh sb="10" eb="11">
      <t>ネン</t>
    </rPh>
    <phoneticPr fontId="4"/>
  </si>
  <si>
    <t>目地の亀裂、タイルの割れがない                   　        　　     　　             ：劣化無</t>
    <phoneticPr fontId="4"/>
  </si>
  <si>
    <t>伝統構法型木造住宅部分</t>
  </si>
  <si>
    <t>昭和43年(1968年)</t>
    <rPh sb="0" eb="2">
      <t>ショウワ</t>
    </rPh>
    <rPh sb="4" eb="5">
      <t>ネン</t>
    </rPh>
    <rPh sb="10" eb="11">
      <t>ネン</t>
    </rPh>
    <phoneticPr fontId="4"/>
  </si>
  <si>
    <t>火打ち等はあるが、小屋裏金物が十分使用されていない</t>
    <rPh sb="0" eb="1">
      <t>ヒ</t>
    </rPh>
    <rPh sb="1" eb="2">
      <t>ウ</t>
    </rPh>
    <rPh sb="3" eb="4">
      <t>トウ</t>
    </rPh>
    <rPh sb="9" eb="11">
      <t>コヤ</t>
    </rPh>
    <rPh sb="11" eb="12">
      <t>ウラ</t>
    </rPh>
    <rPh sb="12" eb="14">
      <t>カナモノ</t>
    </rPh>
    <rPh sb="15" eb="17">
      <t>ジュウブン</t>
    </rPh>
    <rPh sb="17" eb="19">
      <t>シヨウ</t>
    </rPh>
    <phoneticPr fontId="4"/>
  </si>
  <si>
    <t>設計図書等の調査</t>
  </si>
  <si>
    <t>昭和44年(1969年)</t>
    <rPh sb="0" eb="2">
      <t>ショウワ</t>
    </rPh>
    <rPh sb="4" eb="5">
      <t>ネン</t>
    </rPh>
    <rPh sb="10" eb="11">
      <t>ネン</t>
    </rPh>
    <phoneticPr fontId="4"/>
  </si>
  <si>
    <t>火打ち等はないが、小屋裏金物は使用されている</t>
    <rPh sb="0" eb="1">
      <t>ヒ</t>
    </rPh>
    <rPh sb="1" eb="2">
      <t>ウ</t>
    </rPh>
    <rPh sb="3" eb="4">
      <t>トウ</t>
    </rPh>
    <rPh sb="9" eb="11">
      <t>コヤ</t>
    </rPh>
    <rPh sb="11" eb="12">
      <t>ウラ</t>
    </rPh>
    <rPh sb="12" eb="14">
      <t>カナモノ</t>
    </rPh>
    <rPh sb="15" eb="17">
      <t>シヨウ</t>
    </rPh>
    <phoneticPr fontId="4"/>
  </si>
  <si>
    <t>水浸み痕、変色、亀裂、カビ、腐朽、蟻害がある        　　     　　　　　         ：劣化有</t>
    <phoneticPr fontId="4"/>
  </si>
  <si>
    <t>入力時のワンポイントアドバイス④</t>
    <rPh sb="0" eb="3">
      <t>ニュウリョクジ</t>
    </rPh>
    <phoneticPr fontId="4"/>
  </si>
  <si>
    <t>昭和45年(1970年)</t>
    <rPh sb="0" eb="2">
      <t>ショウワ</t>
    </rPh>
    <rPh sb="4" eb="5">
      <t>ネン</t>
    </rPh>
    <rPh sb="10" eb="11">
      <t>ネン</t>
    </rPh>
    <phoneticPr fontId="4"/>
  </si>
  <si>
    <t>火打ち等がなく、小屋裏金物も十分使用されていない</t>
    <rPh sb="0" eb="1">
      <t>ヒ</t>
    </rPh>
    <rPh sb="1" eb="2">
      <t>ウ</t>
    </rPh>
    <rPh sb="3" eb="4">
      <t>トウ</t>
    </rPh>
    <rPh sb="8" eb="10">
      <t>コヤ</t>
    </rPh>
    <rPh sb="10" eb="11">
      <t>ウラ</t>
    </rPh>
    <rPh sb="11" eb="13">
      <t>カナモノ</t>
    </rPh>
    <rPh sb="14" eb="16">
      <t>ジュウブン</t>
    </rPh>
    <rPh sb="16" eb="18">
      <t>シヨウ</t>
    </rPh>
    <phoneticPr fontId="4"/>
  </si>
  <si>
    <t>水浸み痕、変色、亀裂、カビ、腐朽、蟻害がない        　　      　　　            ：劣化無</t>
    <phoneticPr fontId="4"/>
  </si>
  <si>
    <t>建築確認図書</t>
    <rPh sb="0" eb="2">
      <t>ケンチク</t>
    </rPh>
    <rPh sb="2" eb="4">
      <t>カクニン</t>
    </rPh>
    <rPh sb="4" eb="6">
      <t>トショ</t>
    </rPh>
    <phoneticPr fontId="4"/>
  </si>
  <si>
    <t>「関係図書」</t>
    <rPh sb="1" eb="3">
      <t>カンケイ</t>
    </rPh>
    <rPh sb="3" eb="5">
      <t>トショ</t>
    </rPh>
    <phoneticPr fontId="4"/>
  </si>
  <si>
    <t>昭和46年(1971年)</t>
    <rPh sb="0" eb="2">
      <t>ショウワ</t>
    </rPh>
    <rPh sb="4" eb="5">
      <t>ネン</t>
    </rPh>
    <rPh sb="10" eb="11">
      <t>ネン</t>
    </rPh>
    <phoneticPr fontId="4"/>
  </si>
  <si>
    <t>火打ち等はあるが、小屋裏金物は確認不能</t>
    <rPh sb="0" eb="1">
      <t>ヒ</t>
    </rPh>
    <rPh sb="1" eb="2">
      <t>ウ</t>
    </rPh>
    <rPh sb="3" eb="4">
      <t>トウ</t>
    </rPh>
    <rPh sb="9" eb="11">
      <t>コヤ</t>
    </rPh>
    <rPh sb="11" eb="12">
      <t>ウラ</t>
    </rPh>
    <rPh sb="12" eb="14">
      <t>カナモノ</t>
    </rPh>
    <rPh sb="15" eb="17">
      <t>カクニン</t>
    </rPh>
    <rPh sb="17" eb="19">
      <t>フノウ</t>
    </rPh>
    <phoneticPr fontId="4"/>
  </si>
  <si>
    <t>住宅金融公庫関連図書</t>
    <rPh sb="0" eb="2">
      <t>ジュウタク</t>
    </rPh>
    <rPh sb="2" eb="4">
      <t>キンユウ</t>
    </rPh>
    <rPh sb="4" eb="6">
      <t>コウコ</t>
    </rPh>
    <rPh sb="6" eb="8">
      <t>カンレン</t>
    </rPh>
    <rPh sb="8" eb="10">
      <t>トショ</t>
    </rPh>
    <phoneticPr fontId="4"/>
  </si>
  <si>
    <t>設計図書（平面図・立面図等）が有った</t>
    <rPh sb="0" eb="2">
      <t>セッケイ</t>
    </rPh>
    <rPh sb="2" eb="4">
      <t>トショ</t>
    </rPh>
    <rPh sb="5" eb="7">
      <t>ヘイメン</t>
    </rPh>
    <rPh sb="7" eb="8">
      <t>ズ</t>
    </rPh>
    <rPh sb="9" eb="12">
      <t>リツメンズ</t>
    </rPh>
    <rPh sb="12" eb="13">
      <t>トウ</t>
    </rPh>
    <rPh sb="15" eb="16">
      <t>ア</t>
    </rPh>
    <phoneticPr fontId="4"/>
  </si>
  <si>
    <t>昭和47年(1972年)</t>
    <rPh sb="0" eb="2">
      <t>ショウワ</t>
    </rPh>
    <rPh sb="4" eb="5">
      <t>ネン</t>
    </rPh>
    <rPh sb="10" eb="11">
      <t>ネン</t>
    </rPh>
    <phoneticPr fontId="4"/>
  </si>
  <si>
    <t>吹抜け</t>
    <rPh sb="0" eb="1">
      <t>フ</t>
    </rPh>
    <rPh sb="1" eb="2">
      <t>ヌ</t>
    </rPh>
    <phoneticPr fontId="4"/>
  </si>
  <si>
    <t>傾斜、過度の振動、床鳴りがある                　　　　　            　　             ：劣化有</t>
    <phoneticPr fontId="4"/>
  </si>
  <si>
    <t>設計図</t>
    <rPh sb="0" eb="3">
      <t>セッケイズ</t>
    </rPh>
    <phoneticPr fontId="4"/>
  </si>
  <si>
    <t>場合に調査時の現地建築物との相違</t>
    <rPh sb="0" eb="2">
      <t>バアイ</t>
    </rPh>
    <rPh sb="3" eb="5">
      <t>チョウサ</t>
    </rPh>
    <rPh sb="5" eb="6">
      <t>ジ</t>
    </rPh>
    <rPh sb="7" eb="9">
      <t>ゲンチ</t>
    </rPh>
    <rPh sb="9" eb="12">
      <t>ケンチクブツ</t>
    </rPh>
    <rPh sb="14" eb="16">
      <t>ソウイ</t>
    </rPh>
    <phoneticPr fontId="4"/>
  </si>
  <si>
    <t>昭和48年(1973年)</t>
    <rPh sb="0" eb="2">
      <t>ショウワ</t>
    </rPh>
    <rPh sb="4" eb="5">
      <t>ネン</t>
    </rPh>
    <rPh sb="10" eb="11">
      <t>ネン</t>
    </rPh>
    <phoneticPr fontId="4"/>
  </si>
  <si>
    <t>吹抜けなし</t>
    <rPh sb="0" eb="1">
      <t>フ</t>
    </rPh>
    <rPh sb="1" eb="2">
      <t>ヌ</t>
    </rPh>
    <phoneticPr fontId="4"/>
  </si>
  <si>
    <t>傾斜、過度の振動、床鳴りがない                 　　　  　       　                   ：劣化無</t>
    <phoneticPr fontId="4"/>
  </si>
  <si>
    <t>の有無について選択</t>
    <rPh sb="1" eb="3">
      <t>ウム</t>
    </rPh>
    <rPh sb="7" eb="9">
      <t>センタク</t>
    </rPh>
    <phoneticPr fontId="4"/>
  </si>
  <si>
    <t>昭和49年(1974年)</t>
    <rPh sb="0" eb="2">
      <t>ショウワ</t>
    </rPh>
    <rPh sb="4" eb="5">
      <t>ネン</t>
    </rPh>
    <rPh sb="10" eb="11">
      <t>ネン</t>
    </rPh>
    <phoneticPr fontId="4"/>
  </si>
  <si>
    <t>吹抜けがあり対策、補強されている</t>
    <rPh sb="0" eb="1">
      <t>フ</t>
    </rPh>
    <rPh sb="1" eb="2">
      <t>ヌ</t>
    </rPh>
    <rPh sb="6" eb="8">
      <t>タイサク</t>
    </rPh>
    <rPh sb="9" eb="11">
      <t>ホキョウ</t>
    </rPh>
    <phoneticPr fontId="4"/>
  </si>
  <si>
    <t>昭和50年(1975年)</t>
    <rPh sb="0" eb="2">
      <t>ショウワ</t>
    </rPh>
    <rPh sb="4" eb="5">
      <t>ネン</t>
    </rPh>
    <rPh sb="10" eb="11">
      <t>ネン</t>
    </rPh>
    <phoneticPr fontId="4"/>
  </si>
  <si>
    <t>吹抜けがあり対策、補強されてない</t>
    <rPh sb="0" eb="1">
      <t>フ</t>
    </rPh>
    <rPh sb="1" eb="2">
      <t>ヌ</t>
    </rPh>
    <rPh sb="6" eb="8">
      <t>タイサク</t>
    </rPh>
    <rPh sb="9" eb="11">
      <t>ホキョウ</t>
    </rPh>
    <phoneticPr fontId="4"/>
  </si>
  <si>
    <t>基礎の亀裂や床下部材に腐朽、蟻道、蟻害がある     　　　     　　　          ：劣化有</t>
    <phoneticPr fontId="4"/>
  </si>
  <si>
    <t>詳細図面</t>
    <rPh sb="0" eb="2">
      <t>ショウサイ</t>
    </rPh>
    <rPh sb="2" eb="4">
      <t>ズメン</t>
    </rPh>
    <phoneticPr fontId="4"/>
  </si>
  <si>
    <t>昭和51年(1976年)</t>
    <rPh sb="0" eb="2">
      <t>ショウワ</t>
    </rPh>
    <rPh sb="4" eb="5">
      <t>ネン</t>
    </rPh>
    <rPh sb="10" eb="11">
      <t>ネン</t>
    </rPh>
    <phoneticPr fontId="4"/>
  </si>
  <si>
    <t>基礎の亀裂や床下部材に腐朽、蟻道、蟻害がない     　　　　　　　             ：劣化無</t>
    <phoneticPr fontId="4"/>
  </si>
  <si>
    <t>昭和52年(1977年)</t>
    <rPh sb="0" eb="2">
      <t>ショウワ</t>
    </rPh>
    <rPh sb="4" eb="5">
      <t>ネン</t>
    </rPh>
    <rPh sb="10" eb="11">
      <t>ネン</t>
    </rPh>
    <phoneticPr fontId="4"/>
  </si>
  <si>
    <t>下屋、増築部</t>
    <rPh sb="0" eb="2">
      <t>ゲヤ</t>
    </rPh>
    <rPh sb="3" eb="5">
      <t>ゾウチク</t>
    </rPh>
    <rPh sb="5" eb="6">
      <t>ブ</t>
    </rPh>
    <phoneticPr fontId="4"/>
  </si>
  <si>
    <t>確認不能　　　　　　　　　　　　　　　　　　　　　　　　　　　　　　　　　　　　　　　　　　　　</t>
    <rPh sb="0" eb="2">
      <t>カクニン</t>
    </rPh>
    <rPh sb="2" eb="4">
      <t>フノウ</t>
    </rPh>
    <phoneticPr fontId="4"/>
  </si>
  <si>
    <t>現地建築物との相違　１階平面</t>
    <rPh sb="0" eb="2">
      <t>ゲンチ</t>
    </rPh>
    <rPh sb="2" eb="4">
      <t>ケンチク</t>
    </rPh>
    <rPh sb="4" eb="5">
      <t>ブツ</t>
    </rPh>
    <rPh sb="7" eb="9">
      <t>ソウイ</t>
    </rPh>
    <rPh sb="11" eb="12">
      <t>カイ</t>
    </rPh>
    <rPh sb="12" eb="14">
      <t>ヘイメン</t>
    </rPh>
    <phoneticPr fontId="4"/>
  </si>
  <si>
    <t>昭和53年(1978年)</t>
    <rPh sb="0" eb="2">
      <t>ショウワ</t>
    </rPh>
    <rPh sb="4" eb="5">
      <t>ネン</t>
    </rPh>
    <rPh sb="10" eb="11">
      <t>ネン</t>
    </rPh>
    <phoneticPr fontId="4"/>
  </si>
  <si>
    <t>下屋や増築部はない</t>
    <rPh sb="0" eb="2">
      <t>ゲヤ</t>
    </rPh>
    <rPh sb="3" eb="5">
      <t>ゾウチク</t>
    </rPh>
    <rPh sb="5" eb="6">
      <t>ブ</t>
    </rPh>
    <phoneticPr fontId="4"/>
  </si>
  <si>
    <t>現地建築物との相違　２階平面</t>
    <rPh sb="0" eb="2">
      <t>ゲンチ</t>
    </rPh>
    <rPh sb="2" eb="4">
      <t>ケンチク</t>
    </rPh>
    <rPh sb="4" eb="5">
      <t>ブツ</t>
    </rPh>
    <rPh sb="7" eb="9">
      <t>ソウイ</t>
    </rPh>
    <rPh sb="11" eb="12">
      <t>カイ</t>
    </rPh>
    <rPh sb="12" eb="14">
      <t>ヘイメン</t>
    </rPh>
    <phoneticPr fontId="4"/>
  </si>
  <si>
    <t>昭和54年(1979年)</t>
    <rPh sb="0" eb="2">
      <t>ショウワ</t>
    </rPh>
    <rPh sb="4" eb="5">
      <t>ネン</t>
    </rPh>
    <rPh sb="10" eb="11">
      <t>ネン</t>
    </rPh>
    <phoneticPr fontId="4"/>
  </si>
  <si>
    <t>母屋との接合部分に金物が十分使用されていない</t>
    <rPh sb="0" eb="2">
      <t>モヤ</t>
    </rPh>
    <rPh sb="4" eb="6">
      <t>セツゴウ</t>
    </rPh>
    <rPh sb="6" eb="7">
      <t>ブ</t>
    </rPh>
    <rPh sb="7" eb="8">
      <t>ブン</t>
    </rPh>
    <rPh sb="9" eb="11">
      <t>カナモノ</t>
    </rPh>
    <rPh sb="12" eb="14">
      <t>ジュウブン</t>
    </rPh>
    <rPh sb="14" eb="16">
      <t>シヨウ</t>
    </rPh>
    <phoneticPr fontId="4"/>
  </si>
  <si>
    <t>現地建築物との相違　立面</t>
    <rPh sb="0" eb="2">
      <t>ゲンチ</t>
    </rPh>
    <rPh sb="2" eb="4">
      <t>ケンチク</t>
    </rPh>
    <rPh sb="4" eb="5">
      <t>ブツ</t>
    </rPh>
    <rPh sb="7" eb="9">
      <t>ソウイ</t>
    </rPh>
    <rPh sb="10" eb="11">
      <t>リツ</t>
    </rPh>
    <rPh sb="11" eb="12">
      <t>メン</t>
    </rPh>
    <phoneticPr fontId="4"/>
  </si>
  <si>
    <t>昭和55年(1980年)</t>
    <rPh sb="0" eb="2">
      <t>ショウワ</t>
    </rPh>
    <rPh sb="4" eb="5">
      <t>ネン</t>
    </rPh>
    <rPh sb="10" eb="11">
      <t>ネン</t>
    </rPh>
    <phoneticPr fontId="4"/>
  </si>
  <si>
    <t>問題無</t>
    <rPh sb="0" eb="2">
      <t>モンダイ</t>
    </rPh>
    <rPh sb="2" eb="3">
      <t>ナ</t>
    </rPh>
    <phoneticPr fontId="4"/>
  </si>
  <si>
    <t>部分点検調査票</t>
    <rPh sb="0" eb="2">
      <t>ブブン</t>
    </rPh>
    <rPh sb="2" eb="4">
      <t>テンケン</t>
    </rPh>
    <rPh sb="4" eb="7">
      <t>チョウサヒョウ</t>
    </rPh>
    <phoneticPr fontId="4"/>
  </si>
  <si>
    <t>入力時のワンポイントアドバイス⑤</t>
    <rPh sb="0" eb="3">
      <t>ニュウリョクジ</t>
    </rPh>
    <phoneticPr fontId="4"/>
  </si>
  <si>
    <t>昭和56年(1981年)5月以前</t>
    <rPh sb="0" eb="2">
      <t>ショウワ</t>
    </rPh>
    <rPh sb="4" eb="5">
      <t>ネン</t>
    </rPh>
    <rPh sb="10" eb="11">
      <t>ネン</t>
    </rPh>
    <rPh sb="13" eb="14">
      <t>ガツ</t>
    </rPh>
    <rPh sb="14" eb="16">
      <t>イゼン</t>
    </rPh>
    <phoneticPr fontId="4"/>
  </si>
  <si>
    <t>接合部は確認不能</t>
    <rPh sb="0" eb="2">
      <t>セツゴウ</t>
    </rPh>
    <rPh sb="2" eb="3">
      <t>ブ</t>
    </rPh>
    <rPh sb="4" eb="6">
      <t>カクニン</t>
    </rPh>
    <rPh sb="6" eb="8">
      <t>フノウ</t>
    </rPh>
    <phoneticPr fontId="4"/>
  </si>
  <si>
    <t>部位等</t>
    <rPh sb="0" eb="2">
      <t>ブイ</t>
    </rPh>
    <rPh sb="2" eb="3">
      <t>トウ</t>
    </rPh>
    <phoneticPr fontId="4"/>
  </si>
  <si>
    <t>調査内容</t>
    <rPh sb="0" eb="2">
      <t>チョウサ</t>
    </rPh>
    <rPh sb="2" eb="4">
      <t>ナイヨウ</t>
    </rPh>
    <phoneticPr fontId="4"/>
  </si>
  <si>
    <r>
      <t>コメント　</t>
    </r>
    <r>
      <rPr>
        <sz val="8"/>
        <color indexed="10"/>
        <rFont val="ＭＳ Ｐゴシック"/>
        <family val="3"/>
        <charset val="128"/>
      </rPr>
      <t>※全角１５文字まで</t>
    </r>
    <rPh sb="6" eb="8">
      <t>ゼンカク</t>
    </rPh>
    <rPh sb="10" eb="12">
      <t>モジ</t>
    </rPh>
    <phoneticPr fontId="4"/>
  </si>
  <si>
    <t>筋かいの状況を確認する場合の表記例</t>
    <rPh sb="0" eb="1">
      <t>スジ</t>
    </rPh>
    <rPh sb="4" eb="6">
      <t>ジョウキョウ</t>
    </rPh>
    <rPh sb="7" eb="9">
      <t>カクニン</t>
    </rPh>
    <rPh sb="11" eb="13">
      <t>バアイ</t>
    </rPh>
    <rPh sb="14" eb="16">
      <t>ヒョウキ</t>
    </rPh>
    <rPh sb="16" eb="17">
      <t>レイ</t>
    </rPh>
    <phoneticPr fontId="4"/>
  </si>
  <si>
    <t>昭和56年(1981年)6月以降→★★★診断対象外★★★</t>
    <rPh sb="0" eb="2">
      <t>ショウワ</t>
    </rPh>
    <rPh sb="4" eb="5">
      <t>ネン</t>
    </rPh>
    <rPh sb="10" eb="11">
      <t>ネン</t>
    </rPh>
    <rPh sb="13" eb="16">
      <t>ガツイコウ</t>
    </rPh>
    <phoneticPr fontId="4"/>
  </si>
  <si>
    <t>建物周囲の地盤条件</t>
    <phoneticPr fontId="4"/>
  </si>
  <si>
    <t>・目視確認の場合</t>
    <rPh sb="1" eb="3">
      <t>モクシ</t>
    </rPh>
    <rPh sb="3" eb="5">
      <t>カクニン</t>
    </rPh>
    <rPh sb="6" eb="8">
      <t>バアイ</t>
    </rPh>
    <phoneticPr fontId="4"/>
  </si>
  <si>
    <t>協議先</t>
    <rPh sb="0" eb="2">
      <t>キョウギ</t>
    </rPh>
    <rPh sb="2" eb="3">
      <t>サキ</t>
    </rPh>
    <phoneticPr fontId="4"/>
  </si>
  <si>
    <t>申込者</t>
    <rPh sb="0" eb="2">
      <t>モウシコミ</t>
    </rPh>
    <rPh sb="2" eb="3">
      <t>シャ</t>
    </rPh>
    <phoneticPr fontId="4"/>
  </si>
  <si>
    <t>存在</t>
    <rPh sb="0" eb="2">
      <t>ソンザイ</t>
    </rPh>
    <phoneticPr fontId="4"/>
  </si>
  <si>
    <t>構造耐力上主要な軸組等</t>
    <rPh sb="0" eb="2">
      <t>コウゾウ</t>
    </rPh>
    <rPh sb="2" eb="4">
      <t>タイリョク</t>
    </rPh>
    <rPh sb="4" eb="5">
      <t>ジョウ</t>
    </rPh>
    <rPh sb="5" eb="7">
      <t>シュヨウ</t>
    </rPh>
    <rPh sb="8" eb="9">
      <t>ジク</t>
    </rPh>
    <rPh sb="9" eb="10">
      <t>グミ</t>
    </rPh>
    <rPh sb="10" eb="11">
      <t>トウ</t>
    </rPh>
    <phoneticPr fontId="4"/>
  </si>
  <si>
    <t>「筋かいを目視で確認」</t>
    <rPh sb="1" eb="2">
      <t>スジ</t>
    </rPh>
    <rPh sb="5" eb="7">
      <t>モクシ</t>
    </rPh>
    <rPh sb="8" eb="10">
      <t>カクニン</t>
    </rPh>
    <phoneticPr fontId="4"/>
  </si>
  <si>
    <t>柱：部材の断面欠損</t>
    <rPh sb="0" eb="1">
      <t>ハシラ</t>
    </rPh>
    <rPh sb="2" eb="3">
      <t>ブ</t>
    </rPh>
    <rPh sb="3" eb="4">
      <t>ザイ</t>
    </rPh>
    <rPh sb="5" eb="7">
      <t>ダンメン</t>
    </rPh>
    <rPh sb="7" eb="9">
      <t>ケッソン</t>
    </rPh>
    <phoneticPr fontId="4"/>
  </si>
  <si>
    <t>平面図に目視位置を記入</t>
    <rPh sb="0" eb="3">
      <t>ヘイメンズ</t>
    </rPh>
    <rPh sb="4" eb="6">
      <t>モクシ</t>
    </rPh>
    <rPh sb="6" eb="8">
      <t>イチ</t>
    </rPh>
    <rPh sb="9" eb="11">
      <t>キニュウ</t>
    </rPh>
    <phoneticPr fontId="4"/>
  </si>
  <si>
    <t>事務協</t>
    <rPh sb="0" eb="2">
      <t>ジム</t>
    </rPh>
    <rPh sb="2" eb="3">
      <t>キョウ</t>
    </rPh>
    <phoneticPr fontId="4"/>
  </si>
  <si>
    <t>梁：部材の断面欠損</t>
    <rPh sb="0" eb="1">
      <t>ハリ</t>
    </rPh>
    <phoneticPr fontId="4"/>
  </si>
  <si>
    <t>審査員</t>
    <rPh sb="0" eb="3">
      <t>シンサイン</t>
    </rPh>
    <phoneticPr fontId="4"/>
  </si>
  <si>
    <t>不明</t>
    <rPh sb="0" eb="2">
      <t>フメイ</t>
    </rPh>
    <phoneticPr fontId="4"/>
  </si>
  <si>
    <t>桁：部材の断面欠損</t>
    <rPh sb="0" eb="1">
      <t>ケタ</t>
    </rPh>
    <phoneticPr fontId="4"/>
  </si>
  <si>
    <t>・図面で確認の場合</t>
    <rPh sb="1" eb="3">
      <t>ズメン</t>
    </rPh>
    <rPh sb="4" eb="6">
      <t>カクニン</t>
    </rPh>
    <rPh sb="7" eb="9">
      <t>バアイ</t>
    </rPh>
    <phoneticPr fontId="4"/>
  </si>
  <si>
    <t>その他</t>
    <rPh sb="2" eb="3">
      <t>タ</t>
    </rPh>
    <phoneticPr fontId="4"/>
  </si>
  <si>
    <t>筋かいの存在</t>
    <rPh sb="0" eb="1">
      <t>スジ</t>
    </rPh>
    <rPh sb="4" eb="6">
      <t>ソンザイ</t>
    </rPh>
    <phoneticPr fontId="4"/>
  </si>
  <si>
    <t>平面図の選択の際</t>
    <rPh sb="0" eb="3">
      <t>ヘイメンズ</t>
    </rPh>
    <rPh sb="4" eb="6">
      <t>センタク</t>
    </rPh>
    <rPh sb="7" eb="8">
      <t>サイ</t>
    </rPh>
    <phoneticPr fontId="4"/>
  </si>
  <si>
    <t>筋かい等：部材の断面欠損</t>
    <rPh sb="0" eb="1">
      <t>スジ</t>
    </rPh>
    <rPh sb="3" eb="4">
      <t>トウ</t>
    </rPh>
    <phoneticPr fontId="4"/>
  </si>
  <si>
    <t>存在
↓</t>
    <rPh sb="0" eb="2">
      <t>ソンザイ</t>
    </rPh>
    <phoneticPr fontId="4"/>
  </si>
  <si>
    <t>「平面図（筋かい位置明記）」を選択</t>
    <rPh sb="1" eb="4">
      <t>ヘイメンズ</t>
    </rPh>
    <rPh sb="5" eb="6">
      <t>スジ</t>
    </rPh>
    <rPh sb="8" eb="10">
      <t>イチ</t>
    </rPh>
    <rPh sb="10" eb="12">
      <t>メイキ</t>
    </rPh>
    <rPh sb="15" eb="17">
      <t>センタク</t>
    </rPh>
    <phoneticPr fontId="4"/>
  </si>
  <si>
    <t>土台と柱：接合金物</t>
    <rPh sb="0" eb="2">
      <t>ドダイ</t>
    </rPh>
    <rPh sb="3" eb="4">
      <t>ハシラ</t>
    </rPh>
    <rPh sb="5" eb="7">
      <t>セツゴウ</t>
    </rPh>
    <rPh sb="7" eb="9">
      <t>カナモノ</t>
    </rPh>
    <phoneticPr fontId="4"/>
  </si>
  <si>
    <t>増築等年度</t>
    <rPh sb="0" eb="2">
      <t>ゾウチク</t>
    </rPh>
    <rPh sb="2" eb="3">
      <t>トウ</t>
    </rPh>
    <rPh sb="3" eb="5">
      <t>ネンド</t>
    </rPh>
    <phoneticPr fontId="4"/>
  </si>
  <si>
    <t>規模・状況</t>
    <rPh sb="0" eb="2">
      <t>キボ</t>
    </rPh>
    <rPh sb="3" eb="5">
      <t>ジョウキョウ</t>
    </rPh>
    <phoneticPr fontId="4"/>
  </si>
  <si>
    <t>柱と梁桁：接合金物</t>
    <rPh sb="0" eb="1">
      <t>ハシラ</t>
    </rPh>
    <rPh sb="2" eb="3">
      <t>ハリ</t>
    </rPh>
    <rPh sb="3" eb="4">
      <t>ケタ</t>
    </rPh>
    <rPh sb="5" eb="7">
      <t>セツゴウ</t>
    </rPh>
    <rPh sb="7" eb="9">
      <t>カナモノ</t>
    </rPh>
    <phoneticPr fontId="4"/>
  </si>
  <si>
    <t>・筋かい金物について</t>
    <rPh sb="1" eb="2">
      <t>スジ</t>
    </rPh>
    <rPh sb="4" eb="6">
      <t>カナモノ</t>
    </rPh>
    <phoneticPr fontId="4"/>
  </si>
  <si>
    <t>-</t>
    <phoneticPr fontId="4"/>
  </si>
  <si>
    <t>-</t>
    <phoneticPr fontId="4"/>
  </si>
  <si>
    <t>筋かい材：接合金物</t>
    <rPh sb="0" eb="1">
      <t>スジ</t>
    </rPh>
    <rPh sb="3" eb="4">
      <t>ザイ</t>
    </rPh>
    <phoneticPr fontId="4"/>
  </si>
  <si>
    <t>「釘打ち」は金物に該当しません。</t>
    <rPh sb="1" eb="2">
      <t>クギ</t>
    </rPh>
    <rPh sb="2" eb="3">
      <t>ウ</t>
    </rPh>
    <rPh sb="6" eb="8">
      <t>カナモノ</t>
    </rPh>
    <rPh sb="9" eb="11">
      <t>ガイトウ</t>
    </rPh>
    <phoneticPr fontId="4"/>
  </si>
  <si>
    <t>1階増築</t>
    <rPh sb="1" eb="2">
      <t>カイ</t>
    </rPh>
    <rPh sb="2" eb="4">
      <t>ゾウチク</t>
    </rPh>
    <phoneticPr fontId="4"/>
  </si>
  <si>
    <t>床組部分の状況</t>
    <rPh sb="0" eb="1">
      <t>ユカ</t>
    </rPh>
    <rPh sb="1" eb="2">
      <t>グミ</t>
    </rPh>
    <rPh sb="2" eb="4">
      <t>ブブン</t>
    </rPh>
    <rPh sb="5" eb="7">
      <t>ジョウキョウ</t>
    </rPh>
    <phoneticPr fontId="4"/>
  </si>
  <si>
    <t>本診断においては平成１２年告示金物を示します。</t>
    <rPh sb="0" eb="1">
      <t>ホン</t>
    </rPh>
    <rPh sb="1" eb="3">
      <t>シンダン</t>
    </rPh>
    <rPh sb="8" eb="10">
      <t>ヘイセイ</t>
    </rPh>
    <rPh sb="12" eb="13">
      <t>ネン</t>
    </rPh>
    <rPh sb="13" eb="15">
      <t>コクジ</t>
    </rPh>
    <rPh sb="15" eb="17">
      <t>カナモノ</t>
    </rPh>
    <rPh sb="18" eb="19">
      <t>シメ</t>
    </rPh>
    <phoneticPr fontId="4"/>
  </si>
  <si>
    <t>2階増築</t>
    <rPh sb="1" eb="2">
      <t>カイ</t>
    </rPh>
    <rPh sb="2" eb="4">
      <t>ゾウチク</t>
    </rPh>
    <phoneticPr fontId="4"/>
  </si>
  <si>
    <t>梁と柱、差し鴨居：接合方法</t>
    <rPh sb="0" eb="1">
      <t>ハリ</t>
    </rPh>
    <rPh sb="2" eb="3">
      <t>ハシラ</t>
    </rPh>
    <rPh sb="4" eb="5">
      <t>サ</t>
    </rPh>
    <rPh sb="6" eb="8">
      <t>カモイ</t>
    </rPh>
    <phoneticPr fontId="4"/>
  </si>
  <si>
    <t>1,2階増築</t>
    <rPh sb="3" eb="4">
      <t>カイ</t>
    </rPh>
    <rPh sb="4" eb="6">
      <t>ゾウチク</t>
    </rPh>
    <phoneticPr fontId="4"/>
  </si>
  <si>
    <t>筋かい端部：接合方法</t>
    <rPh sb="0" eb="1">
      <t>スジ</t>
    </rPh>
    <rPh sb="3" eb="4">
      <t>タン</t>
    </rPh>
    <rPh sb="4" eb="5">
      <t>ブ</t>
    </rPh>
    <phoneticPr fontId="4"/>
  </si>
  <si>
    <t>・水平剛性について</t>
    <rPh sb="1" eb="3">
      <t>スイヘイ</t>
    </rPh>
    <rPh sb="3" eb="5">
      <t>ゴウセイ</t>
    </rPh>
    <phoneticPr fontId="4"/>
  </si>
  <si>
    <t>水平剛性の確保</t>
    <rPh sb="0" eb="2">
      <t>スイヘイ</t>
    </rPh>
    <rPh sb="2" eb="4">
      <t>ゴウセイ</t>
    </rPh>
    <rPh sb="5" eb="7">
      <t>カクホ</t>
    </rPh>
    <phoneticPr fontId="4"/>
  </si>
  <si>
    <t>在来木構造の場合は火打梁での水平力で伝達を考慮している。</t>
    <rPh sb="0" eb="2">
      <t>ザイライ</t>
    </rPh>
    <rPh sb="2" eb="3">
      <t>モク</t>
    </rPh>
    <rPh sb="3" eb="5">
      <t>コウゾウ</t>
    </rPh>
    <rPh sb="6" eb="8">
      <t>バアイ</t>
    </rPh>
    <rPh sb="9" eb="10">
      <t>ヒ</t>
    </rPh>
    <rPh sb="10" eb="11">
      <t>ウ</t>
    </rPh>
    <rPh sb="11" eb="12">
      <t>ハリ</t>
    </rPh>
    <rPh sb="14" eb="16">
      <t>スイヘイ</t>
    </rPh>
    <rPh sb="16" eb="17">
      <t>リョク</t>
    </rPh>
    <rPh sb="18" eb="20">
      <t>デンタツ</t>
    </rPh>
    <rPh sb="21" eb="23">
      <t>コウリョ</t>
    </rPh>
    <phoneticPr fontId="4"/>
  </si>
  <si>
    <t>２階床面又は小屋梁面</t>
    <rPh sb="1" eb="2">
      <t>カイ</t>
    </rPh>
    <rPh sb="2" eb="4">
      <t>ユカメン</t>
    </rPh>
    <rPh sb="4" eb="5">
      <t>マタ</t>
    </rPh>
    <rPh sb="6" eb="8">
      <t>コヤ</t>
    </rPh>
    <rPh sb="8" eb="9">
      <t>ハリ</t>
    </rPh>
    <rPh sb="9" eb="10">
      <t>メン</t>
    </rPh>
    <phoneticPr fontId="4"/>
  </si>
  <si>
    <t>屋根の垂木等の面を仮定剛床と考えれば垂木の接合部の</t>
    <rPh sb="0" eb="2">
      <t>ヤネ</t>
    </rPh>
    <rPh sb="3" eb="5">
      <t>タルキ</t>
    </rPh>
    <rPh sb="5" eb="6">
      <t>トウ</t>
    </rPh>
    <rPh sb="7" eb="8">
      <t>メン</t>
    </rPh>
    <rPh sb="9" eb="11">
      <t>カテイ</t>
    </rPh>
    <rPh sb="11" eb="13">
      <t>ゴウショウ</t>
    </rPh>
    <rPh sb="14" eb="15">
      <t>カンガ</t>
    </rPh>
    <rPh sb="18" eb="20">
      <t>タルキ</t>
    </rPh>
    <rPh sb="21" eb="23">
      <t>セツゴウ</t>
    </rPh>
    <rPh sb="23" eb="24">
      <t>ブ</t>
    </rPh>
    <phoneticPr fontId="4"/>
  </si>
  <si>
    <t>1階一部改築</t>
    <rPh sb="1" eb="2">
      <t>カイ</t>
    </rPh>
    <rPh sb="2" eb="4">
      <t>イチブ</t>
    </rPh>
    <rPh sb="4" eb="6">
      <t>カイチク</t>
    </rPh>
    <phoneticPr fontId="4"/>
  </si>
  <si>
    <t>金物を小屋裏金物と仮定できる。（品確法）</t>
    <rPh sb="0" eb="2">
      <t>カナモノ</t>
    </rPh>
    <rPh sb="3" eb="6">
      <t>コヤウラ</t>
    </rPh>
    <rPh sb="6" eb="8">
      <t>カナモノ</t>
    </rPh>
    <rPh sb="9" eb="11">
      <t>カテイ</t>
    </rPh>
    <rPh sb="16" eb="19">
      <t>ヒンカクホウ</t>
    </rPh>
    <phoneticPr fontId="4"/>
  </si>
  <si>
    <t>2階一部改築</t>
    <rPh sb="1" eb="2">
      <t>カイ</t>
    </rPh>
    <rPh sb="2" eb="4">
      <t>イチブ</t>
    </rPh>
    <rPh sb="4" eb="6">
      <t>カイチク</t>
    </rPh>
    <phoneticPr fontId="4"/>
  </si>
  <si>
    <t>下屋、増築部：接合方法</t>
    <rPh sb="0" eb="2">
      <t>ゲヤ</t>
    </rPh>
    <rPh sb="3" eb="5">
      <t>ゾウチク</t>
    </rPh>
    <rPh sb="5" eb="6">
      <t>ブ</t>
    </rPh>
    <rPh sb="7" eb="9">
      <t>セツゴウ</t>
    </rPh>
    <rPh sb="9" eb="11">
      <t>ホウホウ</t>
    </rPh>
    <phoneticPr fontId="4"/>
  </si>
  <si>
    <t>1,2階一部改築</t>
    <rPh sb="3" eb="4">
      <t>カイ</t>
    </rPh>
    <rPh sb="4" eb="6">
      <t>イチブ</t>
    </rPh>
    <rPh sb="6" eb="8">
      <t>カイチク</t>
    </rPh>
    <phoneticPr fontId="4"/>
  </si>
  <si>
    <t>劣化度調査票</t>
    <rPh sb="0" eb="2">
      <t>レッカ</t>
    </rPh>
    <rPh sb="2" eb="3">
      <t>ド</t>
    </rPh>
    <rPh sb="3" eb="6">
      <t>チョウサヒョウ</t>
    </rPh>
    <phoneticPr fontId="4"/>
  </si>
  <si>
    <t>入力時のワンポイントアドバイス⑥</t>
    <rPh sb="0" eb="3">
      <t>ニュウリョクジ</t>
    </rPh>
    <phoneticPr fontId="4"/>
  </si>
  <si>
    <t>部位</t>
    <rPh sb="0" eb="2">
      <t>ブイ</t>
    </rPh>
    <phoneticPr fontId="4"/>
  </si>
  <si>
    <t>存在↓</t>
    <rPh sb="0" eb="2">
      <t>ソンザイ</t>
    </rPh>
    <phoneticPr fontId="4"/>
  </si>
  <si>
    <t>劣化現象　※存在があるもののみ入力チェックする</t>
    <rPh sb="0" eb="2">
      <t>レッカ</t>
    </rPh>
    <rPh sb="2" eb="4">
      <t>ゲンショウ</t>
    </rPh>
    <rPh sb="6" eb="8">
      <t>ソンザイ</t>
    </rPh>
    <rPh sb="15" eb="17">
      <t>ニュウリョク</t>
    </rPh>
    <phoneticPr fontId="4"/>
  </si>
  <si>
    <t>・劣化度調査については</t>
    <rPh sb="1" eb="3">
      <t>レッカ</t>
    </rPh>
    <rPh sb="3" eb="4">
      <t>ド</t>
    </rPh>
    <rPh sb="4" eb="6">
      <t>チョウサ</t>
    </rPh>
    <phoneticPr fontId="4"/>
  </si>
  <si>
    <t>存在点数</t>
    <rPh sb="0" eb="2">
      <t>ソンザイ</t>
    </rPh>
    <rPh sb="2" eb="4">
      <t>テンスウ</t>
    </rPh>
    <phoneticPr fontId="4"/>
  </si>
  <si>
    <t>劣化点数</t>
    <rPh sb="0" eb="2">
      <t>レッカ</t>
    </rPh>
    <rPh sb="2" eb="4">
      <t>テンスウ</t>
    </rPh>
    <phoneticPr fontId="4"/>
  </si>
  <si>
    <t>屋根葺き材：金属板</t>
    <rPh sb="0" eb="2">
      <t>ヤネ</t>
    </rPh>
    <rPh sb="2" eb="3">
      <t>フ</t>
    </rPh>
    <rPh sb="4" eb="5">
      <t>ザイ</t>
    </rPh>
    <rPh sb="6" eb="9">
      <t>キンゾクバン</t>
    </rPh>
    <phoneticPr fontId="4"/>
  </si>
  <si>
    <t>「木造住宅の耐震診断と補強方法」を参照</t>
    <phoneticPr fontId="4"/>
  </si>
  <si>
    <t>外装補修</t>
    <rPh sb="0" eb="2">
      <t>ガイソウ</t>
    </rPh>
    <rPh sb="2" eb="4">
      <t>ホシュウ</t>
    </rPh>
    <phoneticPr fontId="4"/>
  </si>
  <si>
    <t>屋根葺き材：瓦・スレート</t>
    <rPh sb="0" eb="2">
      <t>ヤネ</t>
    </rPh>
    <rPh sb="2" eb="3">
      <t>フ</t>
    </rPh>
    <rPh sb="4" eb="5">
      <t>ザイ</t>
    </rPh>
    <rPh sb="6" eb="7">
      <t>カワラ</t>
    </rPh>
    <phoneticPr fontId="4"/>
  </si>
  <si>
    <t>内装補修（壁、柱等撤去なし）</t>
    <rPh sb="0" eb="2">
      <t>ナイソウ</t>
    </rPh>
    <rPh sb="2" eb="4">
      <t>ホシュウ</t>
    </rPh>
    <rPh sb="5" eb="6">
      <t>カベ</t>
    </rPh>
    <rPh sb="7" eb="8">
      <t>ハシラ</t>
    </rPh>
    <rPh sb="8" eb="9">
      <t>トウ</t>
    </rPh>
    <rPh sb="9" eb="11">
      <t>テッキョ</t>
    </rPh>
    <phoneticPr fontId="4"/>
  </si>
  <si>
    <t>軒・呼び樋</t>
    <rPh sb="0" eb="1">
      <t>ノキ</t>
    </rPh>
    <rPh sb="2" eb="3">
      <t>ヨ</t>
    </rPh>
    <rPh sb="4" eb="5">
      <t>トイ</t>
    </rPh>
    <phoneticPr fontId="4"/>
  </si>
  <si>
    <t>・劣化度調査の選択項目について</t>
    <rPh sb="1" eb="3">
      <t>レッカ</t>
    </rPh>
    <rPh sb="3" eb="4">
      <t>ド</t>
    </rPh>
    <rPh sb="4" eb="6">
      <t>チョウサ</t>
    </rPh>
    <rPh sb="7" eb="9">
      <t>センタク</t>
    </rPh>
    <rPh sb="9" eb="11">
      <t>コウモク</t>
    </rPh>
    <phoneticPr fontId="4"/>
  </si>
  <si>
    <t>内装補修（壁、柱等撤去あり）</t>
    <rPh sb="0" eb="2">
      <t>ナイソウ</t>
    </rPh>
    <rPh sb="2" eb="4">
      <t>ホシュウ</t>
    </rPh>
    <rPh sb="5" eb="6">
      <t>カベ</t>
    </rPh>
    <rPh sb="7" eb="8">
      <t>ハシラ</t>
    </rPh>
    <rPh sb="8" eb="9">
      <t>トウ</t>
    </rPh>
    <rPh sb="9" eb="11">
      <t>テッキョ</t>
    </rPh>
    <phoneticPr fontId="4"/>
  </si>
  <si>
    <t>縦樋</t>
    <rPh sb="0" eb="1">
      <t>タテ</t>
    </rPh>
    <rPh sb="1" eb="2">
      <t>トイ</t>
    </rPh>
    <phoneticPr fontId="4"/>
  </si>
  <si>
    <t>存在する部位について現場黙示の範囲で選択</t>
    <rPh sb="0" eb="2">
      <t>ソンザイ</t>
    </rPh>
    <rPh sb="4" eb="6">
      <t>ブイ</t>
    </rPh>
    <rPh sb="10" eb="12">
      <t>ゲンバ</t>
    </rPh>
    <rPh sb="12" eb="14">
      <t>モクシ</t>
    </rPh>
    <rPh sb="15" eb="17">
      <t>ハンイ</t>
    </rPh>
    <rPh sb="18" eb="20">
      <t>センタク</t>
    </rPh>
    <phoneticPr fontId="4"/>
  </si>
  <si>
    <t>内外装補修（壁、柱等撤去なし）</t>
    <rPh sb="0" eb="3">
      <t>ナイガイソウ</t>
    </rPh>
    <rPh sb="3" eb="5">
      <t>ホシュウ</t>
    </rPh>
    <rPh sb="6" eb="7">
      <t>カベ</t>
    </rPh>
    <rPh sb="8" eb="9">
      <t>ハシラ</t>
    </rPh>
    <rPh sb="9" eb="10">
      <t>トウ</t>
    </rPh>
    <rPh sb="10" eb="12">
      <t>テッキョ</t>
    </rPh>
    <phoneticPr fontId="4"/>
  </si>
  <si>
    <r>
      <t>外壁仕上げ：</t>
    </r>
    <r>
      <rPr>
        <sz val="8"/>
        <rFont val="ＭＳ Ｐゴシック"/>
        <family val="3"/>
        <charset val="128"/>
      </rPr>
      <t>木製板、合板</t>
    </r>
    <rPh sb="0" eb="2">
      <t>ガイヘキ</t>
    </rPh>
    <rPh sb="2" eb="4">
      <t>シア</t>
    </rPh>
    <rPh sb="6" eb="8">
      <t>モクセイ</t>
    </rPh>
    <rPh sb="8" eb="9">
      <t>イタ</t>
    </rPh>
    <rPh sb="10" eb="12">
      <t>ゴウバン</t>
    </rPh>
    <phoneticPr fontId="4"/>
  </si>
  <si>
    <t>内外装補修（壁、柱等撤去あり）</t>
    <rPh sb="0" eb="3">
      <t>ナイガイソウ</t>
    </rPh>
    <rPh sb="3" eb="5">
      <t>ホシュウ</t>
    </rPh>
    <rPh sb="6" eb="7">
      <t>カベ</t>
    </rPh>
    <rPh sb="8" eb="9">
      <t>ハシラ</t>
    </rPh>
    <rPh sb="9" eb="10">
      <t>トウ</t>
    </rPh>
    <rPh sb="10" eb="12">
      <t>テッキョ</t>
    </rPh>
    <phoneticPr fontId="4"/>
  </si>
  <si>
    <r>
      <t>外壁仕上げ：</t>
    </r>
    <r>
      <rPr>
        <sz val="8"/>
        <rFont val="ＭＳ Ｐゴシック"/>
        <family val="3"/>
        <charset val="128"/>
      </rPr>
      <t>窯業系サイディング</t>
    </r>
    <rPh sb="0" eb="2">
      <t>ガイヘキ</t>
    </rPh>
    <rPh sb="2" eb="4">
      <t>シア</t>
    </rPh>
    <rPh sb="6" eb="8">
      <t>ヨウギョウ</t>
    </rPh>
    <rPh sb="8" eb="9">
      <t>ケイ</t>
    </rPh>
    <phoneticPr fontId="4"/>
  </si>
  <si>
    <t>・サイディングについて</t>
    <phoneticPr fontId="4"/>
  </si>
  <si>
    <r>
      <t>外壁仕上げ：</t>
    </r>
    <r>
      <rPr>
        <sz val="8"/>
        <rFont val="ＭＳ Ｐゴシック"/>
        <family val="3"/>
        <charset val="128"/>
      </rPr>
      <t>金属サイディング</t>
    </r>
    <rPh sb="0" eb="2">
      <t>ガイヘキ</t>
    </rPh>
    <rPh sb="2" eb="4">
      <t>シア</t>
    </rPh>
    <rPh sb="6" eb="8">
      <t>キンゾク</t>
    </rPh>
    <phoneticPr fontId="4"/>
  </si>
  <si>
    <t>窯業系、セメント系は窯業系を選択</t>
    <rPh sb="0" eb="2">
      <t>ヨウギョウ</t>
    </rPh>
    <rPh sb="2" eb="3">
      <t>ケイ</t>
    </rPh>
    <rPh sb="8" eb="9">
      <t>ケイ</t>
    </rPh>
    <rPh sb="10" eb="12">
      <t>ヨウギョウ</t>
    </rPh>
    <rPh sb="12" eb="13">
      <t>ケイ</t>
    </rPh>
    <rPh sb="14" eb="16">
      <t>センタク</t>
    </rPh>
    <phoneticPr fontId="4"/>
  </si>
  <si>
    <r>
      <t>外壁仕上げ：</t>
    </r>
    <r>
      <rPr>
        <sz val="8"/>
        <rFont val="ＭＳ Ｐゴシック"/>
        <family val="3"/>
        <charset val="128"/>
      </rPr>
      <t>モルタル</t>
    </r>
    <rPh sb="0" eb="2">
      <t>ガイヘキ</t>
    </rPh>
    <rPh sb="2" eb="4">
      <t>シア</t>
    </rPh>
    <phoneticPr fontId="4"/>
  </si>
  <si>
    <t>波トタン、各波トタン等は金属系を選択</t>
    <rPh sb="0" eb="1">
      <t>ナミ</t>
    </rPh>
    <rPh sb="5" eb="6">
      <t>カク</t>
    </rPh>
    <rPh sb="6" eb="7">
      <t>ナミ</t>
    </rPh>
    <rPh sb="10" eb="11">
      <t>トウ</t>
    </rPh>
    <rPh sb="12" eb="15">
      <t>キンゾクケイ</t>
    </rPh>
    <rPh sb="16" eb="18">
      <t>センタク</t>
    </rPh>
    <phoneticPr fontId="4"/>
  </si>
  <si>
    <t>露出した躯体</t>
    <rPh sb="0" eb="2">
      <t>ロシュツ</t>
    </rPh>
    <rPh sb="4" eb="6">
      <t>クタイ</t>
    </rPh>
    <phoneticPr fontId="4"/>
  </si>
  <si>
    <t>ﾊﾞﾙｺﾆｰ手すり壁：木製板、合板</t>
    <rPh sb="6" eb="7">
      <t>テ</t>
    </rPh>
    <rPh sb="9" eb="10">
      <t>カベ</t>
    </rPh>
    <rPh sb="11" eb="13">
      <t>モクセイ</t>
    </rPh>
    <rPh sb="13" eb="14">
      <t>イタ</t>
    </rPh>
    <rPh sb="15" eb="17">
      <t>ゴウハン</t>
    </rPh>
    <phoneticPr fontId="4"/>
  </si>
  <si>
    <t>・露出した躯体について</t>
    <rPh sb="1" eb="3">
      <t>ロシュツ</t>
    </rPh>
    <rPh sb="5" eb="7">
      <t>クタイ</t>
    </rPh>
    <phoneticPr fontId="4"/>
  </si>
  <si>
    <t>ﾊﾞﾙｺﾆｰ手すり壁：窯業系ｻｲﾃﾞｨﾝｸﾞ</t>
    <rPh sb="6" eb="7">
      <t>テ</t>
    </rPh>
    <rPh sb="9" eb="10">
      <t>カベ</t>
    </rPh>
    <rPh sb="11" eb="13">
      <t>ヨウギョウ</t>
    </rPh>
    <rPh sb="13" eb="14">
      <t>ケイ</t>
    </rPh>
    <phoneticPr fontId="4"/>
  </si>
  <si>
    <t>桁、柱、土台等が現しとなっている真壁づくりの構造の場合の劣化度を判定</t>
    <rPh sb="0" eb="1">
      <t>ケタ</t>
    </rPh>
    <rPh sb="2" eb="3">
      <t>ハシラ</t>
    </rPh>
    <rPh sb="4" eb="6">
      <t>ドダイ</t>
    </rPh>
    <rPh sb="6" eb="7">
      <t>トウ</t>
    </rPh>
    <rPh sb="8" eb="9">
      <t>アラワ</t>
    </rPh>
    <rPh sb="16" eb="18">
      <t>シンカベ</t>
    </rPh>
    <rPh sb="22" eb="24">
      <t>コウゾウ</t>
    </rPh>
    <rPh sb="25" eb="27">
      <t>バアイ</t>
    </rPh>
    <rPh sb="28" eb="30">
      <t>レッカ</t>
    </rPh>
    <rPh sb="30" eb="31">
      <t>ド</t>
    </rPh>
    <rPh sb="32" eb="34">
      <t>ハンテイ</t>
    </rPh>
    <phoneticPr fontId="4"/>
  </si>
  <si>
    <t>ﾊﾞﾙｺﾆｰ手すり壁：金属ｻｲﾃﾞｨﾝｸﾞ</t>
    <rPh sb="6" eb="7">
      <t>テ</t>
    </rPh>
    <rPh sb="9" eb="10">
      <t>カベ</t>
    </rPh>
    <rPh sb="11" eb="13">
      <t>キンゾク</t>
    </rPh>
    <phoneticPr fontId="4"/>
  </si>
  <si>
    <t>玄関ポーチ等の局部的なものは除く</t>
    <rPh sb="0" eb="2">
      <t>ゲンカン</t>
    </rPh>
    <rPh sb="5" eb="6">
      <t>トウ</t>
    </rPh>
    <rPh sb="7" eb="10">
      <t>キョクブテキ</t>
    </rPh>
    <rPh sb="14" eb="15">
      <t>ノゾ</t>
    </rPh>
    <phoneticPr fontId="4"/>
  </si>
  <si>
    <t>ﾊﾞﾙｺﾆｰ：外壁との接合部</t>
    <rPh sb="7" eb="9">
      <t>ガイヘキ</t>
    </rPh>
    <rPh sb="11" eb="13">
      <t>セツゴウ</t>
    </rPh>
    <rPh sb="13" eb="14">
      <t>ブ</t>
    </rPh>
    <phoneticPr fontId="4"/>
  </si>
  <si>
    <t>ﾊﾞﾙｺﾆｰ床排水</t>
    <rPh sb="6" eb="7">
      <t>ユカ</t>
    </rPh>
    <rPh sb="7" eb="9">
      <t>ハイスイ</t>
    </rPh>
    <phoneticPr fontId="4"/>
  </si>
  <si>
    <t>・内壁：浴室のタイル壁及びタイル壁以外について</t>
    <rPh sb="1" eb="3">
      <t>ウチカベ</t>
    </rPh>
    <rPh sb="4" eb="6">
      <t>ヨクシツ</t>
    </rPh>
    <rPh sb="10" eb="11">
      <t>カベ</t>
    </rPh>
    <rPh sb="11" eb="12">
      <t>オヨ</t>
    </rPh>
    <rPh sb="16" eb="17">
      <t>カベ</t>
    </rPh>
    <rPh sb="17" eb="19">
      <t>イガイ</t>
    </rPh>
    <phoneticPr fontId="4"/>
  </si>
  <si>
    <t>内壁：一般室内壁、窓下</t>
    <rPh sb="0" eb="2">
      <t>ナイヘキ</t>
    </rPh>
    <rPh sb="3" eb="5">
      <t>イッパン</t>
    </rPh>
    <rPh sb="5" eb="6">
      <t>シツ</t>
    </rPh>
    <rPh sb="6" eb="8">
      <t>ナイヘキ</t>
    </rPh>
    <rPh sb="9" eb="10">
      <t>マド</t>
    </rPh>
    <rPh sb="10" eb="11">
      <t>シタ</t>
    </rPh>
    <phoneticPr fontId="4"/>
  </si>
  <si>
    <t>ユニットバスの場合は存在は「無」とする。</t>
    <rPh sb="7" eb="9">
      <t>バアイ</t>
    </rPh>
    <rPh sb="10" eb="12">
      <t>ソンザイ</t>
    </rPh>
    <rPh sb="14" eb="15">
      <t>ム</t>
    </rPh>
    <phoneticPr fontId="4"/>
  </si>
  <si>
    <t>内壁：浴室のﾀｲﾙ壁</t>
    <rPh sb="0" eb="2">
      <t>ナイヘキ</t>
    </rPh>
    <rPh sb="3" eb="5">
      <t>ヨクシツ</t>
    </rPh>
    <rPh sb="9" eb="10">
      <t>カベ</t>
    </rPh>
    <phoneticPr fontId="4"/>
  </si>
  <si>
    <t>内壁：浴室のﾀｲﾙ壁以外</t>
    <rPh sb="0" eb="2">
      <t>ナイヘキ</t>
    </rPh>
    <rPh sb="3" eb="5">
      <t>ヨクシツ</t>
    </rPh>
    <rPh sb="9" eb="10">
      <t>カベ</t>
    </rPh>
    <rPh sb="10" eb="12">
      <t>イガイ</t>
    </rPh>
    <phoneticPr fontId="4"/>
  </si>
  <si>
    <t>・床下について</t>
    <rPh sb="1" eb="3">
      <t>ユカシタ</t>
    </rPh>
    <phoneticPr fontId="4"/>
  </si>
  <si>
    <t>床面：一般室</t>
    <rPh sb="0" eb="2">
      <t>ユカメン</t>
    </rPh>
    <rPh sb="3" eb="5">
      <t>イッパン</t>
    </rPh>
    <rPh sb="5" eb="6">
      <t>シツ</t>
    </rPh>
    <phoneticPr fontId="4"/>
  </si>
  <si>
    <t>基礎の亀裂は内部においても駆使した範囲で選択</t>
    <rPh sb="0" eb="2">
      <t>キソ</t>
    </rPh>
    <rPh sb="3" eb="5">
      <t>キレツ</t>
    </rPh>
    <rPh sb="6" eb="8">
      <t>ナイブ</t>
    </rPh>
    <rPh sb="13" eb="15">
      <t>クシ</t>
    </rPh>
    <rPh sb="17" eb="19">
      <t>ハンイ</t>
    </rPh>
    <rPh sb="20" eb="22">
      <t>センタク</t>
    </rPh>
    <phoneticPr fontId="4"/>
  </si>
  <si>
    <t>床面：廊下</t>
    <rPh sb="0" eb="2">
      <t>ユカメン</t>
    </rPh>
    <rPh sb="3" eb="5">
      <t>ロウカ</t>
    </rPh>
    <phoneticPr fontId="4"/>
  </si>
  <si>
    <t>床下</t>
    <rPh sb="0" eb="2">
      <t>ユカシタ</t>
    </rPh>
    <phoneticPr fontId="4"/>
  </si>
  <si>
    <t>・大引、束、根太等の床下部材に腐朽、蟻道、蟻害等の劣化度を</t>
    <rPh sb="1" eb="3">
      <t>オオビ</t>
    </rPh>
    <rPh sb="4" eb="5">
      <t>ツカ</t>
    </rPh>
    <rPh sb="6" eb="8">
      <t>ネダ</t>
    </rPh>
    <rPh sb="8" eb="9">
      <t>トウ</t>
    </rPh>
    <rPh sb="10" eb="12">
      <t>ユカシタ</t>
    </rPh>
    <rPh sb="12" eb="14">
      <t>ブザイ</t>
    </rPh>
    <rPh sb="15" eb="17">
      <t>フキュウ</t>
    </rPh>
    <rPh sb="18" eb="20">
      <t>ギドウ</t>
    </rPh>
    <rPh sb="21" eb="22">
      <t>ギ</t>
    </rPh>
    <rPh sb="22" eb="23">
      <t>ガイ</t>
    </rPh>
    <rPh sb="23" eb="24">
      <t>トウ</t>
    </rPh>
    <rPh sb="25" eb="27">
      <t>レッカ</t>
    </rPh>
    <rPh sb="27" eb="28">
      <t>ド</t>
    </rPh>
    <phoneticPr fontId="4"/>
  </si>
  <si>
    <t>存在点数＝</t>
    <rPh sb="0" eb="2">
      <t>ソンザイ</t>
    </rPh>
    <rPh sb="2" eb="4">
      <t>テンスウ</t>
    </rPh>
    <phoneticPr fontId="4"/>
  </si>
  <si>
    <t>劣化点数＝</t>
    <rPh sb="0" eb="2">
      <t>レッカ</t>
    </rPh>
    <rPh sb="2" eb="4">
      <t>テンスウ</t>
    </rPh>
    <phoneticPr fontId="4"/>
  </si>
  <si>
    <t>目視又はドライバーチェック等で確認</t>
    <rPh sb="0" eb="2">
      <t>モクシ</t>
    </rPh>
    <rPh sb="2" eb="3">
      <t>マタ</t>
    </rPh>
    <rPh sb="13" eb="14">
      <t>トウ</t>
    </rPh>
    <rPh sb="15" eb="17">
      <t>カクニン</t>
    </rPh>
    <phoneticPr fontId="4"/>
  </si>
  <si>
    <t>診断プログラム　総合評価(診断結果)出力　注意事項入力用</t>
    <rPh sb="0" eb="2">
      <t>シンダン</t>
    </rPh>
    <rPh sb="8" eb="10">
      <t>ソウゴウ</t>
    </rPh>
    <rPh sb="10" eb="12">
      <t>ヒョウカ</t>
    </rPh>
    <rPh sb="13" eb="15">
      <t>シンダン</t>
    </rPh>
    <rPh sb="15" eb="17">
      <t>ケッカ</t>
    </rPh>
    <rPh sb="18" eb="20">
      <t>シュツリョク</t>
    </rPh>
    <rPh sb="21" eb="23">
      <t>チュウイ</t>
    </rPh>
    <rPh sb="23" eb="25">
      <t>ジコウ</t>
    </rPh>
    <rPh sb="25" eb="28">
      <t>ニュウリョクヨウ</t>
    </rPh>
    <phoneticPr fontId="4"/>
  </si>
  <si>
    <t>【地盤】</t>
    <rPh sb="1" eb="3">
      <t>ジバン</t>
    </rPh>
    <phoneticPr fontId="4"/>
  </si>
  <si>
    <t>入力時のワンポイントアドバイス⑦</t>
    <rPh sb="0" eb="3">
      <t>ニュウリョクジ</t>
    </rPh>
    <phoneticPr fontId="4"/>
  </si>
  <si>
    <t>【地形】</t>
    <rPh sb="1" eb="3">
      <t>チケイ</t>
    </rPh>
    <phoneticPr fontId="4"/>
  </si>
  <si>
    <t>・地形について</t>
    <rPh sb="1" eb="3">
      <t>チケイ</t>
    </rPh>
    <phoneticPr fontId="4"/>
  </si>
  <si>
    <t>普通、平坦以外は注意事項を選択</t>
    <rPh sb="0" eb="2">
      <t>フツウ</t>
    </rPh>
    <rPh sb="3" eb="5">
      <t>ヘイタン</t>
    </rPh>
    <rPh sb="5" eb="7">
      <t>イガイ</t>
    </rPh>
    <rPh sb="8" eb="10">
      <t>チュウイ</t>
    </rPh>
    <rPh sb="10" eb="12">
      <t>ジコウ</t>
    </rPh>
    <rPh sb="13" eb="15">
      <t>センタク</t>
    </rPh>
    <phoneticPr fontId="4"/>
  </si>
  <si>
    <t>【基礎】</t>
    <rPh sb="1" eb="3">
      <t>キソ</t>
    </rPh>
    <phoneticPr fontId="4"/>
  </si>
  <si>
    <t>・基礎について</t>
    <rPh sb="1" eb="3">
      <t>キソ</t>
    </rPh>
    <phoneticPr fontId="4"/>
  </si>
  <si>
    <t>Ⅲその他の玉石基礎等を選択した場合</t>
    <rPh sb="3" eb="4">
      <t>タ</t>
    </rPh>
    <rPh sb="5" eb="7">
      <t>タマイシ</t>
    </rPh>
    <rPh sb="7" eb="9">
      <t>キソ</t>
    </rPh>
    <rPh sb="9" eb="10">
      <t>トウ</t>
    </rPh>
    <rPh sb="11" eb="13">
      <t>センタク</t>
    </rPh>
    <rPh sb="15" eb="17">
      <t>バアイ</t>
    </rPh>
    <phoneticPr fontId="4"/>
  </si>
  <si>
    <t>左欄の項目を選択</t>
    <rPh sb="0" eb="1">
      <t>ヒダリ</t>
    </rPh>
    <rPh sb="1" eb="2">
      <t>ラン</t>
    </rPh>
    <rPh sb="3" eb="5">
      <t>コウモク</t>
    </rPh>
    <rPh sb="6" eb="8">
      <t>センタク</t>
    </rPh>
    <phoneticPr fontId="4"/>
  </si>
  <si>
    <t>※特記事項があれば【所見】欄に手入力</t>
    <rPh sb="1" eb="3">
      <t>トッキ</t>
    </rPh>
    <rPh sb="3" eb="5">
      <t>ジコウ</t>
    </rPh>
    <rPh sb="10" eb="12">
      <t>ショケン</t>
    </rPh>
    <rPh sb="13" eb="14">
      <t>ラン</t>
    </rPh>
    <rPh sb="15" eb="16">
      <t>テ</t>
    </rPh>
    <rPh sb="16" eb="18">
      <t>ニュウリョク</t>
    </rPh>
    <phoneticPr fontId="4"/>
  </si>
  <si>
    <t>【その他注意事項】</t>
    <rPh sb="3" eb="4">
      <t>タ</t>
    </rPh>
    <rPh sb="4" eb="6">
      <t>チュウイ</t>
    </rPh>
    <rPh sb="6" eb="8">
      <t>ジコウ</t>
    </rPh>
    <phoneticPr fontId="4"/>
  </si>
  <si>
    <t>・その他の注意事項について</t>
    <rPh sb="3" eb="4">
      <t>タ</t>
    </rPh>
    <rPh sb="5" eb="7">
      <t>チュウイ</t>
    </rPh>
    <rPh sb="7" eb="9">
      <t>ジコウ</t>
    </rPh>
    <phoneticPr fontId="4"/>
  </si>
  <si>
    <t>※部分点検調査票の筋かいの有無に対応しています</t>
    <rPh sb="1" eb="3">
      <t>ブブン</t>
    </rPh>
    <rPh sb="3" eb="5">
      <t>テンケン</t>
    </rPh>
    <rPh sb="5" eb="8">
      <t>チョウサヒョウ</t>
    </rPh>
    <rPh sb="9" eb="10">
      <t>スジ</t>
    </rPh>
    <rPh sb="13" eb="15">
      <t>ウム</t>
    </rPh>
    <rPh sb="16" eb="18">
      <t>タイオウ</t>
    </rPh>
    <phoneticPr fontId="4"/>
  </si>
  <si>
    <t>診断報告書作成時に申込者に対して</t>
    <rPh sb="0" eb="2">
      <t>シンダン</t>
    </rPh>
    <rPh sb="2" eb="5">
      <t>ホウコクショ</t>
    </rPh>
    <rPh sb="5" eb="7">
      <t>サクセイ</t>
    </rPh>
    <rPh sb="7" eb="8">
      <t>ジ</t>
    </rPh>
    <rPh sb="9" eb="11">
      <t>モウシコミ</t>
    </rPh>
    <rPh sb="11" eb="12">
      <t>シャ</t>
    </rPh>
    <rPh sb="13" eb="14">
      <t>タイ</t>
    </rPh>
    <phoneticPr fontId="4"/>
  </si>
  <si>
    <t>注意事項等あれば記入</t>
    <rPh sb="0" eb="2">
      <t>チュウイ</t>
    </rPh>
    <rPh sb="2" eb="4">
      <t>ジコウ</t>
    </rPh>
    <rPh sb="4" eb="5">
      <t>トウ</t>
    </rPh>
    <rPh sb="8" eb="10">
      <t>キニュウ</t>
    </rPh>
    <phoneticPr fontId="4"/>
  </si>
  <si>
    <t>【診断結果入力】</t>
    <rPh sb="1" eb="3">
      <t>シンダン</t>
    </rPh>
    <rPh sb="3" eb="5">
      <t>ケッカ</t>
    </rPh>
    <rPh sb="5" eb="7">
      <t>ニュウリョク</t>
    </rPh>
    <phoneticPr fontId="4"/>
  </si>
  <si>
    <t>階</t>
    <rPh sb="0" eb="1">
      <t>カイ</t>
    </rPh>
    <phoneticPr fontId="4"/>
  </si>
  <si>
    <t>A
床面積</t>
    <rPh sb="2" eb="5">
      <t>ユカメンセキ</t>
    </rPh>
    <phoneticPr fontId="4"/>
  </si>
  <si>
    <t>Qr
必要耐力</t>
    <rPh sb="3" eb="5">
      <t>ヒツヨウ</t>
    </rPh>
    <rPh sb="5" eb="7">
      <t>タイリョク</t>
    </rPh>
    <phoneticPr fontId="4"/>
  </si>
  <si>
    <t>２階</t>
    <phoneticPr fontId="4"/>
  </si>
  <si>
    <t>この下方に耐震補強アドバイスの</t>
    <rPh sb="2" eb="4">
      <t>カホウ</t>
    </rPh>
    <rPh sb="5" eb="7">
      <t>タイシン</t>
    </rPh>
    <rPh sb="7" eb="9">
      <t>ホキョウ</t>
    </rPh>
    <phoneticPr fontId="4"/>
  </si>
  <si>
    <t>１階</t>
    <phoneticPr fontId="4"/>
  </si>
  <si>
    <t>入力項目があります。</t>
    <rPh sb="0" eb="2">
      <t>ニュウリョク</t>
    </rPh>
    <rPh sb="2" eb="4">
      <t>コウモク</t>
    </rPh>
    <phoneticPr fontId="4"/>
  </si>
  <si>
    <t>↓↓↓</t>
    <phoneticPr fontId="4"/>
  </si>
  <si>
    <t>診断方向</t>
    <rPh sb="0" eb="2">
      <t>シンダン</t>
    </rPh>
    <rPh sb="2" eb="4">
      <t>ホウコウ</t>
    </rPh>
    <phoneticPr fontId="4"/>
  </si>
  <si>
    <t>強さ
Qu（ｋN）</t>
    <rPh sb="0" eb="1">
      <t>ツヨ</t>
    </rPh>
    <phoneticPr fontId="4"/>
  </si>
  <si>
    <t>配置などによる低減係数　eKfl</t>
    <rPh sb="0" eb="2">
      <t>ハイチ</t>
    </rPh>
    <rPh sb="7" eb="9">
      <t>テイゲン</t>
    </rPh>
    <rPh sb="9" eb="11">
      <t>ケイスウ</t>
    </rPh>
    <phoneticPr fontId="4"/>
  </si>
  <si>
    <t>劣化度　dK</t>
    <rPh sb="0" eb="2">
      <t>レッカ</t>
    </rPh>
    <rPh sb="2" eb="3">
      <t>ド</t>
    </rPh>
    <phoneticPr fontId="4"/>
  </si>
  <si>
    <t>２階X方向</t>
    <rPh sb="1" eb="2">
      <t>カイ</t>
    </rPh>
    <rPh sb="3" eb="5">
      <t>ホウコウ</t>
    </rPh>
    <phoneticPr fontId="4"/>
  </si>
  <si>
    <t>２階Y方向</t>
    <rPh sb="1" eb="2">
      <t>カイ</t>
    </rPh>
    <rPh sb="3" eb="5">
      <t>ホウコウ</t>
    </rPh>
    <phoneticPr fontId="4"/>
  </si>
  <si>
    <t>１階X方向</t>
    <rPh sb="1" eb="2">
      <t>カイ</t>
    </rPh>
    <rPh sb="3" eb="5">
      <t>ホウコウ</t>
    </rPh>
    <phoneticPr fontId="4"/>
  </si>
  <si>
    <t>昭和56年(1981年)</t>
    <rPh sb="0" eb="2">
      <t>ショウワ</t>
    </rPh>
    <rPh sb="4" eb="5">
      <t>ネン</t>
    </rPh>
    <rPh sb="10" eb="11">
      <t>ネン</t>
    </rPh>
    <phoneticPr fontId="4"/>
  </si>
  <si>
    <t>１階Y方向</t>
    <rPh sb="1" eb="2">
      <t>カイ</t>
    </rPh>
    <rPh sb="3" eb="5">
      <t>ホウコウ</t>
    </rPh>
    <phoneticPr fontId="4"/>
  </si>
  <si>
    <t>昭和57年(1982年)</t>
    <rPh sb="0" eb="2">
      <t>ショウワ</t>
    </rPh>
    <rPh sb="4" eb="5">
      <t>ネン</t>
    </rPh>
    <rPh sb="10" eb="11">
      <t>ネン</t>
    </rPh>
    <phoneticPr fontId="4"/>
  </si>
  <si>
    <t>昭和58年(1983年)</t>
    <rPh sb="0" eb="2">
      <t>ショウワ</t>
    </rPh>
    <rPh sb="4" eb="5">
      <t>ネン</t>
    </rPh>
    <rPh sb="10" eb="11">
      <t>ネン</t>
    </rPh>
    <phoneticPr fontId="4"/>
  </si>
  <si>
    <t>昭和59年(1984年)</t>
    <rPh sb="0" eb="2">
      <t>ショウワ</t>
    </rPh>
    <rPh sb="4" eb="5">
      <t>ネン</t>
    </rPh>
    <rPh sb="10" eb="11">
      <t>ネン</t>
    </rPh>
    <phoneticPr fontId="4"/>
  </si>
  <si>
    <t>【各種協議経過】</t>
    <rPh sb="1" eb="3">
      <t>カクシュ</t>
    </rPh>
    <rPh sb="3" eb="5">
      <t>キョウギ</t>
    </rPh>
    <rPh sb="5" eb="7">
      <t>ケイカ</t>
    </rPh>
    <phoneticPr fontId="4"/>
  </si>
  <si>
    <t>診断報告までの間に申込者や市役所との間で協議した内容を入力</t>
    <rPh sb="0" eb="2">
      <t>シンダン</t>
    </rPh>
    <rPh sb="2" eb="4">
      <t>ホウコク</t>
    </rPh>
    <rPh sb="7" eb="8">
      <t>アイダ</t>
    </rPh>
    <rPh sb="9" eb="11">
      <t>モウシコミ</t>
    </rPh>
    <rPh sb="11" eb="12">
      <t>シャ</t>
    </rPh>
    <rPh sb="13" eb="16">
      <t>シヤクショ</t>
    </rPh>
    <rPh sb="18" eb="19">
      <t>アイダ</t>
    </rPh>
    <rPh sb="20" eb="22">
      <t>キョウギ</t>
    </rPh>
    <rPh sb="24" eb="26">
      <t>ナイヨウ</t>
    </rPh>
    <rPh sb="27" eb="29">
      <t>ニュウリョク</t>
    </rPh>
    <phoneticPr fontId="4"/>
  </si>
  <si>
    <t>昭和60年(1985年)</t>
    <rPh sb="0" eb="2">
      <t>ショウワ</t>
    </rPh>
    <rPh sb="4" eb="5">
      <t>ネン</t>
    </rPh>
    <rPh sb="10" eb="11">
      <t>ネン</t>
    </rPh>
    <phoneticPr fontId="4"/>
  </si>
  <si>
    <t>担当</t>
    <rPh sb="0" eb="2">
      <t>タントウ</t>
    </rPh>
    <phoneticPr fontId="4"/>
  </si>
  <si>
    <t>協議内容</t>
    <rPh sb="0" eb="2">
      <t>キョウギ</t>
    </rPh>
    <rPh sb="2" eb="4">
      <t>ナイヨウ</t>
    </rPh>
    <phoneticPr fontId="4"/>
  </si>
  <si>
    <t>協議年月日</t>
    <rPh sb="0" eb="2">
      <t>キョウギ</t>
    </rPh>
    <rPh sb="2" eb="5">
      <t>ネンガッピ</t>
    </rPh>
    <phoneticPr fontId="4"/>
  </si>
  <si>
    <t>昭和61年(1986年)</t>
    <rPh sb="0" eb="2">
      <t>ショウワ</t>
    </rPh>
    <rPh sb="4" eb="5">
      <t>ネン</t>
    </rPh>
    <rPh sb="10" eb="11">
      <t>ネン</t>
    </rPh>
    <phoneticPr fontId="4"/>
  </si>
  <si>
    <t>昭和62年(1987年)</t>
    <rPh sb="0" eb="2">
      <t>ショウワ</t>
    </rPh>
    <rPh sb="4" eb="5">
      <t>ネン</t>
    </rPh>
    <rPh sb="10" eb="11">
      <t>ネン</t>
    </rPh>
    <phoneticPr fontId="4"/>
  </si>
  <si>
    <t>昭和63年(1988年)</t>
    <rPh sb="0" eb="2">
      <t>ショウワ</t>
    </rPh>
    <rPh sb="4" eb="5">
      <t>ネン</t>
    </rPh>
    <rPh sb="10" eb="11">
      <t>ネン</t>
    </rPh>
    <phoneticPr fontId="4"/>
  </si>
  <si>
    <t>昭和64年平成元(1989年)</t>
    <rPh sb="0" eb="2">
      <t>ショウワ</t>
    </rPh>
    <rPh sb="4" eb="5">
      <t>ネン</t>
    </rPh>
    <rPh sb="5" eb="7">
      <t>ヘイセイ</t>
    </rPh>
    <rPh sb="7" eb="8">
      <t>ガン</t>
    </rPh>
    <rPh sb="13" eb="14">
      <t>ネン</t>
    </rPh>
    <phoneticPr fontId="4"/>
  </si>
  <si>
    <t>平成2年(1990年)</t>
    <rPh sb="0" eb="2">
      <t>ヘイセイ</t>
    </rPh>
    <rPh sb="3" eb="4">
      <t>ネン</t>
    </rPh>
    <rPh sb="9" eb="10">
      <t>ネン</t>
    </rPh>
    <phoneticPr fontId="4"/>
  </si>
  <si>
    <t>平成3年(1991年)</t>
    <rPh sb="0" eb="2">
      <t>ヘイセイ</t>
    </rPh>
    <rPh sb="3" eb="4">
      <t>ネン</t>
    </rPh>
    <rPh sb="9" eb="10">
      <t>ネン</t>
    </rPh>
    <phoneticPr fontId="4"/>
  </si>
  <si>
    <t>平成4年(1992年)</t>
    <rPh sb="0" eb="2">
      <t>ヘイセイ</t>
    </rPh>
    <rPh sb="3" eb="4">
      <t>ネン</t>
    </rPh>
    <rPh sb="9" eb="10">
      <t>ネン</t>
    </rPh>
    <phoneticPr fontId="4"/>
  </si>
  <si>
    <t>【診断結果】</t>
    <rPh sb="1" eb="3">
      <t>シンダン</t>
    </rPh>
    <rPh sb="3" eb="5">
      <t>ケッカ</t>
    </rPh>
    <phoneticPr fontId="4"/>
  </si>
  <si>
    <t>平成5年(1993年)</t>
    <rPh sb="0" eb="2">
      <t>ヘイセイ</t>
    </rPh>
    <rPh sb="3" eb="4">
      <t>ネン</t>
    </rPh>
    <rPh sb="9" eb="10">
      <t>ネン</t>
    </rPh>
    <phoneticPr fontId="4"/>
  </si>
  <si>
    <t>Qr</t>
    <phoneticPr fontId="4"/>
  </si>
  <si>
    <t>edQu</t>
    <phoneticPr fontId="4"/>
  </si>
  <si>
    <t>edQu/Qr</t>
    <phoneticPr fontId="4"/>
  </si>
  <si>
    <t>入力時のワンポイントアドバイス⑧</t>
    <rPh sb="0" eb="3">
      <t>ニュウリョクジ</t>
    </rPh>
    <phoneticPr fontId="4"/>
  </si>
  <si>
    <t>平成6年(1994年)</t>
    <rPh sb="0" eb="2">
      <t>ヘイセイ</t>
    </rPh>
    <rPh sb="3" eb="4">
      <t>ネン</t>
    </rPh>
    <rPh sb="9" eb="10">
      <t>ネン</t>
    </rPh>
    <phoneticPr fontId="4"/>
  </si>
  <si>
    <t>平成7年(1995年)</t>
    <rPh sb="0" eb="2">
      <t>ヘイセイ</t>
    </rPh>
    <rPh sb="3" eb="4">
      <t>ネン</t>
    </rPh>
    <rPh sb="9" eb="10">
      <t>ネン</t>
    </rPh>
    <phoneticPr fontId="4"/>
  </si>
  <si>
    <t>edQu/Qrを転記入力</t>
    <rPh sb="8" eb="10">
      <t>テンキ</t>
    </rPh>
    <rPh sb="10" eb="12">
      <t>ニュウリョク</t>
    </rPh>
    <phoneticPr fontId="4"/>
  </si>
  <si>
    <t>平成8年(1996年)</t>
    <rPh sb="0" eb="2">
      <t>ヘイセイ</t>
    </rPh>
    <rPh sb="3" eb="4">
      <t>ネン</t>
    </rPh>
    <rPh sb="9" eb="10">
      <t>ネン</t>
    </rPh>
    <phoneticPr fontId="4"/>
  </si>
  <si>
    <t>※平屋の場合、２階は空欄のまま</t>
    <rPh sb="1" eb="3">
      <t>ヒラヤ</t>
    </rPh>
    <rPh sb="4" eb="6">
      <t>バアイ</t>
    </rPh>
    <rPh sb="8" eb="9">
      <t>カイ</t>
    </rPh>
    <rPh sb="10" eb="12">
      <t>クウラン</t>
    </rPh>
    <phoneticPr fontId="4"/>
  </si>
  <si>
    <t>平成9年(1997年)</t>
    <rPh sb="0" eb="2">
      <t>ヘイセイ</t>
    </rPh>
    <rPh sb="3" eb="4">
      <t>ネン</t>
    </rPh>
    <rPh sb="9" eb="10">
      <t>ネン</t>
    </rPh>
    <phoneticPr fontId="4"/>
  </si>
  <si>
    <t>平成10年(1998年)</t>
    <rPh sb="0" eb="2">
      <t>ヘイセイ</t>
    </rPh>
    <rPh sb="4" eb="5">
      <t>ネン</t>
    </rPh>
    <rPh sb="10" eb="11">
      <t>ネン</t>
    </rPh>
    <phoneticPr fontId="4"/>
  </si>
  <si>
    <t>必要壁枚数の算出</t>
    <rPh sb="0" eb="2">
      <t>ヒツヨウ</t>
    </rPh>
    <rPh sb="2" eb="3">
      <t>カベ</t>
    </rPh>
    <rPh sb="3" eb="5">
      <t>マイスウ</t>
    </rPh>
    <rPh sb="6" eb="8">
      <t>サンシュツ</t>
    </rPh>
    <phoneticPr fontId="4"/>
  </si>
  <si>
    <t>通常評点</t>
    <rPh sb="0" eb="2">
      <t>ツウジョウ</t>
    </rPh>
    <rPh sb="2" eb="4">
      <t>ヒョウテン</t>
    </rPh>
    <phoneticPr fontId="4"/>
  </si>
  <si>
    <t>必要耐力</t>
    <rPh sb="0" eb="2">
      <t>ヒツヨウ</t>
    </rPh>
    <rPh sb="2" eb="4">
      <t>タイリョク</t>
    </rPh>
    <phoneticPr fontId="4"/>
  </si>
  <si>
    <t>強さ</t>
    <rPh sb="0" eb="1">
      <t>ツヨ</t>
    </rPh>
    <phoneticPr fontId="4"/>
  </si>
  <si>
    <t>耐力要素の配置低減</t>
    <rPh sb="0" eb="2">
      <t>タイリョク</t>
    </rPh>
    <rPh sb="2" eb="4">
      <t>ヨウソ</t>
    </rPh>
    <rPh sb="5" eb="7">
      <t>ハイチ</t>
    </rPh>
    <rPh sb="7" eb="9">
      <t>テイゲン</t>
    </rPh>
    <phoneticPr fontId="4"/>
  </si>
  <si>
    <t>劣化低減</t>
    <rPh sb="0" eb="2">
      <t>レッカ</t>
    </rPh>
    <rPh sb="2" eb="4">
      <t>テイゲン</t>
    </rPh>
    <phoneticPr fontId="4"/>
  </si>
  <si>
    <t>Qu×eKfl×dK</t>
    <phoneticPr fontId="4"/>
  </si>
  <si>
    <t>(補正)評点</t>
    <rPh sb="1" eb="3">
      <t>ホセイ</t>
    </rPh>
    <rPh sb="4" eb="6">
      <t>ヒョウテン</t>
    </rPh>
    <phoneticPr fontId="4"/>
  </si>
  <si>
    <t>目標必要耐力</t>
    <rPh sb="0" eb="2">
      <t>モクヒョウ</t>
    </rPh>
    <rPh sb="2" eb="4">
      <t>ヒツヨウ</t>
    </rPh>
    <rPh sb="4" eb="6">
      <t>タイリョク</t>
    </rPh>
    <phoneticPr fontId="4"/>
  </si>
  <si>
    <t>方法1</t>
    <rPh sb="0" eb="2">
      <t>ホウホウ</t>
    </rPh>
    <phoneticPr fontId="4"/>
  </si>
  <si>
    <t>方法2</t>
    <rPh sb="0" eb="2">
      <t>ホウホウ</t>
    </rPh>
    <phoneticPr fontId="4"/>
  </si>
  <si>
    <t>edQu/Qr</t>
    <phoneticPr fontId="4"/>
  </si>
  <si>
    <t>Qr</t>
    <phoneticPr fontId="4"/>
  </si>
  <si>
    <t>Qu</t>
    <phoneticPr fontId="4"/>
  </si>
  <si>
    <t>eKfl</t>
    <phoneticPr fontId="4"/>
  </si>
  <si>
    <t>dK</t>
    <phoneticPr fontId="4"/>
  </si>
  <si>
    <t>sedQu</t>
    <phoneticPr fontId="4"/>
  </si>
  <si>
    <t>sedQu/Qr</t>
    <phoneticPr fontId="4"/>
  </si>
  <si>
    <t>pQr</t>
    <phoneticPr fontId="4"/>
  </si>
  <si>
    <t>不足耐力</t>
    <rPh sb="0" eb="2">
      <t>フソク</t>
    </rPh>
    <rPh sb="2" eb="4">
      <t>タイリョク</t>
    </rPh>
    <phoneticPr fontId="4"/>
  </si>
  <si>
    <t>不足壁量</t>
    <rPh sb="0" eb="2">
      <t>フソク</t>
    </rPh>
    <rPh sb="2" eb="3">
      <t>ヘキ</t>
    </rPh>
    <rPh sb="3" eb="4">
      <t>リョウ</t>
    </rPh>
    <phoneticPr fontId="4"/>
  </si>
  <si>
    <t>壁の配置</t>
    <rPh sb="0" eb="1">
      <t>カベ</t>
    </rPh>
    <rPh sb="2" eb="4">
      <t>ハイチ</t>
    </rPh>
    <phoneticPr fontId="4"/>
  </si>
  <si>
    <t>補強壁</t>
    <rPh sb="0" eb="2">
      <t>ホキョウ</t>
    </rPh>
    <rPh sb="2" eb="3">
      <t>カベ</t>
    </rPh>
    <phoneticPr fontId="4"/>
  </si>
  <si>
    <t>Fw</t>
    <phoneticPr fontId="4"/>
  </si>
  <si>
    <t>Kj</t>
    <phoneticPr fontId="4"/>
  </si>
  <si>
    <t>L</t>
    <phoneticPr fontId="4"/>
  </si>
  <si>
    <t>補強壁耐力</t>
    <rPh sb="0" eb="2">
      <t>ホキョウ</t>
    </rPh>
    <rPh sb="2" eb="3">
      <t>カベ</t>
    </rPh>
    <rPh sb="3" eb="5">
      <t>タイリョク</t>
    </rPh>
    <phoneticPr fontId="4"/>
  </si>
  <si>
    <t>方法1-2階</t>
    <rPh sb="0" eb="2">
      <t>ホウホウ</t>
    </rPh>
    <rPh sb="5" eb="6">
      <t>カイ</t>
    </rPh>
    <phoneticPr fontId="4"/>
  </si>
  <si>
    <t>方法1-1階</t>
    <rPh sb="0" eb="2">
      <t>ホウホウ</t>
    </rPh>
    <rPh sb="5" eb="6">
      <t>カイ</t>
    </rPh>
    <phoneticPr fontId="4"/>
  </si>
  <si>
    <t>方法2-2階</t>
    <rPh sb="0" eb="2">
      <t>ホウホウ</t>
    </rPh>
    <rPh sb="5" eb="6">
      <t>カイ</t>
    </rPh>
    <phoneticPr fontId="4"/>
  </si>
  <si>
    <t>方法2-1階</t>
    <rPh sb="0" eb="2">
      <t>ホウホウ</t>
    </rPh>
    <rPh sb="5" eb="6">
      <t>カイ</t>
    </rPh>
    <phoneticPr fontId="4"/>
  </si>
  <si>
    <t>最小値</t>
    <rPh sb="0" eb="2">
      <t>サイショウ</t>
    </rPh>
    <rPh sb="2" eb="3">
      <t>チ</t>
    </rPh>
    <phoneticPr fontId="4"/>
  </si>
  <si>
    <t>合計</t>
    <rPh sb="0" eb="2">
      <t>ゴウケイ</t>
    </rPh>
    <phoneticPr fontId="4"/>
  </si>
  <si>
    <t>評点別の勧告</t>
    <rPh sb="0" eb="2">
      <t>ヒョウテン</t>
    </rPh>
    <rPh sb="2" eb="3">
      <t>ベツ</t>
    </rPh>
    <rPh sb="4" eb="6">
      <t>カンコク</t>
    </rPh>
    <phoneticPr fontId="4"/>
  </si>
  <si>
    <t>入力時のワンポイントアドバイス⑨</t>
    <rPh sb="0" eb="3">
      <t>ニュウリョクジ</t>
    </rPh>
    <phoneticPr fontId="4"/>
  </si>
  <si>
    <t>・耐震改修工事のアドバイスについて</t>
    <rPh sb="1" eb="3">
      <t>タイシン</t>
    </rPh>
    <rPh sb="3" eb="5">
      <t>カイシュウ</t>
    </rPh>
    <rPh sb="5" eb="7">
      <t>コウジ</t>
    </rPh>
    <phoneticPr fontId="4"/>
  </si>
  <si>
    <t>【所見】調査時の特記事項や工事に向けたアドバイス</t>
    <phoneticPr fontId="4"/>
  </si>
  <si>
    <t>アドバイス</t>
    <phoneticPr fontId="4"/>
  </si>
  <si>
    <t>上記各項目での選択事項との整合性を再確認</t>
    <rPh sb="0" eb="2">
      <t>ジョウキ</t>
    </rPh>
    <rPh sb="2" eb="5">
      <t>カクコウモク</t>
    </rPh>
    <rPh sb="7" eb="9">
      <t>センタク</t>
    </rPh>
    <rPh sb="9" eb="11">
      <t>ジコウ</t>
    </rPh>
    <rPh sb="13" eb="16">
      <t>セイゴウセイ</t>
    </rPh>
    <rPh sb="17" eb="20">
      <t>サイカクニン</t>
    </rPh>
    <phoneticPr fontId="4"/>
  </si>
  <si>
    <t>壁量</t>
    <rPh sb="0" eb="2">
      <t>ヘキリョウ</t>
    </rPh>
    <phoneticPr fontId="4"/>
  </si>
  <si>
    <t>各該当項目を
選択　または、
必要に応じて文章を修正</t>
    <rPh sb="0" eb="1">
      <t>カク</t>
    </rPh>
    <rPh sb="1" eb="3">
      <t>ガイトウ</t>
    </rPh>
    <rPh sb="3" eb="5">
      <t>コウモク</t>
    </rPh>
    <rPh sb="7" eb="9">
      <t>センタク</t>
    </rPh>
    <rPh sb="15" eb="17">
      <t>ヒツヨウ</t>
    </rPh>
    <rPh sb="18" eb="19">
      <t>オウ</t>
    </rPh>
    <rPh sb="21" eb="23">
      <t>ブンショウ</t>
    </rPh>
    <rPh sb="24" eb="26">
      <t>シュウセイ</t>
    </rPh>
    <phoneticPr fontId="4"/>
  </si>
  <si>
    <t>該当する選択項目がない場合は直接記入する。</t>
    <rPh sb="0" eb="2">
      <t>ガイトウ</t>
    </rPh>
    <rPh sb="4" eb="6">
      <t>センタク</t>
    </rPh>
    <rPh sb="6" eb="8">
      <t>コウモク</t>
    </rPh>
    <rPh sb="11" eb="13">
      <t>バアイ</t>
    </rPh>
    <rPh sb="14" eb="16">
      <t>チョクセツ</t>
    </rPh>
    <rPh sb="16" eb="18">
      <t>キニュウ</t>
    </rPh>
    <phoneticPr fontId="4"/>
  </si>
  <si>
    <t>金物</t>
    <rPh sb="0" eb="2">
      <t>カナモノ</t>
    </rPh>
    <phoneticPr fontId="4"/>
  </si>
  <si>
    <t>床組</t>
    <rPh sb="0" eb="2">
      <t>ユカグ</t>
    </rPh>
    <phoneticPr fontId="4"/>
  </si>
  <si>
    <t>概算金額は自動入力</t>
    <rPh sb="0" eb="2">
      <t>ガイサン</t>
    </rPh>
    <rPh sb="2" eb="4">
      <t>キンガク</t>
    </rPh>
    <rPh sb="5" eb="7">
      <t>ジドウ</t>
    </rPh>
    <rPh sb="7" eb="9">
      <t>ニュウリョク</t>
    </rPh>
    <phoneticPr fontId="4"/>
  </si>
  <si>
    <t>→報告の際に申込者に説明が必要です。</t>
    <rPh sb="1" eb="3">
      <t>ホウコク</t>
    </rPh>
    <rPh sb="4" eb="5">
      <t>サイ</t>
    </rPh>
    <rPh sb="6" eb="8">
      <t>モウシコミ</t>
    </rPh>
    <rPh sb="8" eb="9">
      <t>シャ</t>
    </rPh>
    <rPh sb="10" eb="12">
      <t>セツメイ</t>
    </rPh>
    <rPh sb="13" eb="15">
      <t>ヒツヨウ</t>
    </rPh>
    <phoneticPr fontId="4"/>
  </si>
  <si>
    <t>土台</t>
    <rPh sb="0" eb="2">
      <t>ドダイ</t>
    </rPh>
    <phoneticPr fontId="4"/>
  </si>
  <si>
    <t>各項目の劣化が、そのままにしておくと、構造躯体に著しく影響を与え場合「有」を選択。</t>
    <rPh sb="0" eb="3">
      <t>カクコウモク</t>
    </rPh>
    <rPh sb="4" eb="6">
      <t>レッカ</t>
    </rPh>
    <rPh sb="32" eb="34">
      <t>バアイ</t>
    </rPh>
    <rPh sb="35" eb="36">
      <t>ア</t>
    </rPh>
    <rPh sb="38" eb="40">
      <t>センタク</t>
    </rPh>
    <phoneticPr fontId="4"/>
  </si>
  <si>
    <t>浴室</t>
    <rPh sb="0" eb="2">
      <t>ヨクシツ</t>
    </rPh>
    <phoneticPr fontId="4"/>
  </si>
  <si>
    <t>雨漏れ</t>
    <rPh sb="0" eb="2">
      <t>アマモ</t>
    </rPh>
    <phoneticPr fontId="4"/>
  </si>
  <si>
    <t>調査時の特記事項や工事に向けたアドバイスを追加する場合に入力
(全角2１4文字)</t>
    <rPh sb="21" eb="23">
      <t>ツイカ</t>
    </rPh>
    <rPh sb="25" eb="27">
      <t>バアイ</t>
    </rPh>
    <rPh sb="28" eb="30">
      <t>ニュウリョク</t>
    </rPh>
    <rPh sb="32" eb="34">
      <t>ゼンカク</t>
    </rPh>
    <rPh sb="37" eb="39">
      <t>モジ</t>
    </rPh>
    <phoneticPr fontId="4"/>
  </si>
  <si>
    <t>伝統
構法</t>
    <rPh sb="0" eb="2">
      <t>デントウ</t>
    </rPh>
    <rPh sb="3" eb="5">
      <t>コウホウ</t>
    </rPh>
    <phoneticPr fontId="4"/>
  </si>
  <si>
    <t>伝統構法の場合は自動表示</t>
    <rPh sb="0" eb="2">
      <t>デントウ</t>
    </rPh>
    <rPh sb="2" eb="4">
      <t>コウホウ</t>
    </rPh>
    <rPh sb="5" eb="7">
      <t>バアイ</t>
    </rPh>
    <rPh sb="8" eb="10">
      <t>ジドウ</t>
    </rPh>
    <rPh sb="10" eb="12">
      <t>ヒョウジ</t>
    </rPh>
    <phoneticPr fontId="4"/>
  </si>
  <si>
    <t>勧告</t>
    <rPh sb="0" eb="2">
      <t>カンコク</t>
    </rPh>
    <phoneticPr fontId="4"/>
  </si>
  <si>
    <t>あなたの家は、耐震診断の結果「倒壊する可能性が高い」と判定されましたので、地震に対して安全な構造となるよう耐震改修工事等を実施されることをお勧めします。</t>
    <rPh sb="4" eb="5">
      <t>イエ</t>
    </rPh>
    <rPh sb="7" eb="9">
      <t>タイシン</t>
    </rPh>
    <rPh sb="9" eb="11">
      <t>シンダン</t>
    </rPh>
    <rPh sb="12" eb="14">
      <t>ケッカ</t>
    </rPh>
    <rPh sb="15" eb="17">
      <t>トウカイ</t>
    </rPh>
    <rPh sb="19" eb="22">
      <t>カノウセイ</t>
    </rPh>
    <rPh sb="23" eb="24">
      <t>タカ</t>
    </rPh>
    <rPh sb="27" eb="29">
      <t>ハンテイ</t>
    </rPh>
    <rPh sb="37" eb="39">
      <t>ジシン</t>
    </rPh>
    <rPh sb="40" eb="41">
      <t>タイ</t>
    </rPh>
    <rPh sb="43" eb="45">
      <t>アンゼン</t>
    </rPh>
    <rPh sb="46" eb="48">
      <t>コウゾウ</t>
    </rPh>
    <rPh sb="53" eb="55">
      <t>タイシン</t>
    </rPh>
    <rPh sb="55" eb="57">
      <t>カイシュウ</t>
    </rPh>
    <rPh sb="57" eb="60">
      <t>コウジトウ</t>
    </rPh>
    <rPh sb="61" eb="63">
      <t>ジッシ</t>
    </rPh>
    <rPh sb="70" eb="71">
      <t>スス</t>
    </rPh>
    <phoneticPr fontId="4"/>
  </si>
  <si>
    <t>あなたの家は、耐震診断の結果「倒壊する可能性がある」と判定されましたので、地震に対して安全な構造となるよう耐震改修工事等を実施されることをお勧めします。</t>
    <phoneticPr fontId="4"/>
  </si>
  <si>
    <t>あなたの家は、耐震診断の結果「一応倒壊しない」と判定されましたが、より地震に対して安全な構造とする場合は、「3.所見」を参照してください。</t>
    <rPh sb="15" eb="17">
      <t>イチオウ</t>
    </rPh>
    <rPh sb="17" eb="19">
      <t>トウカイ</t>
    </rPh>
    <rPh sb="24" eb="26">
      <t>ハンテイ</t>
    </rPh>
    <rPh sb="35" eb="37">
      <t>ジシン</t>
    </rPh>
    <rPh sb="38" eb="39">
      <t>タイ</t>
    </rPh>
    <rPh sb="41" eb="43">
      <t>アンゼン</t>
    </rPh>
    <rPh sb="44" eb="46">
      <t>コウゾウ</t>
    </rPh>
    <rPh sb="49" eb="51">
      <t>バアイ</t>
    </rPh>
    <rPh sb="56" eb="58">
      <t>ショケン</t>
    </rPh>
    <rPh sb="60" eb="62">
      <t>サンショウ</t>
    </rPh>
    <phoneticPr fontId="4"/>
  </si>
  <si>
    <t>あなたの家は、耐震診断の結果「倒壊しない」と判定されましたが、より地震に対して安全な構造とする場合は、「3.所見」を参照してください。</t>
    <rPh sb="15" eb="17">
      <t>トウカイ</t>
    </rPh>
    <rPh sb="22" eb="24">
      <t>ハンテイ</t>
    </rPh>
    <rPh sb="33" eb="35">
      <t>ジシン</t>
    </rPh>
    <rPh sb="36" eb="37">
      <t>タイ</t>
    </rPh>
    <rPh sb="39" eb="41">
      <t>アンゼン</t>
    </rPh>
    <rPh sb="42" eb="44">
      <t>コウゾウ</t>
    </rPh>
    <rPh sb="47" eb="49">
      <t>バアイ</t>
    </rPh>
    <rPh sb="54" eb="56">
      <t>ショケン</t>
    </rPh>
    <rPh sb="58" eb="60">
      <t>サンショウ</t>
    </rPh>
    <phoneticPr fontId="4"/>
  </si>
  <si>
    <t>建物の劣化も無く、有効な壁の量も満足しており、壁の配置もバランスよく特に問題ありません。</t>
    <phoneticPr fontId="4"/>
  </si>
  <si>
    <t>壁の量は満足しているのですが、配置は偏っています。バランスを保てるよう壁を設置してください。</t>
    <rPh sb="37" eb="39">
      <t>セッチ</t>
    </rPh>
    <phoneticPr fontId="4"/>
  </si>
  <si>
    <t>有効な壁の量が不足で、配置も偏っています。バランスよく既設壁の補強を行ってください｡</t>
    <rPh sb="34" eb="35">
      <t>オコ</t>
    </rPh>
    <phoneticPr fontId="4"/>
  </si>
  <si>
    <t>有効な壁の量がかなり不足しています。新設壁や既設壁の補強を行ってください。</t>
    <phoneticPr fontId="4"/>
  </si>
  <si>
    <t>２階外壁の直下に壁が不足しています。新設壁を考慮してください。</t>
    <phoneticPr fontId="4"/>
  </si>
  <si>
    <t>柱と土台、柱と梁の接合金物が不足しています。地震時にこれらが抜け落ちる可能性がありますので金物補強を行ってください。</t>
    <rPh sb="22" eb="24">
      <t>ジシン</t>
    </rPh>
    <rPh sb="24" eb="25">
      <t>ジ</t>
    </rPh>
    <phoneticPr fontId="4"/>
  </si>
  <si>
    <t>筋かいの接合金物が不足しています。地震時に筋かいの効果が発揮できない可能性がありますので金物補強を行ってください。</t>
    <rPh sb="0" eb="1">
      <t>スジ</t>
    </rPh>
    <rPh sb="17" eb="20">
      <t>ジシンジ</t>
    </rPh>
    <rPh sb="21" eb="22">
      <t>スジ</t>
    </rPh>
    <rPh sb="25" eb="27">
      <t>コウカ</t>
    </rPh>
    <rPh sb="28" eb="30">
      <t>ハッキ</t>
    </rPh>
    <phoneticPr fontId="4"/>
  </si>
  <si>
    <t>２階の床に火打ち材が無く、床組みの強さが不足しています。補強を考慮してください。</t>
    <phoneticPr fontId="4"/>
  </si>
  <si>
    <t>床下部分の足固め、根がらみ等が不十分です。地震時に床が陥没する可能性があります。</t>
    <phoneticPr fontId="4"/>
  </si>
  <si>
    <t>基礎に亀裂があり、やや危険な状態と思われます。基礎の補強をお勧めします。</t>
    <phoneticPr fontId="4"/>
  </si>
  <si>
    <t>無筋基礎は大きな地震力に耐えられないことがあります。基礎の補強をお勧めします。</t>
    <rPh sb="0" eb="1">
      <t>ム</t>
    </rPh>
    <rPh sb="1" eb="2">
      <t>キン</t>
    </rPh>
    <rPh sb="5" eb="6">
      <t>オオ</t>
    </rPh>
    <rPh sb="8" eb="10">
      <t>ジシン</t>
    </rPh>
    <rPh sb="10" eb="11">
      <t>リョク</t>
    </rPh>
    <rPh sb="12" eb="13">
      <t>タ</t>
    </rPh>
    <phoneticPr fontId="4"/>
  </si>
  <si>
    <t>無筋基礎に亀裂があり、やや危険な状態と思われます。基礎の補強をお勧めします。</t>
    <rPh sb="0" eb="1">
      <t>ム</t>
    </rPh>
    <rPh sb="1" eb="2">
      <t>キン</t>
    </rPh>
    <phoneticPr fontId="4"/>
  </si>
  <si>
    <t>ブロック、玉石基礎は大きな地震力に耐えられないことがあります。基礎の補強をお勧めします。</t>
    <rPh sb="5" eb="7">
      <t>タマイシ</t>
    </rPh>
    <rPh sb="10" eb="11">
      <t>オオ</t>
    </rPh>
    <rPh sb="13" eb="15">
      <t>ジシン</t>
    </rPh>
    <rPh sb="15" eb="16">
      <t>チカラ</t>
    </rPh>
    <rPh sb="17" eb="18">
      <t>タ</t>
    </rPh>
    <phoneticPr fontId="4"/>
  </si>
  <si>
    <t>無し</t>
    <rPh sb="0" eb="1">
      <t>ナ</t>
    </rPh>
    <phoneticPr fontId="4"/>
  </si>
  <si>
    <t>■判定値＜1.0</t>
    <rPh sb="1" eb="3">
      <t>ハンテイ</t>
    </rPh>
    <rPh sb="3" eb="4">
      <t>チ</t>
    </rPh>
    <phoneticPr fontId="4"/>
  </si>
  <si>
    <t>■1.0≦判定値＜1.5</t>
    <rPh sb="5" eb="7">
      <t>ハンテイ</t>
    </rPh>
    <rPh sb="7" eb="8">
      <t>チ</t>
    </rPh>
    <phoneticPr fontId="4"/>
  </si>
  <si>
    <t>■1.5≦判定値</t>
    <rPh sb="5" eb="7">
      <t>ハンテイ</t>
    </rPh>
    <rPh sb="7" eb="8">
      <t>チ</t>
    </rPh>
    <phoneticPr fontId="4"/>
  </si>
  <si>
    <t>※</t>
    <phoneticPr fontId="4"/>
  </si>
  <si>
    <t>判定値が1.5以上であるため、耐震改修工事費の算出を行っていません。</t>
    <rPh sb="0" eb="2">
      <t>ハンテイ</t>
    </rPh>
    <rPh sb="2" eb="3">
      <t>チ</t>
    </rPh>
    <rPh sb="7" eb="9">
      <t>イジョウ</t>
    </rPh>
    <rPh sb="15" eb="17">
      <t>タイシン</t>
    </rPh>
    <rPh sb="17" eb="19">
      <t>カイシュウ</t>
    </rPh>
    <rPh sb="19" eb="21">
      <t>コウジ</t>
    </rPh>
    <rPh sb="21" eb="22">
      <t>ヒ</t>
    </rPh>
    <rPh sb="23" eb="25">
      <t>サンシュツ</t>
    </rPh>
    <rPh sb="26" eb="27">
      <t>オコナ</t>
    </rPh>
    <phoneticPr fontId="4"/>
  </si>
  <si>
    <t>補強枚数（箇所数）の注記</t>
    <rPh sb="0" eb="2">
      <t>ホキョウ</t>
    </rPh>
    <rPh sb="2" eb="4">
      <t>マイスウ</t>
    </rPh>
    <rPh sb="5" eb="7">
      <t>カショ</t>
    </rPh>
    <rPh sb="7" eb="8">
      <t>スウ</t>
    </rPh>
    <rPh sb="10" eb="12">
      <t>チュウキ</t>
    </rPh>
    <phoneticPr fontId="4"/>
  </si>
  <si>
    <t>※
※</t>
    <phoneticPr fontId="4"/>
  </si>
  <si>
    <t>方法1（在来）</t>
    <rPh sb="0" eb="2">
      <t>ホウホウ</t>
    </rPh>
    <phoneticPr fontId="4"/>
  </si>
  <si>
    <t>あなたの家を構造用合板（巾90㎝、厚さ7.5mm以上）で補強する場合の補強枚数の目安です。補強目安（補強枚数）は、壁の配置と劣化度が問題ない場合の想定です。</t>
    <phoneticPr fontId="4"/>
  </si>
  <si>
    <t>方法2（伝統構法）</t>
    <rPh sb="0" eb="2">
      <t>ホウホウ</t>
    </rPh>
    <phoneticPr fontId="4"/>
  </si>
  <si>
    <t>あなたの家を土壁（巾90㎝）で補強する場合の必要箇所数の目安です。補強目安（補強箇所数）は、壁の配置と劣化度が問題ない場合の想定です。</t>
    <rPh sb="4" eb="5">
      <t>イエ</t>
    </rPh>
    <rPh sb="15" eb="17">
      <t>ホキョウ</t>
    </rPh>
    <rPh sb="19" eb="21">
      <t>バアイ</t>
    </rPh>
    <rPh sb="28" eb="30">
      <t>メヤス</t>
    </rPh>
    <rPh sb="40" eb="42">
      <t>カショ</t>
    </rPh>
    <rPh sb="42" eb="43">
      <t>スウ</t>
    </rPh>
    <phoneticPr fontId="4"/>
  </si>
  <si>
    <t>階別･方向別上部構造評点の最も小さい数値(表中の太文字・斜体)が建物の判定値(P.2に記載)となります。</t>
    <phoneticPr fontId="4"/>
  </si>
  <si>
    <t>判定値1.0以上1.5未満の場合に表記する</t>
    <rPh sb="0" eb="2">
      <t>ハンテイ</t>
    </rPh>
    <rPh sb="2" eb="3">
      <t>チ</t>
    </rPh>
    <rPh sb="6" eb="8">
      <t>イジョウ</t>
    </rPh>
    <rPh sb="11" eb="13">
      <t>ミマン</t>
    </rPh>
    <rPh sb="14" eb="16">
      <t>バアイ</t>
    </rPh>
    <rPh sb="17" eb="19">
      <t>ヒョウキ</t>
    </rPh>
    <phoneticPr fontId="4"/>
  </si>
  <si>
    <t>地震に強い家にするには～の注記</t>
    <rPh sb="0" eb="2">
      <t>ジシン</t>
    </rPh>
    <rPh sb="3" eb="4">
      <t>ツヨ</t>
    </rPh>
    <rPh sb="5" eb="6">
      <t>イエ</t>
    </rPh>
    <rPh sb="13" eb="15">
      <t>チュウキ</t>
    </rPh>
    <phoneticPr fontId="4"/>
  </si>
  <si>
    <t>判定値1.0未満のため、耐震改修工事を検討しましょう。</t>
    <rPh sb="0" eb="2">
      <t>ハンテイ</t>
    </rPh>
    <rPh sb="6" eb="8">
      <t>ミマン</t>
    </rPh>
    <rPh sb="12" eb="14">
      <t>タイシン</t>
    </rPh>
    <rPh sb="14" eb="16">
      <t>カイシュウ</t>
    </rPh>
    <rPh sb="16" eb="18">
      <t>コウジ</t>
    </rPh>
    <rPh sb="19" eb="21">
      <t>ケントウ</t>
    </rPh>
    <phoneticPr fontId="4"/>
  </si>
  <si>
    <t>判定値は1.0以上ですが、性能向上のため耐震改修工事を検討しましょう。</t>
    <rPh sb="0" eb="2">
      <t>ハンテイ</t>
    </rPh>
    <rPh sb="2" eb="3">
      <t>チ</t>
    </rPh>
    <rPh sb="7" eb="9">
      <t>イジョウ</t>
    </rPh>
    <rPh sb="20" eb="22">
      <t>タイシン</t>
    </rPh>
    <rPh sb="22" eb="24">
      <t>カイシュウ</t>
    </rPh>
    <rPh sb="24" eb="26">
      <t>コウジ</t>
    </rPh>
    <rPh sb="27" eb="29">
      <t>ケントウ</t>
    </rPh>
    <phoneticPr fontId="4"/>
  </si>
  <si>
    <t>診断員データ</t>
    <rPh sb="0" eb="2">
      <t>シンダン</t>
    </rPh>
    <rPh sb="2" eb="3">
      <t>イン</t>
    </rPh>
    <phoneticPr fontId="4"/>
  </si>
  <si>
    <t>診断員名</t>
    <rPh sb="0" eb="3">
      <t>シンダンイン</t>
    </rPh>
    <rPh sb="3" eb="4">
      <t>メイ</t>
    </rPh>
    <phoneticPr fontId="4"/>
  </si>
  <si>
    <t>氏名</t>
    <rPh sb="0" eb="2">
      <t>シメイ</t>
    </rPh>
    <phoneticPr fontId="4"/>
  </si>
  <si>
    <t>診断員番号</t>
    <rPh sb="0" eb="3">
      <t>シンダンイン</t>
    </rPh>
    <rPh sb="3" eb="5">
      <t>バンゴウ</t>
    </rPh>
    <phoneticPr fontId="4"/>
  </si>
  <si>
    <t>一級建築士</t>
    <rPh sb="0" eb="1">
      <t>イチ</t>
    </rPh>
    <rPh sb="1" eb="2">
      <t>キュウ</t>
    </rPh>
    <rPh sb="2" eb="5">
      <t>ケンチクシ</t>
    </rPh>
    <phoneticPr fontId="4"/>
  </si>
  <si>
    <t>所属</t>
    <rPh sb="0" eb="2">
      <t>ショゾク</t>
    </rPh>
    <phoneticPr fontId="4"/>
  </si>
  <si>
    <t>設計事務所名を入力</t>
    <rPh sb="0" eb="2">
      <t>セッケイ</t>
    </rPh>
    <rPh sb="2" eb="4">
      <t>ジム</t>
    </rPh>
    <rPh sb="4" eb="5">
      <t>ショ</t>
    </rPh>
    <rPh sb="5" eb="6">
      <t>メイ</t>
    </rPh>
    <rPh sb="7" eb="9">
      <t>ニュウリョク</t>
    </rPh>
    <phoneticPr fontId="4"/>
  </si>
  <si>
    <t>二級建築士</t>
    <rPh sb="0" eb="1">
      <t>ニ</t>
    </rPh>
    <rPh sb="1" eb="2">
      <t>キュウ</t>
    </rPh>
    <rPh sb="2" eb="5">
      <t>ケンチクシ</t>
    </rPh>
    <phoneticPr fontId="4"/>
  </si>
  <si>
    <t>資格</t>
    <rPh sb="0" eb="2">
      <t>シカク</t>
    </rPh>
    <phoneticPr fontId="4"/>
  </si>
  <si>
    <t>建築士資格を選択</t>
    <rPh sb="0" eb="2">
      <t>ケンチク</t>
    </rPh>
    <rPh sb="2" eb="3">
      <t>シ</t>
    </rPh>
    <rPh sb="3" eb="5">
      <t>シカク</t>
    </rPh>
    <rPh sb="6" eb="8">
      <t>センタク</t>
    </rPh>
    <phoneticPr fontId="4"/>
  </si>
  <si>
    <t>木造建築士</t>
    <rPh sb="0" eb="2">
      <t>モクゾウ</t>
    </rPh>
    <rPh sb="2" eb="5">
      <t>ケンチクシ</t>
    </rPh>
    <phoneticPr fontId="4"/>
  </si>
  <si>
    <t>所在地</t>
    <rPh sb="0" eb="3">
      <t>ショザイチ</t>
    </rPh>
    <phoneticPr fontId="4"/>
  </si>
  <si>
    <t>所属の所在地または住所</t>
    <rPh sb="0" eb="2">
      <t>ショゾク</t>
    </rPh>
    <rPh sb="3" eb="6">
      <t>ショザイチ</t>
    </rPh>
    <rPh sb="9" eb="11">
      <t>ジュウショ</t>
    </rPh>
    <phoneticPr fontId="4"/>
  </si>
  <si>
    <t>連絡先ＴＥＬ</t>
  </si>
  <si>
    <t>(例)０５２－○○○－○○○○</t>
    <rPh sb="1" eb="2">
      <t>レイ</t>
    </rPh>
    <phoneticPr fontId="4"/>
  </si>
  <si>
    <t>報告年月日</t>
    <rPh sb="0" eb="2">
      <t>ホウコク</t>
    </rPh>
    <rPh sb="2" eb="5">
      <t>ネンガッピ</t>
    </rPh>
    <phoneticPr fontId="4"/>
  </si>
  <si>
    <t>申請者名</t>
    <rPh sb="0" eb="3">
      <t>シンセイシャ</t>
    </rPh>
    <rPh sb="3" eb="4">
      <t>メイ</t>
    </rPh>
    <phoneticPr fontId="4"/>
  </si>
  <si>
    <t>耐震
診断員</t>
    <rPh sb="0" eb="2">
      <t>タイシン</t>
    </rPh>
    <rPh sb="3" eb="5">
      <t>シンダン</t>
    </rPh>
    <rPh sb="5" eb="6">
      <t>イン</t>
    </rPh>
    <phoneticPr fontId="4"/>
  </si>
  <si>
    <t>登録証番号</t>
    <rPh sb="0" eb="2">
      <t>トウロク</t>
    </rPh>
    <rPh sb="2" eb="3">
      <t>ショウ</t>
    </rPh>
    <rPh sb="3" eb="5">
      <t>バンゴウ</t>
    </rPh>
    <phoneticPr fontId="4"/>
  </si>
  <si>
    <t>この報告書は、再発行できません。失くさないように、大切に保管していただきますようお願いいたします。</t>
    <rPh sb="16" eb="17">
      <t>ナ</t>
    </rPh>
    <phoneticPr fontId="4"/>
  </si>
  <si>
    <t>1. 耐震診断を実施した建築物概要</t>
    <rPh sb="3" eb="5">
      <t>タイシン</t>
    </rPh>
    <rPh sb="5" eb="7">
      <t>シンダン</t>
    </rPh>
    <rPh sb="8" eb="10">
      <t>ジッシ</t>
    </rPh>
    <rPh sb="12" eb="15">
      <t>ケンチクブツ</t>
    </rPh>
    <rPh sb="15" eb="17">
      <t>ガイヨウ</t>
    </rPh>
    <phoneticPr fontId="4"/>
  </si>
  <si>
    <t>建物名称</t>
    <rPh sb="0" eb="2">
      <t>タテモノ</t>
    </rPh>
    <rPh sb="2" eb="4">
      <t>メイショウ</t>
    </rPh>
    <phoneticPr fontId="4"/>
  </si>
  <si>
    <t>用途</t>
    <rPh sb="0" eb="2">
      <t>ヨウト</t>
    </rPh>
    <phoneticPr fontId="4"/>
  </si>
  <si>
    <t>1階床面積</t>
    <rPh sb="1" eb="2">
      <t>カイ</t>
    </rPh>
    <rPh sb="2" eb="5">
      <t>ユカメンセキ</t>
    </rPh>
    <phoneticPr fontId="4"/>
  </si>
  <si>
    <t>建築年度</t>
    <rPh sb="0" eb="2">
      <t>ケンチク</t>
    </rPh>
    <rPh sb="2" eb="4">
      <t>ネンド</t>
    </rPh>
    <phoneticPr fontId="4"/>
  </si>
  <si>
    <t>2階床面積</t>
    <rPh sb="1" eb="2">
      <t>カイ</t>
    </rPh>
    <rPh sb="2" eb="5">
      <t>ユカメンセキ</t>
    </rPh>
    <phoneticPr fontId="4"/>
  </si>
  <si>
    <t>と判定されました。</t>
    <rPh sb="1" eb="3">
      <t>ハンテイ</t>
    </rPh>
    <phoneticPr fontId="4"/>
  </si>
  <si>
    <t>※大規模な地震とは、震度6強から震度7クラスの地震をいいます。</t>
    <rPh sb="23" eb="25">
      <t>ジシン</t>
    </rPh>
    <phoneticPr fontId="4"/>
  </si>
  <si>
    <t>あなたの家の判定値（上部構造評点）</t>
    <rPh sb="4" eb="5">
      <t>イエ</t>
    </rPh>
    <rPh sb="6" eb="8">
      <t>ハンテイ</t>
    </rPh>
    <rPh sb="8" eb="9">
      <t>チ</t>
    </rPh>
    <rPh sb="10" eb="12">
      <t>ジョウブ</t>
    </rPh>
    <rPh sb="12" eb="14">
      <t>コウゾウ</t>
    </rPh>
    <rPh sb="14" eb="16">
      <t>ヒョウテン</t>
    </rPh>
    <phoneticPr fontId="4"/>
  </si>
  <si>
    <t>判定</t>
    <rPh sb="0" eb="2">
      <t>ハンテイ</t>
    </rPh>
    <phoneticPr fontId="4"/>
  </si>
  <si>
    <t>安全性の度合い</t>
    <rPh sb="0" eb="3">
      <t>アンゼンセイ</t>
    </rPh>
    <rPh sb="4" eb="6">
      <t>ドア</t>
    </rPh>
    <phoneticPr fontId="4"/>
  </si>
  <si>
    <t>基準1.0</t>
    <rPh sb="0" eb="2">
      <t>キジュン</t>
    </rPh>
    <phoneticPr fontId="4"/>
  </si>
  <si>
    <t>3. 所見</t>
    <rPh sb="3" eb="5">
      <t>ショケン</t>
    </rPh>
    <phoneticPr fontId="4"/>
  </si>
  <si>
    <t>壁量</t>
    <rPh sb="0" eb="1">
      <t>ヘキ</t>
    </rPh>
    <rPh sb="1" eb="2">
      <t>リョウ</t>
    </rPh>
    <phoneticPr fontId="4"/>
  </si>
  <si>
    <t>・</t>
  </si>
  <si>
    <t>4. 耐震改修工事費の目安</t>
    <rPh sb="5" eb="7">
      <t>カイシュウ</t>
    </rPh>
    <phoneticPr fontId="4"/>
  </si>
  <si>
    <t>○あなたの家の
　耐震改修工事費の目安は</t>
    <rPh sb="5" eb="6">
      <t>イエ</t>
    </rPh>
    <rPh sb="9" eb="11">
      <t>タイシン</t>
    </rPh>
    <rPh sb="11" eb="13">
      <t>カイシュウ</t>
    </rPh>
    <rPh sb="13" eb="15">
      <t>コウジ</t>
    </rPh>
    <rPh sb="15" eb="16">
      <t>ヒ</t>
    </rPh>
    <rPh sb="17" eb="19">
      <t>メヤス</t>
    </rPh>
    <phoneticPr fontId="4"/>
  </si>
  <si>
    <t>○耐震診断から耐震改修工事まで</t>
    <rPh sb="1" eb="3">
      <t>タイシン</t>
    </rPh>
    <rPh sb="3" eb="5">
      <t>シンダン</t>
    </rPh>
    <rPh sb="7" eb="9">
      <t>タイシン</t>
    </rPh>
    <rPh sb="9" eb="11">
      <t>カイシュウ</t>
    </rPh>
    <rPh sb="11" eb="13">
      <t>コウジ</t>
    </rPh>
    <phoneticPr fontId="4"/>
  </si>
  <si>
    <t>耐震改修工事は何をするの？</t>
    <rPh sb="0" eb="2">
      <t>タイシン</t>
    </rPh>
    <rPh sb="2" eb="4">
      <t>カイシュウ</t>
    </rPh>
    <rPh sb="4" eb="6">
      <t>コウジ</t>
    </rPh>
    <rPh sb="7" eb="8">
      <t>ナニ</t>
    </rPh>
    <phoneticPr fontId="4"/>
  </si>
  <si>
    <t>我が家はどれくらいの補強が必要なの？</t>
    <rPh sb="0" eb="1">
      <t>ワ</t>
    </rPh>
    <rPh sb="2" eb="3">
      <t>ヤ</t>
    </rPh>
    <phoneticPr fontId="4"/>
  </si>
  <si>
    <t>補強目安</t>
    <rPh sb="0" eb="2">
      <t>ホキョウ</t>
    </rPh>
    <rPh sb="2" eb="4">
      <t>メヤス</t>
    </rPh>
    <phoneticPr fontId="4"/>
  </si>
  <si>
    <r>
      <t xml:space="preserve">階別・方向別
</t>
    </r>
    <r>
      <rPr>
        <sz val="8"/>
        <rFont val="HGSｺﾞｼｯｸM"/>
        <family val="3"/>
        <charset val="128"/>
      </rPr>
      <t>上部構造評点</t>
    </r>
    <rPh sb="0" eb="1">
      <t>カイ</t>
    </rPh>
    <rPh sb="1" eb="2">
      <t>ベツ</t>
    </rPh>
    <rPh sb="3" eb="5">
      <t>ホウコウ</t>
    </rPh>
    <rPh sb="5" eb="6">
      <t>ベツ</t>
    </rPh>
    <rPh sb="7" eb="9">
      <t>ジョウブ</t>
    </rPh>
    <rPh sb="9" eb="11">
      <t>コウゾウ</t>
    </rPh>
    <rPh sb="11" eb="13">
      <t>ヒョウテン</t>
    </rPh>
    <phoneticPr fontId="4"/>
  </si>
  <si>
    <t>現状の壁のバランス</t>
    <rPh sb="0" eb="2">
      <t>ゲンジョウ</t>
    </rPh>
    <rPh sb="3" eb="4">
      <t>カベ</t>
    </rPh>
    <phoneticPr fontId="4"/>
  </si>
  <si>
    <t>地震に強い家にするには、この後どうしたらよいの？</t>
    <rPh sb="0" eb="2">
      <t>ジシン</t>
    </rPh>
    <rPh sb="3" eb="4">
      <t>ツヨ</t>
    </rPh>
    <rPh sb="5" eb="6">
      <t>イエ</t>
    </rPh>
    <rPh sb="14" eb="15">
      <t>アト</t>
    </rPh>
    <phoneticPr fontId="4"/>
  </si>
  <si>
    <t>誰に相談したらよいの？</t>
    <rPh sb="0" eb="1">
      <t>ダレ</t>
    </rPh>
    <rPh sb="2" eb="4">
      <t>ソウダン</t>
    </rPh>
    <phoneticPr fontId="4"/>
  </si>
  <si>
    <t>知り合いの建築士や施工業者に相談するか、以下の名簿等を参考に建築士や施工業者を決めましょう。</t>
    <rPh sb="9" eb="11">
      <t>セコウ</t>
    </rPh>
    <rPh sb="11" eb="13">
      <t>ギョウシャ</t>
    </rPh>
    <phoneticPr fontId="4"/>
  </si>
  <si>
    <t>耐震診断の結果、判定値1.0未満の場合、自治体の耐震改修助成制度等を利用できる場合があります。</t>
    <rPh sb="0" eb="2">
      <t>タイシン</t>
    </rPh>
    <rPh sb="2" eb="4">
      <t>シンダン</t>
    </rPh>
    <rPh sb="5" eb="7">
      <t>ケッカ</t>
    </rPh>
    <rPh sb="8" eb="10">
      <t>ハンテイ</t>
    </rPh>
    <rPh sb="10" eb="11">
      <t>チ</t>
    </rPh>
    <rPh sb="14" eb="16">
      <t>ミマン</t>
    </rPh>
    <rPh sb="17" eb="19">
      <t>バアイ</t>
    </rPh>
    <rPh sb="20" eb="23">
      <t>ジチタイ</t>
    </rPh>
    <rPh sb="39" eb="41">
      <t>バアイ</t>
    </rPh>
    <phoneticPr fontId="4"/>
  </si>
  <si>
    <t>5. 現地調査結果（現地調査票）</t>
    <rPh sb="3" eb="5">
      <t>ゲンチ</t>
    </rPh>
    <rPh sb="5" eb="7">
      <t>チョウサ</t>
    </rPh>
    <rPh sb="7" eb="9">
      <t>ケッカ</t>
    </rPh>
    <rPh sb="10" eb="12">
      <t>ゲンチ</t>
    </rPh>
    <rPh sb="12" eb="15">
      <t>チョウサヒョウ</t>
    </rPh>
    <phoneticPr fontId="4"/>
  </si>
  <si>
    <t>○建築物概要</t>
    <rPh sb="1" eb="4">
      <t>ケンチクブツ</t>
    </rPh>
    <rPh sb="4" eb="6">
      <t>ガイヨウ</t>
    </rPh>
    <phoneticPr fontId="4"/>
  </si>
  <si>
    <t>形状</t>
    <rPh sb="0" eb="2">
      <t>ケイジョウ</t>
    </rPh>
    <phoneticPr fontId="4"/>
  </si>
  <si>
    <t>対策の程度</t>
    <rPh sb="0" eb="2">
      <t>タイサク</t>
    </rPh>
    <rPh sb="3" eb="5">
      <t>テイド</t>
    </rPh>
    <phoneticPr fontId="4"/>
  </si>
  <si>
    <t>壁仕様</t>
    <rPh sb="0" eb="1">
      <t>カベ</t>
    </rPh>
    <rPh sb="1" eb="3">
      <t>シヨウ</t>
    </rPh>
    <phoneticPr fontId="4"/>
  </si>
  <si>
    <t>伝統構法木造部分</t>
    <rPh sb="0" eb="2">
      <t>デントウ</t>
    </rPh>
    <rPh sb="2" eb="4">
      <t>コウホウ</t>
    </rPh>
    <rPh sb="4" eb="6">
      <t>モクゾウ</t>
    </rPh>
    <rPh sb="6" eb="8">
      <t>ブブン</t>
    </rPh>
    <phoneticPr fontId="4"/>
  </si>
  <si>
    <t>立面の特徴</t>
    <rPh sb="0" eb="2">
      <t>リツメン</t>
    </rPh>
    <rPh sb="3" eb="5">
      <t>トクチョウ</t>
    </rPh>
    <phoneticPr fontId="4"/>
  </si>
  <si>
    <t>吹抜け</t>
    <rPh sb="0" eb="2">
      <t>フキヌ</t>
    </rPh>
    <phoneticPr fontId="4"/>
  </si>
  <si>
    <t>履歴使用</t>
    <rPh sb="0" eb="2">
      <t>リレキ</t>
    </rPh>
    <phoneticPr fontId="4"/>
  </si>
  <si>
    <t>規模･状況</t>
    <rPh sb="0" eb="2">
      <t>キボ</t>
    </rPh>
    <rPh sb="3" eb="5">
      <t>ジョウキョウ</t>
    </rPh>
    <phoneticPr fontId="4"/>
  </si>
  <si>
    <t>○設計図書等の調査</t>
    <rPh sb="1" eb="3">
      <t>セッケイ</t>
    </rPh>
    <rPh sb="3" eb="5">
      <t>トショ</t>
    </rPh>
    <rPh sb="5" eb="6">
      <t>ナド</t>
    </rPh>
    <rPh sb="7" eb="9">
      <t>チョウサ</t>
    </rPh>
    <phoneticPr fontId="4"/>
  </si>
  <si>
    <t>住宅金融公庫関連図書</t>
  </si>
  <si>
    <t>設計図書</t>
    <rPh sb="0" eb="2">
      <t>セッケイ</t>
    </rPh>
    <rPh sb="2" eb="4">
      <t>トショ</t>
    </rPh>
    <phoneticPr fontId="4"/>
  </si>
  <si>
    <t>構造図等</t>
    <rPh sb="0" eb="2">
      <t>コウゾウ</t>
    </rPh>
    <rPh sb="2" eb="3">
      <t>ズ</t>
    </rPh>
    <rPh sb="3" eb="4">
      <t>ナド</t>
    </rPh>
    <phoneticPr fontId="4"/>
  </si>
  <si>
    <t>現地建築物
との相違</t>
    <rPh sb="0" eb="2">
      <t>ゲンチ</t>
    </rPh>
    <rPh sb="2" eb="5">
      <t>ケンチクブツ</t>
    </rPh>
    <rPh sb="8" eb="10">
      <t>ソウイ</t>
    </rPh>
    <phoneticPr fontId="4"/>
  </si>
  <si>
    <t>1階平面</t>
    <rPh sb="1" eb="2">
      <t>カイ</t>
    </rPh>
    <rPh sb="2" eb="4">
      <t>ヘイメン</t>
    </rPh>
    <phoneticPr fontId="4"/>
  </si>
  <si>
    <t>2階平面</t>
    <rPh sb="1" eb="2">
      <t>カイ</t>
    </rPh>
    <rPh sb="2" eb="4">
      <t>ヘイメン</t>
    </rPh>
    <phoneticPr fontId="4"/>
  </si>
  <si>
    <r>
      <rPr>
        <sz val="11"/>
        <rFont val="HGSｺﾞｼｯｸM"/>
        <family val="3"/>
        <charset val="128"/>
      </rPr>
      <t>○部分点検調査（評点に反映しない部分）</t>
    </r>
    <r>
      <rPr>
        <sz val="12"/>
        <rFont val="HGSｺﾞｼｯｸM"/>
        <family val="3"/>
        <charset val="128"/>
      </rPr>
      <t>　　</t>
    </r>
    <r>
      <rPr>
        <sz val="10"/>
        <rFont val="ＭＳ Ｐ明朝"/>
        <family val="1"/>
        <charset val="128"/>
      </rPr>
      <t>目視調査により、調査可能な部分について記入しています。</t>
    </r>
    <rPh sb="1" eb="3">
      <t>ブブン</t>
    </rPh>
    <rPh sb="3" eb="5">
      <t>テンケン</t>
    </rPh>
    <rPh sb="5" eb="7">
      <t>チョウサ</t>
    </rPh>
    <rPh sb="8" eb="10">
      <t>ヒョウテン</t>
    </rPh>
    <rPh sb="11" eb="13">
      <t>ハンエイ</t>
    </rPh>
    <rPh sb="16" eb="18">
      <t>ブブン</t>
    </rPh>
    <rPh sb="21" eb="23">
      <t>モクシ</t>
    </rPh>
    <rPh sb="23" eb="25">
      <t>チョウサ</t>
    </rPh>
    <rPh sb="29" eb="31">
      <t>チョウサ</t>
    </rPh>
    <rPh sb="31" eb="33">
      <t>カノウ</t>
    </rPh>
    <rPh sb="34" eb="36">
      <t>ブブン</t>
    </rPh>
    <rPh sb="40" eb="42">
      <t>キニュウ</t>
    </rPh>
    <phoneticPr fontId="4"/>
  </si>
  <si>
    <t>部位等</t>
    <rPh sb="0" eb="2">
      <t>ブイ</t>
    </rPh>
    <rPh sb="2" eb="3">
      <t>ナド</t>
    </rPh>
    <phoneticPr fontId="4"/>
  </si>
  <si>
    <t>建物周辺の地盤条件</t>
    <rPh sb="0" eb="2">
      <t>タテモノ</t>
    </rPh>
    <rPh sb="2" eb="4">
      <t>シュウヘン</t>
    </rPh>
    <rPh sb="5" eb="7">
      <t>ジバン</t>
    </rPh>
    <rPh sb="7" eb="9">
      <t>ジョウケン</t>
    </rPh>
    <phoneticPr fontId="4"/>
  </si>
  <si>
    <t>構造耐力上主要な軸組等</t>
    <rPh sb="0" eb="2">
      <t>コウゾウ</t>
    </rPh>
    <rPh sb="2" eb="4">
      <t>タイリョク</t>
    </rPh>
    <rPh sb="4" eb="5">
      <t>ジョウ</t>
    </rPh>
    <rPh sb="5" eb="7">
      <t>シュヨウ</t>
    </rPh>
    <rPh sb="8" eb="10">
      <t>ジクグミ</t>
    </rPh>
    <rPh sb="10" eb="11">
      <t>ナド</t>
    </rPh>
    <phoneticPr fontId="4"/>
  </si>
  <si>
    <t>柱</t>
    <rPh sb="0" eb="1">
      <t>ハシラ</t>
    </rPh>
    <phoneticPr fontId="4"/>
  </si>
  <si>
    <t>部材の
断面欠損</t>
    <rPh sb="0" eb="2">
      <t>ブザイ</t>
    </rPh>
    <rPh sb="4" eb="6">
      <t>ダンメン</t>
    </rPh>
    <rPh sb="6" eb="8">
      <t>ケッソン</t>
    </rPh>
    <phoneticPr fontId="4"/>
  </si>
  <si>
    <t>梁</t>
    <rPh sb="0" eb="1">
      <t>ハリ</t>
    </rPh>
    <phoneticPr fontId="4"/>
  </si>
  <si>
    <t>桁</t>
    <rPh sb="0" eb="1">
      <t>ケタ</t>
    </rPh>
    <phoneticPr fontId="4"/>
  </si>
  <si>
    <t>筋かい</t>
    <rPh sb="0" eb="1">
      <t>スジ</t>
    </rPh>
    <phoneticPr fontId="4"/>
  </si>
  <si>
    <t>有無</t>
    <rPh sb="0" eb="2">
      <t>ウム</t>
    </rPh>
    <phoneticPr fontId="4"/>
  </si>
  <si>
    <t>土台と柱</t>
    <rPh sb="0" eb="2">
      <t>ドダイ</t>
    </rPh>
    <rPh sb="3" eb="4">
      <t>ハシラ</t>
    </rPh>
    <phoneticPr fontId="4"/>
  </si>
  <si>
    <t>金物の状況</t>
    <rPh sb="0" eb="2">
      <t>カナモノ</t>
    </rPh>
    <rPh sb="3" eb="5">
      <t>ジョウキョウ</t>
    </rPh>
    <phoneticPr fontId="4"/>
  </si>
  <si>
    <t>柱と梁桁</t>
    <rPh sb="0" eb="1">
      <t>ハシラ</t>
    </rPh>
    <rPh sb="2" eb="3">
      <t>ハリ</t>
    </rPh>
    <rPh sb="3" eb="4">
      <t>ケタ</t>
    </rPh>
    <phoneticPr fontId="4"/>
  </si>
  <si>
    <t>筋かい材</t>
    <rPh sb="0" eb="1">
      <t>スジ</t>
    </rPh>
    <rPh sb="3" eb="4">
      <t>ザイ</t>
    </rPh>
    <phoneticPr fontId="4"/>
  </si>
  <si>
    <t>床組部分</t>
    <rPh sb="0" eb="1">
      <t>ユカ</t>
    </rPh>
    <rPh sb="1" eb="2">
      <t>グミ</t>
    </rPh>
    <rPh sb="2" eb="4">
      <t>ブブン</t>
    </rPh>
    <phoneticPr fontId="4"/>
  </si>
  <si>
    <t>梁と柱、差し鴨居</t>
    <rPh sb="0" eb="1">
      <t>ハリ</t>
    </rPh>
    <rPh sb="2" eb="3">
      <t>ハシラ</t>
    </rPh>
    <rPh sb="4" eb="5">
      <t>サ</t>
    </rPh>
    <rPh sb="6" eb="8">
      <t>カモイ</t>
    </rPh>
    <phoneticPr fontId="4"/>
  </si>
  <si>
    <t>筋かい端部</t>
    <rPh sb="0" eb="1">
      <t>スジ</t>
    </rPh>
    <rPh sb="3" eb="5">
      <t>タンブ</t>
    </rPh>
    <phoneticPr fontId="4"/>
  </si>
  <si>
    <t>水平剛性
の確保</t>
    <rPh sb="0" eb="2">
      <t>スイヘイ</t>
    </rPh>
    <rPh sb="2" eb="4">
      <t>ゴウセイ</t>
    </rPh>
    <rPh sb="6" eb="8">
      <t>カクホ</t>
    </rPh>
    <phoneticPr fontId="4"/>
  </si>
  <si>
    <t>2階床面,小屋梁面</t>
    <rPh sb="1" eb="2">
      <t>カイ</t>
    </rPh>
    <rPh sb="2" eb="4">
      <t>ユカメン</t>
    </rPh>
    <rPh sb="5" eb="7">
      <t>コヤ</t>
    </rPh>
    <rPh sb="7" eb="8">
      <t>ハリ</t>
    </rPh>
    <rPh sb="8" eb="9">
      <t>メン</t>
    </rPh>
    <phoneticPr fontId="4"/>
  </si>
  <si>
    <t>下屋、増築部</t>
    <rPh sb="0" eb="1">
      <t>ゲ</t>
    </rPh>
    <rPh sb="1" eb="2">
      <t>ヤ</t>
    </rPh>
    <rPh sb="3" eb="5">
      <t>ゾウチク</t>
    </rPh>
    <rPh sb="5" eb="6">
      <t>ブ</t>
    </rPh>
    <phoneticPr fontId="4"/>
  </si>
  <si>
    <t>材料、部材等</t>
  </si>
  <si>
    <t>存在</t>
  </si>
  <si>
    <t>劣化事象                                     ：劣化度　　</t>
    <rPh sb="42" eb="44">
      <t>レッカ</t>
    </rPh>
    <rPh sb="44" eb="45">
      <t>ド</t>
    </rPh>
    <phoneticPr fontId="4"/>
  </si>
  <si>
    <t>金属板</t>
  </si>
  <si>
    <t>瓦・スレート</t>
  </si>
  <si>
    <t>樋</t>
  </si>
  <si>
    <t>軒・呼び樋</t>
  </si>
  <si>
    <t>縦樋</t>
  </si>
  <si>
    <t>木製板、合板</t>
  </si>
  <si>
    <t>窯業系サイディング</t>
  </si>
  <si>
    <t>モルタル</t>
  </si>
  <si>
    <t>バルコニー</t>
  </si>
  <si>
    <t>手すり壁</t>
  </si>
  <si>
    <t>金属サイディング</t>
  </si>
  <si>
    <t>床排水</t>
  </si>
  <si>
    <t>内壁</t>
  </si>
  <si>
    <t>一般室</t>
  </si>
  <si>
    <t>内壁、窓下</t>
  </si>
  <si>
    <t>浴室</t>
  </si>
  <si>
    <t>タイル壁</t>
  </si>
  <si>
    <t>タイル以外</t>
  </si>
  <si>
    <t>床</t>
  </si>
  <si>
    <t>床面</t>
  </si>
  <si>
    <t>廊下</t>
  </si>
  <si>
    <t>床下</t>
  </si>
  <si>
    <t>・</t>
    <phoneticPr fontId="4"/>
  </si>
  <si>
    <t>木造住宅耐震診断結果報告書</t>
    <phoneticPr fontId="4"/>
  </si>
  <si>
    <t>2. 耐震診断の結果</t>
    <phoneticPr fontId="4"/>
  </si>
  <si>
    <t>判定値 (上部構造評点)</t>
    <phoneticPr fontId="4"/>
  </si>
  <si>
    <t>一応倒壊しない</t>
    <phoneticPr fontId="4"/>
  </si>
  <si>
    <t>倒壊する可能性がある</t>
    <phoneticPr fontId="4"/>
  </si>
  <si>
    <t>0.7未満</t>
    <phoneticPr fontId="4"/>
  </si>
  <si>
    <t xml:space="preserve">※
※
</t>
    <phoneticPr fontId="4"/>
  </si>
  <si>
    <t>・</t>
    <phoneticPr fontId="4"/>
  </si>
  <si>
    <t>家具の転倒防止をお薦めします。　</t>
    <phoneticPr fontId="4"/>
  </si>
  <si>
    <t>2階</t>
    <phoneticPr fontId="4"/>
  </si>
  <si>
    <t>Y</t>
    <phoneticPr fontId="4"/>
  </si>
  <si>
    <t>相談や見積もりの依頼に料金は必要か、どの段階で料金が発生するかを確認してください。なお、契約をする前に、複数から見積もりを取ることも一つの方法です。必ず見積もりや契約は書面で取り交わしましょう。
建築士や施工業者から提示された改修設計の内容をよく確認し、耐震改修工事を行いましょう。</t>
    <phoneticPr fontId="4"/>
  </si>
  <si>
    <t>耐震改修工事の費用負担を軽くする方法はあるの？</t>
    <phoneticPr fontId="4"/>
  </si>
  <si>
    <t xml:space="preserve">・
</t>
    <phoneticPr fontId="4"/>
  </si>
  <si>
    <t>外壁</t>
    <phoneticPr fontId="4"/>
  </si>
  <si>
    <t>コメント</t>
    <phoneticPr fontId="4"/>
  </si>
  <si>
    <t>金属サイディング</t>
    <phoneticPr fontId="4"/>
  </si>
  <si>
    <t>愛知県</t>
    <phoneticPr fontId="4"/>
  </si>
  <si>
    <t>調査年月日</t>
    <phoneticPr fontId="4"/>
  </si>
  <si>
    <t>様</t>
    <phoneticPr fontId="4"/>
  </si>
  <si>
    <t>氏名</t>
    <phoneticPr fontId="4"/>
  </si>
  <si>
    <t>所属</t>
    <phoneticPr fontId="4"/>
  </si>
  <si>
    <t>電話</t>
    <phoneticPr fontId="4"/>
  </si>
  <si>
    <t>この診断は、国土交通省による「木造住宅の耐震診断と補強方法」に基づくもので、十分信頼できるものですが、個々の建物ごとに状況が異なるため、あくまで安全性を判断する目安であり、判定を完全に保証するものではありません。また、図面などの資料がなく、状況が十分に把握できない場合は推計によりますので、診断結果は幅をもってとらえてください。</t>
    <phoneticPr fontId="4"/>
  </si>
  <si>
    <t>P.2</t>
    <phoneticPr fontId="4"/>
  </si>
  <si>
    <t>㎡</t>
    <phoneticPr fontId="4"/>
  </si>
  <si>
    <t>㎡</t>
    <phoneticPr fontId="4"/>
  </si>
  <si>
    <t xml:space="preserve">○
</t>
    <phoneticPr fontId="4"/>
  </si>
  <si>
    <t xml:space="preserve">大規模な地震に対して
あなたの家は
</t>
    <phoneticPr fontId="4"/>
  </si>
  <si>
    <t>○</t>
    <phoneticPr fontId="4"/>
  </si>
  <si>
    <t>1.5以上</t>
    <phoneticPr fontId="4"/>
  </si>
  <si>
    <t>倒壊しない</t>
    <phoneticPr fontId="4"/>
  </si>
  <si>
    <t>1.0以上～1.5未満</t>
    <phoneticPr fontId="4"/>
  </si>
  <si>
    <t>0.7以上～1.0未満</t>
    <phoneticPr fontId="4"/>
  </si>
  <si>
    <t>倒壊する可能性が高い</t>
    <phoneticPr fontId="4"/>
  </si>
  <si>
    <t xml:space="preserve">○
</t>
    <phoneticPr fontId="4"/>
  </si>
  <si>
    <t>P.3</t>
    <phoneticPr fontId="4"/>
  </si>
  <si>
    <t>　です。</t>
    <phoneticPr fontId="4"/>
  </si>
  <si>
    <t>耐震改修工事の工法には、壁の補強、金物補強、基礎の補強、屋根の軽量化、劣化部の改修などがあり、これらを組み合わせて耐震改修を行います。</t>
    <phoneticPr fontId="4"/>
  </si>
  <si>
    <t>階</t>
    <phoneticPr fontId="4"/>
  </si>
  <si>
    <t>方向</t>
    <phoneticPr fontId="4"/>
  </si>
  <si>
    <t>X</t>
    <phoneticPr fontId="4"/>
  </si>
  <si>
    <t>Y</t>
    <phoneticPr fontId="4"/>
  </si>
  <si>
    <t>1階</t>
    <phoneticPr fontId="4"/>
  </si>
  <si>
    <t>X</t>
    <phoneticPr fontId="4"/>
  </si>
  <si>
    <t>耐震改修工事をするには改修設計が必要です。まずは建築士にご相談ください。（相談料、見積り料、設計料などが必要となる場合があります。）</t>
    <phoneticPr fontId="4"/>
  </si>
  <si>
    <t>耐震診断</t>
    <phoneticPr fontId="4"/>
  </si>
  <si>
    <t>改修設計</t>
    <phoneticPr fontId="4"/>
  </si>
  <si>
    <t>耐震改修工事</t>
    <phoneticPr fontId="4"/>
  </si>
  <si>
    <t>この報告書
が耐震診断
の結果です</t>
    <phoneticPr fontId="4"/>
  </si>
  <si>
    <t xml:space="preserve">※
※
</t>
    <phoneticPr fontId="4"/>
  </si>
  <si>
    <t>耐震診断の結果、判定値1.0未満の場合に、判定値1.0以上とする耐震改修工事を行うと、税控除や地震保険割引が受けられる場合があります。詳しくは表紙の「お問い合わせ先」までお尋ねください。（同時にリフォームを行った場合は、建物の評価が見直される場合があります。）</t>
    <phoneticPr fontId="4"/>
  </si>
  <si>
    <t xml:space="preserve">・
</t>
    <phoneticPr fontId="4"/>
  </si>
  <si>
    <r>
      <t>愛知建築地震災害軽減システム研究協議会（減災協）が開発した「</t>
    </r>
    <r>
      <rPr>
        <b/>
        <sz val="11"/>
        <rFont val="ＭＳ Ｐ明朝"/>
        <family val="1"/>
        <charset val="128"/>
      </rPr>
      <t>安価な工法</t>
    </r>
    <r>
      <rPr>
        <sz val="11"/>
        <rFont val="ＭＳ Ｐ明朝"/>
        <family val="1"/>
        <charset val="128"/>
      </rPr>
      <t>」があります。最小限の工事で安く仕上げたいのか、予算をかけてリフォーム等を併せて行いたいのか、建築士や施工業者とよく相談してください。</t>
    </r>
    <phoneticPr fontId="4"/>
  </si>
  <si>
    <t>P.4</t>
    <phoneticPr fontId="4"/>
  </si>
  <si>
    <t>調査内容</t>
    <phoneticPr fontId="4"/>
  </si>
  <si>
    <t>断面欠損</t>
    <phoneticPr fontId="4"/>
  </si>
  <si>
    <r>
      <t>接合金物</t>
    </r>
    <r>
      <rPr>
        <sz val="8"/>
        <rFont val="HGSｺﾞｼｯｸM"/>
        <family val="3"/>
        <charset val="128"/>
      </rPr>
      <t>（H12告示）</t>
    </r>
    <r>
      <rPr>
        <sz val="10"/>
        <rFont val="HGSｺﾞｼｯｸM"/>
        <family val="3"/>
        <charset val="128"/>
      </rPr>
      <t xml:space="preserve">
の存在</t>
    </r>
    <phoneticPr fontId="4"/>
  </si>
  <si>
    <t>接合方法</t>
    <phoneticPr fontId="4"/>
  </si>
  <si>
    <t>P.5</t>
    <phoneticPr fontId="4"/>
  </si>
  <si>
    <t>○劣化度調査票</t>
    <phoneticPr fontId="4"/>
  </si>
  <si>
    <t>部位</t>
    <phoneticPr fontId="4"/>
  </si>
  <si>
    <t>屋根
葺き材</t>
    <phoneticPr fontId="4"/>
  </si>
  <si>
    <t>外壁
仕上げ</t>
    <phoneticPr fontId="4"/>
  </si>
  <si>
    <t>露出した躯体</t>
    <phoneticPr fontId="4"/>
  </si>
  <si>
    <t>外壁との接合部</t>
    <phoneticPr fontId="4"/>
  </si>
  <si>
    <r>
      <t>ｍ</t>
    </r>
    <r>
      <rPr>
        <vertAlign val="superscript"/>
        <sz val="10"/>
        <rFont val="ＭＳ Ｐゴシック"/>
        <family val="3"/>
        <charset val="128"/>
      </rPr>
      <t>2</t>
    </r>
    <phoneticPr fontId="4"/>
  </si>
  <si>
    <t>「あいち耐震改修推進事業者の一覧」：あいち耐震改修ポータルサイトに掲載。愛知県建築物地震対策推進協議会（推進協）の会員である建築関係団体が取りまとめた耐震改修に積極的で技術力を有している事業者の一覧。</t>
    <rPh sb="4" eb="6">
      <t>タイシン</t>
    </rPh>
    <rPh sb="6" eb="8">
      <t>カイシュウ</t>
    </rPh>
    <rPh sb="8" eb="10">
      <t>スイシン</t>
    </rPh>
    <rPh sb="10" eb="13">
      <t>ジギョウシャ</t>
    </rPh>
    <rPh sb="14" eb="16">
      <t>イチラン</t>
    </rPh>
    <rPh sb="21" eb="23">
      <t>タイシン</t>
    </rPh>
    <rPh sb="23" eb="25">
      <t>カイシュウ</t>
    </rPh>
    <rPh sb="33" eb="35">
      <t>ケイサイ</t>
    </rPh>
    <rPh sb="36" eb="39">
      <t>アイチケン</t>
    </rPh>
    <rPh sb="39" eb="42">
      <t>ケンチクブツ</t>
    </rPh>
    <rPh sb="42" eb="44">
      <t>ジシン</t>
    </rPh>
    <rPh sb="44" eb="46">
      <t>タイサク</t>
    </rPh>
    <rPh sb="46" eb="48">
      <t>スイシン</t>
    </rPh>
    <rPh sb="48" eb="51">
      <t>キョウギカイ</t>
    </rPh>
    <rPh sb="52" eb="54">
      <t>スイシン</t>
    </rPh>
    <rPh sb="54" eb="55">
      <t>キョウ</t>
    </rPh>
    <rPh sb="57" eb="59">
      <t>カイイン</t>
    </rPh>
    <rPh sb="62" eb="64">
      <t>ケンチク</t>
    </rPh>
    <rPh sb="64" eb="66">
      <t>カンケイ</t>
    </rPh>
    <rPh sb="66" eb="68">
      <t>ダンタイ</t>
    </rPh>
    <rPh sb="69" eb="70">
      <t>ト</t>
    </rPh>
    <rPh sb="75" eb="77">
      <t>タイシン</t>
    </rPh>
    <rPh sb="77" eb="79">
      <t>カイシュウ</t>
    </rPh>
    <rPh sb="80" eb="83">
      <t>セッキョクテキ</t>
    </rPh>
    <rPh sb="84" eb="87">
      <t>ギジュツリョク</t>
    </rPh>
    <rPh sb="88" eb="89">
      <t>ユウ</t>
    </rPh>
    <rPh sb="93" eb="96">
      <t>ジギョウシャ</t>
    </rPh>
    <rPh sb="97" eb="99">
      <t>イチラン</t>
    </rPh>
    <phoneticPr fontId="4"/>
  </si>
  <si>
    <t>柱と土台、柱と梁及び筋かいの接合金物が不足しています。地震時にこれらが抜け落ち、筋かいも効果が発揮できない可能性がありますので金物補強を行ってください。</t>
    <phoneticPr fontId="3"/>
  </si>
  <si>
    <t>令和　年　月　日</t>
    <rPh sb="0" eb="2">
      <t>レイワ</t>
    </rPh>
    <rPh sb="3" eb="4">
      <t>ネン</t>
    </rPh>
    <rPh sb="5" eb="6">
      <t>ガツ</t>
    </rPh>
    <rPh sb="7" eb="8">
      <t>ニチ</t>
    </rPh>
    <phoneticPr fontId="3"/>
  </si>
  <si>
    <t>平均額</t>
    <phoneticPr fontId="3"/>
  </si>
  <si>
    <t>万円</t>
    <phoneticPr fontId="3"/>
  </si>
  <si>
    <t>県の登録番号
(例)０４尾－○○○○</t>
    <rPh sb="0" eb="1">
      <t>ケン</t>
    </rPh>
    <rPh sb="2" eb="4">
      <t>トウロク</t>
    </rPh>
    <rPh sb="4" eb="6">
      <t>バンゴウ</t>
    </rPh>
    <rPh sb="8" eb="9">
      <t>レイ</t>
    </rPh>
    <rPh sb="12" eb="13">
      <t>オ</t>
    </rPh>
    <phoneticPr fontId="4"/>
  </si>
  <si>
    <t>概算工事費の下の注記</t>
    <phoneticPr fontId="3"/>
  </si>
  <si>
    <t>柱</t>
  </si>
  <si>
    <t>愛知県内で補助金を利用した耐震改修工事の費用の実績より、住宅の延べ面積と耐震改修工事の前後の判定値の差から算定しています。
耐震改修工事費の目安は、あくまで参考としてご利用ください。実際の工事費は、改修工法、敷地条件、改修設計の内容等により異なります。またリフォーム工事に関する費用は、含まれていません。耐震改修工事費とは別に、補強設計費、工事監理費等が必要となる場合があります。</t>
    <rPh sb="20" eb="22">
      <t>ヒヨウ</t>
    </rPh>
    <rPh sb="40" eb="42">
      <t>コウジ</t>
    </rPh>
    <phoneticPr fontId="4"/>
  </si>
  <si>
    <t>愛知県内で補助金を利用した耐震改修工事の費用の実績より、住宅の延べ面積と耐震改修工事の前後の判定値の差から算定しています。判定値1.0以上のため、判定値を1.5とする場合の耐震改修工事費の目安です。耐震改修工事費の目安は、あくまで参考としてご利用ください。
実際の工事費は、改修工法、敷地条件、改修設計の内容等により異なります。またリフォーム工事に関する費用は、含まれていません。耐震改修工事費とは別に、補強設計費、工事監理費等が必要となる場合があります。</t>
    <rPh sb="20" eb="22">
      <t>ヒヨウ</t>
    </rPh>
    <rPh sb="40" eb="42">
      <t>コウジ</t>
    </rPh>
    <rPh sb="61" eb="63">
      <t>ハンテイ</t>
    </rPh>
    <rPh sb="63" eb="64">
      <t>チ</t>
    </rPh>
    <rPh sb="67" eb="69">
      <t>イジョウ</t>
    </rPh>
    <phoneticPr fontId="4"/>
  </si>
  <si>
    <t>※
※</t>
    <phoneticPr fontId="4"/>
  </si>
  <si>
    <t>平成11年(1999年)</t>
    <rPh sb="0" eb="2">
      <t>ヘイセイ</t>
    </rPh>
    <rPh sb="4" eb="5">
      <t>ネン</t>
    </rPh>
    <rPh sb="10" eb="11">
      <t>ネン</t>
    </rPh>
    <phoneticPr fontId="4"/>
  </si>
  <si>
    <t>平成12年(2000年)5月以前</t>
    <rPh sb="0" eb="2">
      <t>ヘイセイ</t>
    </rPh>
    <rPh sb="4" eb="5">
      <t>ネン</t>
    </rPh>
    <rPh sb="10" eb="11">
      <t>ネン</t>
    </rPh>
    <phoneticPr fontId="4"/>
  </si>
  <si>
    <t>平成12年(2000年)6月以降→★★★診断対象外★★★</t>
    <rPh sb="0" eb="2">
      <t>ヘイセイ</t>
    </rPh>
    <rPh sb="4" eb="5">
      <t>ネン</t>
    </rPh>
    <rPh sb="10" eb="11">
      <t>ネン</t>
    </rPh>
    <rPh sb="14" eb="16">
      <t>イコウ</t>
    </rPh>
    <phoneticPr fontId="4"/>
  </si>
  <si>
    <t>平成1年(1989年)</t>
    <rPh sb="0" eb="2">
      <t>ヘイセイ</t>
    </rPh>
    <rPh sb="3" eb="4">
      <t>ネン</t>
    </rPh>
    <rPh sb="9" eb="10">
      <t>ネン</t>
    </rPh>
    <phoneticPr fontId="4"/>
  </si>
  <si>
    <t>震度７程度</t>
    <rPh sb="0" eb="2">
      <t>シンド</t>
    </rPh>
    <rPh sb="3" eb="5">
      <t>テイド</t>
    </rPh>
    <phoneticPr fontId="3"/>
  </si>
  <si>
    <t>診断プログラム出力　「必要耐力の算出」より入力</t>
    <rPh sb="0" eb="2">
      <t>シンダン</t>
    </rPh>
    <rPh sb="7" eb="9">
      <t>シュツリョク</t>
    </rPh>
    <rPh sb="11" eb="13">
      <t>ヒツヨウ</t>
    </rPh>
    <rPh sb="13" eb="15">
      <t>タイリョク</t>
    </rPh>
    <rPh sb="16" eb="18">
      <t>サンシュツ</t>
    </rPh>
    <rPh sb="21" eb="23">
      <t>ニュウリョク</t>
    </rPh>
    <phoneticPr fontId="4"/>
  </si>
  <si>
    <t>診断プログラム出力　「上部構造評点」より入力</t>
    <rPh sb="0" eb="2">
      <t>シンダン</t>
    </rPh>
    <rPh sb="7" eb="9">
      <t>シュツリョク</t>
    </rPh>
    <rPh sb="11" eb="13">
      <t>ジョウブ</t>
    </rPh>
    <rPh sb="13" eb="15">
      <t>コウゾウ</t>
    </rPh>
    <rPh sb="15" eb="17">
      <t>ヒョウテン</t>
    </rPh>
    <rPh sb="20" eb="22">
      <t>ニュウリョク</t>
    </rPh>
    <phoneticPr fontId="4"/>
  </si>
  <si>
    <t>※「劣化度　D」が診断プログラム　「劣化度による低減係数」の値と一致しないときは入力を確認してください。↑↑</t>
    <rPh sb="2" eb="4">
      <t>レッカ</t>
    </rPh>
    <rPh sb="4" eb="5">
      <t>ド</t>
    </rPh>
    <rPh sb="9" eb="11">
      <t>シンダン</t>
    </rPh>
    <rPh sb="18" eb="20">
      <t>レッカ</t>
    </rPh>
    <rPh sb="20" eb="21">
      <t>ド</t>
    </rPh>
    <rPh sb="24" eb="26">
      <t>テイゲン</t>
    </rPh>
    <rPh sb="26" eb="28">
      <t>ケイスウ</t>
    </rPh>
    <rPh sb="30" eb="31">
      <t>アタイ</t>
    </rPh>
    <rPh sb="32" eb="34">
      <t>イッチ</t>
    </rPh>
    <rPh sb="40" eb="42">
      <t>ニュウリョク</t>
    </rPh>
    <rPh sb="43" eb="45">
      <t>カクニン</t>
    </rPh>
    <phoneticPr fontId="4"/>
  </si>
  <si>
    <t>※上記「存在点数」と「劣化点数」が診断プログラムの「劣化度による低減係数」と一致するか確認してから印刷すること</t>
    <rPh sb="1" eb="3">
      <t>ジョウキ</t>
    </rPh>
    <rPh sb="4" eb="6">
      <t>ソンザイ</t>
    </rPh>
    <rPh sb="6" eb="8">
      <t>テンスウ</t>
    </rPh>
    <rPh sb="11" eb="13">
      <t>レッカ</t>
    </rPh>
    <rPh sb="13" eb="15">
      <t>テンスウ</t>
    </rPh>
    <rPh sb="17" eb="19">
      <t>シンダン</t>
    </rPh>
    <rPh sb="26" eb="28">
      <t>レッカ</t>
    </rPh>
    <rPh sb="28" eb="29">
      <t>ド</t>
    </rPh>
    <rPh sb="32" eb="34">
      <t>テイゲン</t>
    </rPh>
    <rPh sb="34" eb="36">
      <t>ケイスウ</t>
    </rPh>
    <rPh sb="38" eb="40">
      <t>イッチ</t>
    </rPh>
    <rPh sb="43" eb="45">
      <t>カクニン</t>
    </rPh>
    <rPh sb="49" eb="51">
      <t>インサツ</t>
    </rPh>
    <phoneticPr fontId="4"/>
  </si>
  <si>
    <t>←診断プログラム「上部構造評点」より</t>
    <rPh sb="1" eb="3">
      <t>シンダン</t>
    </rPh>
    <rPh sb="9" eb="11">
      <t>ジョウブ</t>
    </rPh>
    <rPh sb="11" eb="13">
      <t>コウゾウ</t>
    </rPh>
    <rPh sb="13" eb="15">
      <t>ヒョウテン</t>
    </rPh>
    <phoneticPr fontId="4"/>
  </si>
  <si>
    <t>平成12年(2000年)</t>
    <rPh sb="0" eb="2">
      <t>ヘイセイ</t>
    </rPh>
    <rPh sb="4" eb="5">
      <t>ネン</t>
    </rPh>
    <rPh sb="10" eb="11">
      <t>ネン</t>
    </rPh>
    <phoneticPr fontId="4"/>
  </si>
  <si>
    <t>平成13年(2001年)</t>
    <rPh sb="0" eb="2">
      <t>ヘイセイ</t>
    </rPh>
    <rPh sb="4" eb="5">
      <t>ネン</t>
    </rPh>
    <rPh sb="10" eb="11">
      <t>ネン</t>
    </rPh>
    <phoneticPr fontId="4"/>
  </si>
  <si>
    <t>平成14年(2002年)</t>
    <rPh sb="0" eb="2">
      <t>ヘイセイ</t>
    </rPh>
    <rPh sb="4" eb="5">
      <t>ネン</t>
    </rPh>
    <rPh sb="10" eb="11">
      <t>ネン</t>
    </rPh>
    <phoneticPr fontId="4"/>
  </si>
  <si>
    <t>平成15年(2003年)</t>
    <rPh sb="0" eb="2">
      <t>ヘイセイ</t>
    </rPh>
    <rPh sb="4" eb="5">
      <t>ネン</t>
    </rPh>
    <rPh sb="10" eb="11">
      <t>ネン</t>
    </rPh>
    <phoneticPr fontId="4"/>
  </si>
  <si>
    <t>平成16年(2004年)</t>
    <rPh sb="0" eb="2">
      <t>ヘイセイ</t>
    </rPh>
    <rPh sb="4" eb="5">
      <t>ネン</t>
    </rPh>
    <rPh sb="10" eb="11">
      <t>ネン</t>
    </rPh>
    <phoneticPr fontId="4"/>
  </si>
  <si>
    <t>平成17年(2005年)</t>
    <rPh sb="0" eb="2">
      <t>ヘイセイ</t>
    </rPh>
    <rPh sb="4" eb="5">
      <t>ネン</t>
    </rPh>
    <rPh sb="10" eb="11">
      <t>ネン</t>
    </rPh>
    <phoneticPr fontId="4"/>
  </si>
  <si>
    <t>平成18年(2006年)</t>
    <rPh sb="0" eb="2">
      <t>ヘイセイ</t>
    </rPh>
    <rPh sb="4" eb="5">
      <t>ネン</t>
    </rPh>
    <rPh sb="10" eb="11">
      <t>ネン</t>
    </rPh>
    <phoneticPr fontId="4"/>
  </si>
  <si>
    <t>平成19年(2007年)</t>
    <rPh sb="0" eb="2">
      <t>ヘイセイ</t>
    </rPh>
    <rPh sb="4" eb="5">
      <t>ネン</t>
    </rPh>
    <rPh sb="10" eb="11">
      <t>ネン</t>
    </rPh>
    <phoneticPr fontId="4"/>
  </si>
  <si>
    <t>平成20年(2008年)以降</t>
    <rPh sb="0" eb="2">
      <t>ヘイセイ</t>
    </rPh>
    <rPh sb="4" eb="5">
      <t>ネン</t>
    </rPh>
    <rPh sb="10" eb="11">
      <t>ネン</t>
    </rPh>
    <rPh sb="12" eb="14">
      <t>イコウ</t>
    </rPh>
    <phoneticPr fontId="4"/>
  </si>
  <si>
    <t>6m以上</t>
    <rPh sb="2" eb="4">
      <t>イジョウ</t>
    </rPh>
    <phoneticPr fontId="3"/>
  </si>
  <si>
    <t>4ｍ以上6m未満</t>
    <rPh sb="2" eb="4">
      <t>イジョウ</t>
    </rPh>
    <rPh sb="6" eb="8">
      <t>ミマン</t>
    </rPh>
    <phoneticPr fontId="4"/>
  </si>
  <si>
    <t>4ｍ未満</t>
    <rPh sb="2" eb="4">
      <t>ミマン</t>
    </rPh>
    <phoneticPr fontId="4"/>
  </si>
  <si>
    <t>※2階建の1階部分の短辺割増↓</t>
    <rPh sb="2" eb="4">
      <t>カイダテ</t>
    </rPh>
    <rPh sb="6" eb="7">
      <t>カイ</t>
    </rPh>
    <rPh sb="7" eb="9">
      <t>ブブン</t>
    </rPh>
    <rPh sb="10" eb="12">
      <t>タンペン</t>
    </rPh>
    <rPh sb="12" eb="13">
      <t>ワ</t>
    </rPh>
    <rPh sb="13" eb="14">
      <t>マ</t>
    </rPh>
    <phoneticPr fontId="4"/>
  </si>
  <si>
    <t>ver.5.1.1</t>
    <phoneticPr fontId="4"/>
  </si>
  <si>
    <t>岡崎市</t>
    <rPh sb="0" eb="3">
      <t>オカザキシ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</si>
</sst>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0.00_ "/>
    <numFmt numFmtId="178" formatCode="0.00_);[Red]\(0.00\)"/>
    <numFmt numFmtId="179" formatCode="0.0_ "/>
    <numFmt numFmtId="180" formatCode="0.000_);[Red]\(0.000\)"/>
    <numFmt numFmtId="181" formatCode="0.0000_);[Red]\(0.0000\)"/>
    <numFmt numFmtId="182" formatCode="0_ "/>
    <numFmt numFmtId="183" formatCode="0.0_);[Red]\(0.0\)"/>
    <numFmt numFmtId="184" formatCode="0.000_ "/>
    <numFmt numFmtId="185" formatCode="[$-800411]ggge&quot;年&quot;m&quot;月&quot;d&quot;日&quot;;@"/>
    <numFmt numFmtId="186" formatCode="#,##0.00_);[Red]\(#,##0.00\)"/>
  </numFmts>
  <fonts count="83" x14ac:knownFonts="1">
    <font>
      <sz val="11"/>
      <color theme="1"/>
      <name val="游ゴシック"/>
      <family val="2"/>
      <charset val="128"/>
      <scheme val="minor"/>
    </font>
    <font>
      <sz val="11"/>
      <color theme="1"/>
      <name val="游ゴシック"/>
      <family val="2"/>
      <charset val="128"/>
      <scheme val="minor"/>
    </font>
    <font>
      <b/>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b/>
      <sz val="10"/>
      <color theme="0"/>
      <name val="ＭＳ Ｐゴシック"/>
      <family val="3"/>
      <charset val="128"/>
    </font>
    <font>
      <b/>
      <sz val="10"/>
      <name val="ＭＳ Ｐゴシック"/>
      <family val="3"/>
      <charset val="128"/>
    </font>
    <font>
      <b/>
      <sz val="10"/>
      <color indexed="10"/>
      <name val="ＭＳ Ｐゴシック"/>
      <family val="3"/>
      <charset val="128"/>
    </font>
    <font>
      <b/>
      <u/>
      <sz val="10"/>
      <color theme="0"/>
      <name val="ＭＳ Ｐゴシック"/>
      <family val="3"/>
      <charset val="128"/>
    </font>
    <font>
      <sz val="9"/>
      <color theme="4"/>
      <name val="ＭＳ Ｐゴシック"/>
      <family val="3"/>
      <charset val="128"/>
    </font>
    <font>
      <b/>
      <i/>
      <sz val="10"/>
      <color theme="0"/>
      <name val="ＭＳ Ｐゴシック"/>
      <family val="3"/>
      <charset val="128"/>
    </font>
    <font>
      <sz val="9"/>
      <name val="ＭＳ Ｐゴシック"/>
      <family val="3"/>
      <charset val="128"/>
    </font>
    <font>
      <vertAlign val="superscript"/>
      <sz val="10"/>
      <name val="ＭＳ Ｐゴシック"/>
      <family val="3"/>
      <charset val="128"/>
    </font>
    <font>
      <b/>
      <sz val="8"/>
      <color indexed="10"/>
      <name val="ＭＳ Ｐゴシック"/>
      <family val="3"/>
      <charset val="128"/>
    </font>
    <font>
      <sz val="12"/>
      <name val="ＭＳ Ｐゴシック"/>
      <family val="3"/>
      <charset val="128"/>
    </font>
    <font>
      <sz val="8"/>
      <color indexed="10"/>
      <name val="ＭＳ Ｐゴシック"/>
      <family val="3"/>
      <charset val="128"/>
    </font>
    <font>
      <sz val="6"/>
      <color indexed="10"/>
      <name val="ＭＳ Ｐゴシック"/>
      <family val="3"/>
      <charset val="128"/>
    </font>
    <font>
      <sz val="8"/>
      <name val="ＭＳ Ｐゴシック"/>
      <family val="3"/>
      <charset val="128"/>
    </font>
    <font>
      <b/>
      <sz val="11"/>
      <color theme="0"/>
      <name val="ＭＳ Ｐゴシック"/>
      <family val="3"/>
      <charset val="128"/>
    </font>
    <font>
      <b/>
      <sz val="9"/>
      <color indexed="10"/>
      <name val="ＭＳ Ｐゴシック"/>
      <family val="3"/>
      <charset val="128"/>
    </font>
    <font>
      <sz val="10"/>
      <color indexed="10"/>
      <name val="ＭＳ Ｐゴシック"/>
      <family val="3"/>
      <charset val="128"/>
    </font>
    <font>
      <b/>
      <sz val="11"/>
      <color indexed="10"/>
      <name val="ＭＳ Ｐゴシック"/>
      <family val="3"/>
      <charset val="128"/>
    </font>
    <font>
      <b/>
      <i/>
      <sz val="11"/>
      <color theme="0"/>
      <name val="ＭＳ Ｐゴシック"/>
      <family val="3"/>
      <charset val="128"/>
    </font>
    <font>
      <sz val="11"/>
      <name val="HGSｺﾞｼｯｸM"/>
      <family val="3"/>
      <charset val="128"/>
    </font>
    <font>
      <sz val="11"/>
      <color rgb="FFFF0000"/>
      <name val="ＭＳ Ｐゴシック"/>
      <family val="3"/>
      <charset val="128"/>
    </font>
    <font>
      <sz val="11"/>
      <color theme="1"/>
      <name val="ＭＳ Ｐゴシック"/>
      <family val="3"/>
      <charset val="128"/>
    </font>
    <font>
      <sz val="8"/>
      <color theme="1"/>
      <name val="ＭＳ Ｐゴシック"/>
      <family val="3"/>
      <charset val="128"/>
    </font>
    <font>
      <sz val="10"/>
      <name val="ＭＳ Ｐ明朝"/>
      <family val="1"/>
      <charset val="128"/>
    </font>
    <font>
      <sz val="16"/>
      <name val="HGSｺﾞｼｯｸM"/>
      <family val="3"/>
      <charset val="128"/>
    </font>
    <font>
      <sz val="16"/>
      <name val="ＭＳ Ｐゴシック"/>
      <family val="3"/>
      <charset val="128"/>
    </font>
    <font>
      <b/>
      <sz val="16"/>
      <color rgb="FF0000CC"/>
      <name val="ＭＳ Ｐ明朝"/>
      <family val="1"/>
      <charset val="128"/>
    </font>
    <font>
      <sz val="11"/>
      <color rgb="FF0000CC"/>
      <name val="ＭＳ Ｐ明朝"/>
      <family val="1"/>
      <charset val="128"/>
    </font>
    <font>
      <sz val="26"/>
      <name val="HGSｺﾞｼｯｸM"/>
      <family val="3"/>
      <charset val="128"/>
    </font>
    <font>
      <sz val="26"/>
      <name val="ＭＳ Ｐゴシック"/>
      <family val="3"/>
      <charset val="128"/>
    </font>
    <font>
      <sz val="16"/>
      <color rgb="FF0000CC"/>
      <name val="ＭＳ Ｐ明朝"/>
      <family val="1"/>
      <charset val="128"/>
    </font>
    <font>
      <sz val="12"/>
      <name val="HGSｺﾞｼｯｸM"/>
      <family val="3"/>
      <charset val="128"/>
    </font>
    <font>
      <b/>
      <sz val="16"/>
      <name val="HGSｺﾞｼｯｸM"/>
      <family val="3"/>
      <charset val="128"/>
    </font>
    <font>
      <b/>
      <sz val="16"/>
      <name val="ＭＳ Ｐゴシック"/>
      <family val="3"/>
      <charset val="128"/>
    </font>
    <font>
      <sz val="10"/>
      <name val="HGSｺﾞｼｯｸM"/>
      <family val="3"/>
      <charset val="128"/>
    </font>
    <font>
      <sz val="14"/>
      <name val="HGSｺﾞｼｯｸM"/>
      <family val="3"/>
      <charset val="128"/>
    </font>
    <font>
      <sz val="18"/>
      <name val="HGSｺﾞｼｯｸM"/>
      <family val="3"/>
      <charset val="128"/>
    </font>
    <font>
      <sz val="8"/>
      <name val="HGSｺﾞｼｯｸM"/>
      <family val="3"/>
      <charset val="128"/>
    </font>
    <font>
      <sz val="11"/>
      <color rgb="FFFF0000"/>
      <name val="ＭＳ Ｐ明朝"/>
      <family val="1"/>
      <charset val="128"/>
    </font>
    <font>
      <b/>
      <sz val="12"/>
      <color rgb="FF0000CC"/>
      <name val="ＭＳ Ｐ明朝"/>
      <family val="1"/>
      <charset val="128"/>
    </font>
    <font>
      <sz val="11"/>
      <color rgb="FF0000CC"/>
      <name val="ＭＳ Ｐゴシック"/>
      <family val="3"/>
      <charset val="128"/>
    </font>
    <font>
      <sz val="20"/>
      <name val="HGSｺﾞｼｯｸM"/>
      <family val="3"/>
      <charset val="128"/>
    </font>
    <font>
      <sz val="20"/>
      <name val="ＭＳ Ｐゴシック"/>
      <family val="3"/>
      <charset val="128"/>
    </font>
    <font>
      <sz val="11"/>
      <color rgb="FF0000FF"/>
      <name val="ＭＳ Ｐ明朝"/>
      <family val="1"/>
      <charset val="128"/>
    </font>
    <font>
      <sz val="11"/>
      <color theme="1"/>
      <name val="HGSｺﾞｼｯｸM"/>
      <family val="3"/>
      <charset val="128"/>
    </font>
    <font>
      <b/>
      <sz val="22"/>
      <color rgb="FF0000CC"/>
      <name val="ＭＳ Ｐ明朝"/>
      <family val="1"/>
      <charset val="128"/>
    </font>
    <font>
      <sz val="9"/>
      <name val="ＭＳ Ｐ明朝"/>
      <family val="1"/>
      <charset val="128"/>
    </font>
    <font>
      <b/>
      <sz val="36"/>
      <color rgb="FF0000CC"/>
      <name val="ＭＳ Ｐ明朝"/>
      <family val="1"/>
      <charset val="128"/>
    </font>
    <font>
      <sz val="11"/>
      <name val="ＭＳ Ｐ明朝"/>
      <family val="1"/>
      <charset val="128"/>
    </font>
    <font>
      <sz val="10"/>
      <color theme="1"/>
      <name val="ＭＳ 明朝"/>
      <family val="1"/>
      <charset val="128"/>
    </font>
    <font>
      <sz val="10"/>
      <color rgb="FF0000CC"/>
      <name val="ＭＳ Ｐ明朝"/>
      <family val="1"/>
      <charset val="128"/>
    </font>
    <font>
      <sz val="10"/>
      <name val="ＭＳ 明朝"/>
      <family val="1"/>
      <charset val="128"/>
    </font>
    <font>
      <sz val="11"/>
      <color rgb="FF0000FF"/>
      <name val="HGPｺﾞｼｯｸM"/>
      <family val="3"/>
      <charset val="128"/>
    </font>
    <font>
      <sz val="11"/>
      <color theme="1"/>
      <name val="ＭＳ Ｐ明朝"/>
      <family val="1"/>
      <charset val="128"/>
    </font>
    <font>
      <sz val="9"/>
      <name val="HGSｺﾞｼｯｸM"/>
      <family val="3"/>
      <charset val="128"/>
    </font>
    <font>
      <b/>
      <sz val="24"/>
      <color rgb="FF0000CC"/>
      <name val="ＭＳ Ｐ明朝"/>
      <family val="1"/>
      <charset val="128"/>
    </font>
    <font>
      <sz val="6"/>
      <name val="HGSｺﾞｼｯｸM"/>
      <family val="3"/>
      <charset val="128"/>
    </font>
    <font>
      <sz val="9"/>
      <color rgb="FF0000CC"/>
      <name val="HGSｺﾞｼｯｸM"/>
      <family val="3"/>
      <charset val="128"/>
    </font>
    <font>
      <b/>
      <sz val="11"/>
      <color rgb="FF0000CC"/>
      <name val="ＭＳ Ｐ明朝"/>
      <family val="1"/>
      <charset val="128"/>
    </font>
    <font>
      <sz val="9"/>
      <color rgb="FF0000CC"/>
      <name val="ＭＳ Ｐ明朝"/>
      <family val="1"/>
      <charset val="128"/>
    </font>
    <font>
      <sz val="10"/>
      <color rgb="FF0000CC"/>
      <name val="ＭＳ Ｐゴシック"/>
      <family val="3"/>
      <charset val="128"/>
    </font>
    <font>
      <sz val="11"/>
      <name val="HGS創英角ｺﾞｼｯｸUB"/>
      <family val="3"/>
      <charset val="128"/>
    </font>
    <font>
      <b/>
      <sz val="11"/>
      <name val="ＭＳ Ｐ明朝"/>
      <family val="1"/>
      <charset val="128"/>
    </font>
    <font>
      <b/>
      <sz val="10"/>
      <color rgb="FFFF0000"/>
      <name val="ＭＳ Ｐゴシック"/>
      <family val="3"/>
      <charset val="128"/>
    </font>
    <font>
      <sz val="10"/>
      <color rgb="FFFF0000"/>
      <name val="ＭＳ Ｐゴシック"/>
      <family val="3"/>
      <charset val="128"/>
    </font>
    <font>
      <b/>
      <sz val="11"/>
      <color rgb="FFFF0000"/>
      <name val="ＭＳ Ｐゴシック"/>
      <family val="3"/>
      <charset val="128"/>
    </font>
    <font>
      <b/>
      <sz val="10"/>
      <color rgb="FFFFFF00"/>
      <name val="ＭＳ Ｐゴシック"/>
      <family val="3"/>
      <charset val="128"/>
    </font>
    <font>
      <b/>
      <u/>
      <sz val="10"/>
      <color rgb="FFFFFF00"/>
      <name val="ＭＳ Ｐゴシック"/>
      <family val="3"/>
      <charset val="128"/>
    </font>
    <font>
      <b/>
      <i/>
      <sz val="10"/>
      <color rgb="FFFFFF00"/>
      <name val="ＭＳ Ｐゴシック"/>
      <family val="3"/>
      <charset val="128"/>
    </font>
    <font>
      <sz val="10"/>
      <color rgb="FFFFFF00"/>
      <name val="ＭＳ Ｐゴシック"/>
      <family val="3"/>
      <charset val="128"/>
    </font>
    <font>
      <sz val="11"/>
      <color rgb="FFFFFF00"/>
      <name val="ＭＳ Ｐゴシック"/>
      <family val="3"/>
      <charset val="128"/>
    </font>
    <font>
      <b/>
      <u/>
      <sz val="11"/>
      <color rgb="FFFFFF00"/>
      <name val="ＭＳ Ｐゴシック"/>
      <family val="3"/>
      <charset val="128"/>
    </font>
    <font>
      <sz val="11"/>
      <color theme="1"/>
      <name val="游ゴシック"/>
      <family val="3"/>
      <charset val="128"/>
      <scheme val="minor"/>
    </font>
    <font>
      <sz val="10"/>
      <name val="游ゴシック"/>
      <family val="3"/>
      <charset val="128"/>
      <scheme val="minor"/>
    </font>
    <font>
      <b/>
      <sz val="28"/>
      <color rgb="FF0000CC"/>
      <name val="ＭＳ Ｐ明朝"/>
      <family val="1"/>
      <charset val="128"/>
    </font>
    <font>
      <sz val="10"/>
      <color theme="1"/>
      <name val="ＭＳ Ｐゴシック"/>
      <family val="3"/>
      <charset val="128"/>
    </font>
    <font>
      <sz val="10"/>
      <color rgb="FF7030A0"/>
      <name val="ＭＳ Ｐ明朝"/>
      <family val="1"/>
      <charset val="128"/>
    </font>
    <font>
      <sz val="11"/>
      <color rgb="FF0000CC"/>
      <name val="游ゴシック"/>
      <family val="2"/>
      <charset val="128"/>
      <scheme val="minor"/>
    </font>
  </fonts>
  <fills count="15">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14963225196081423"/>
        <bgColor indexed="64"/>
      </patternFill>
    </fill>
    <fill>
      <patternFill patternType="solid">
        <fgColor theme="0" tint="-0.14960173345133823"/>
        <bgColor indexed="64"/>
      </patternFill>
    </fill>
    <fill>
      <patternFill patternType="solid">
        <fgColor indexed="41"/>
        <bgColor indexed="64"/>
      </patternFill>
    </fill>
    <fill>
      <patternFill patternType="solid">
        <fgColor theme="0" tint="-0.24961088900418105"/>
        <bgColor indexed="64"/>
      </patternFill>
    </fill>
    <fill>
      <patternFill patternType="solid">
        <fgColor theme="0" tint="-0.34998626667073579"/>
        <bgColor indexed="64"/>
      </patternFill>
    </fill>
    <fill>
      <patternFill patternType="solid">
        <fgColor rgb="FFCCFFCC"/>
        <bgColor indexed="64"/>
      </patternFill>
    </fill>
  </fills>
  <borders count="136">
    <border>
      <left/>
      <right/>
      <top/>
      <bottom/>
      <diagonal/>
    </border>
    <border>
      <left/>
      <right/>
      <top/>
      <bottom style="thin">
        <color indexed="64"/>
      </bottom>
      <diagonal/>
    </border>
    <border>
      <left style="medium">
        <color indexed="10"/>
      </left>
      <right/>
      <top style="medium">
        <color indexed="10"/>
      </top>
      <bottom style="medium">
        <color indexed="10"/>
      </bottom>
      <diagonal/>
    </border>
    <border>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thin">
        <color indexed="64"/>
      </top>
      <bottom style="thin">
        <color indexed="64"/>
      </bottom>
      <diagonal/>
    </border>
    <border>
      <left style="thin">
        <color theme="1"/>
      </left>
      <right/>
      <top style="medium">
        <color indexed="10"/>
      </top>
      <bottom style="medium">
        <color indexed="10"/>
      </bottom>
      <diagonal/>
    </border>
    <border>
      <left/>
      <right style="thin">
        <color theme="1"/>
      </right>
      <top style="medium">
        <color indexed="10"/>
      </top>
      <bottom style="medium">
        <color indexed="10"/>
      </bottom>
      <diagonal/>
    </border>
    <border>
      <left style="thin">
        <color theme="1"/>
      </left>
      <right style="thin">
        <color theme="1"/>
      </right>
      <top style="medium">
        <color indexed="10"/>
      </top>
      <bottom style="medium">
        <color indexed="10"/>
      </bottom>
      <diagonal/>
    </border>
    <border>
      <left/>
      <right/>
      <top style="medium">
        <color indexed="10"/>
      </top>
      <bottom/>
      <diagonal/>
    </border>
    <border>
      <left style="thin">
        <color indexed="64"/>
      </left>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1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medium">
        <color indexed="10"/>
      </top>
      <bottom style="medium">
        <color indexed="10"/>
      </bottom>
      <diagonal/>
    </border>
    <border>
      <left/>
      <right style="thin">
        <color indexed="64"/>
      </right>
      <top/>
      <bottom/>
      <diagonal/>
    </border>
    <border>
      <left style="medium">
        <color indexed="10"/>
      </left>
      <right/>
      <top style="medium">
        <color indexed="10"/>
      </top>
      <bottom/>
      <diagonal/>
    </border>
    <border>
      <left style="medium">
        <color indexed="10"/>
      </left>
      <right style="thin">
        <color indexed="64"/>
      </right>
      <top style="medium">
        <color indexed="10"/>
      </top>
      <bottom style="medium">
        <color indexed="10"/>
      </bottom>
      <diagonal/>
    </border>
    <border>
      <left style="medium">
        <color indexed="10"/>
      </left>
      <right style="medium">
        <color indexed="10"/>
      </right>
      <top/>
      <bottom style="medium">
        <color indexed="10"/>
      </bottom>
      <diagonal/>
    </border>
    <border>
      <left style="medium">
        <color indexed="10"/>
      </left>
      <right style="thin">
        <color indexed="64"/>
      </right>
      <top/>
      <bottom style="medium">
        <color indexed="10"/>
      </bottom>
      <diagonal/>
    </border>
    <border>
      <left style="medium">
        <color indexed="10"/>
      </left>
      <right style="medium">
        <color indexed="10"/>
      </right>
      <top style="medium">
        <color indexed="10"/>
      </top>
      <bottom/>
      <diagonal/>
    </border>
    <border>
      <left style="medium">
        <color indexed="10"/>
      </left>
      <right/>
      <top/>
      <bottom style="medium">
        <color indexed="10"/>
      </bottom>
      <diagonal/>
    </border>
    <border>
      <left style="thin">
        <color indexed="64"/>
      </left>
      <right/>
      <top style="thin">
        <color indexed="64"/>
      </top>
      <bottom/>
      <diagonal/>
    </border>
    <border>
      <left/>
      <right/>
      <top style="thin">
        <color indexed="64"/>
      </top>
      <bottom/>
      <diagonal/>
    </border>
    <border>
      <left/>
      <right/>
      <top style="thin">
        <color indexed="64"/>
      </top>
      <bottom style="medium">
        <color indexed="10"/>
      </bottom>
      <diagonal/>
    </border>
    <border>
      <left/>
      <right style="thin">
        <color indexed="64"/>
      </right>
      <top style="thin">
        <color indexed="64"/>
      </top>
      <bottom/>
      <diagonal/>
    </border>
    <border>
      <left style="medium">
        <color indexed="10"/>
      </left>
      <right style="medium">
        <color indexed="10"/>
      </right>
      <top style="medium">
        <color indexed="10"/>
      </top>
      <bottom style="medium">
        <color indexed="10"/>
      </bottom>
      <diagonal/>
    </border>
    <border>
      <left/>
      <right style="thin">
        <color indexed="64"/>
      </right>
      <top style="thin">
        <color indexed="64"/>
      </top>
      <bottom style="medium">
        <color indexed="10"/>
      </bottom>
      <diagonal/>
    </border>
    <border>
      <left style="thin">
        <color indexed="64"/>
      </left>
      <right/>
      <top style="medium">
        <color indexed="10"/>
      </top>
      <bottom style="thin">
        <color indexed="64"/>
      </bottom>
      <diagonal/>
    </border>
    <border>
      <left/>
      <right style="thin">
        <color indexed="64"/>
      </right>
      <top style="medium">
        <color indexed="10"/>
      </top>
      <bottom style="thin">
        <color indexed="64"/>
      </bottom>
      <diagonal/>
    </border>
    <border>
      <left/>
      <right/>
      <top style="medium">
        <color indexed="10"/>
      </top>
      <bottom style="thin">
        <color indexed="64"/>
      </bottom>
      <diagonal/>
    </border>
    <border>
      <left style="medium">
        <color indexed="10"/>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10"/>
      </bottom>
      <diagonal/>
    </border>
    <border>
      <left style="thin">
        <color indexed="64"/>
      </left>
      <right style="medium">
        <color indexed="10"/>
      </right>
      <top style="medium">
        <color indexed="10"/>
      </top>
      <bottom/>
      <diagonal/>
    </border>
    <border>
      <left/>
      <right style="medium">
        <color indexed="10"/>
      </right>
      <top/>
      <bottom style="medium">
        <color indexed="10"/>
      </bottom>
      <diagonal/>
    </border>
    <border>
      <left style="medium">
        <color indexed="10"/>
      </left>
      <right style="thin">
        <color indexed="64"/>
      </right>
      <top style="thin">
        <color indexed="64"/>
      </top>
      <bottom/>
      <diagonal/>
    </border>
    <border>
      <left style="medium">
        <color indexed="10"/>
      </left>
      <right style="thin">
        <color indexed="64"/>
      </right>
      <top/>
      <bottom/>
      <diagonal/>
    </border>
    <border>
      <left style="medium">
        <color indexed="10"/>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10"/>
      </left>
      <right style="medium">
        <color indexed="10"/>
      </right>
      <top style="medium">
        <color indexed="10"/>
      </top>
      <bottom style="thin">
        <color indexed="64"/>
      </bottom>
      <diagonal/>
    </border>
    <border>
      <left style="medium">
        <color indexed="10"/>
      </left>
      <right style="medium">
        <color indexed="10"/>
      </right>
      <top style="thin">
        <color indexed="64"/>
      </top>
      <bottom style="thin">
        <color indexed="64"/>
      </bottom>
      <diagonal/>
    </border>
    <border>
      <left style="medium">
        <color indexed="10"/>
      </left>
      <right style="medium">
        <color indexed="10"/>
      </right>
      <top style="thin">
        <color indexed="64"/>
      </top>
      <bottom style="medium">
        <color indexed="10"/>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style="medium">
        <color indexed="10"/>
      </bottom>
      <diagonal/>
    </border>
    <border>
      <left style="medium">
        <color indexed="10"/>
      </left>
      <right style="medium">
        <color indexed="1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top style="thin">
        <color indexed="64"/>
      </top>
      <bottom style="hair">
        <color indexed="64"/>
      </bottom>
      <diagonal/>
    </border>
    <border>
      <left style="thick">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ck">
        <color indexed="64"/>
      </left>
      <right/>
      <top style="hair">
        <color indexed="64"/>
      </top>
      <bottom style="thin">
        <color indexed="64"/>
      </bottom>
      <diagonal/>
    </border>
    <border>
      <left/>
      <right style="hair">
        <color indexed="64"/>
      </right>
      <top style="thin">
        <color indexed="64"/>
      </top>
      <bottom/>
      <diagonal/>
    </border>
    <border>
      <left/>
      <right style="thin">
        <color indexed="64"/>
      </right>
      <top/>
      <bottom style="hair">
        <color indexed="64"/>
      </bottom>
      <diagonal/>
    </border>
    <border>
      <left style="hair">
        <color indexed="64"/>
      </left>
      <right/>
      <top/>
      <bottom/>
      <diagonal/>
    </border>
    <border>
      <left/>
      <right style="thin">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diagonalDown="1">
      <left/>
      <right/>
      <top/>
      <bottom/>
      <diagonal style="hair">
        <color indexed="64"/>
      </diagonal>
    </border>
    <border diagonalUp="1">
      <left/>
      <right/>
      <top/>
      <bottom/>
      <diagonal style="hair">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997">
    <xf numFmtId="0" fontId="0" fillId="0" borderId="0" xfId="0">
      <alignment vertical="center"/>
    </xf>
    <xf numFmtId="0" fontId="5" fillId="2" borderId="0" xfId="0" applyFont="1" applyFill="1" applyBorder="1" applyAlignment="1">
      <alignment vertical="center"/>
    </xf>
    <xf numFmtId="0" fontId="5" fillId="0" borderId="0" xfId="0" applyFont="1" applyAlignment="1" applyProtection="1">
      <alignment vertical="center"/>
    </xf>
    <xf numFmtId="0" fontId="5" fillId="0" borderId="0" xfId="0" applyFont="1" applyBorder="1" applyAlignment="1" applyProtection="1">
      <alignment horizontal="right" vertical="center"/>
    </xf>
    <xf numFmtId="0" fontId="5" fillId="3" borderId="1" xfId="0" applyFont="1" applyFill="1" applyBorder="1" applyAlignment="1" applyProtection="1">
      <alignment horizontal="left" vertical="center"/>
    </xf>
    <xf numFmtId="0" fontId="5" fillId="4" borderId="1" xfId="0" applyFont="1" applyFill="1" applyBorder="1" applyAlignment="1" applyProtection="1">
      <alignment horizontal="left" vertical="center"/>
    </xf>
    <xf numFmtId="0" fontId="5" fillId="5" borderId="1" xfId="0" applyFont="1" applyFill="1" applyBorder="1" applyAlignment="1" applyProtection="1">
      <alignment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0" borderId="0" xfId="0" applyFont="1" applyAlignment="1" applyProtection="1">
      <alignment horizontal="right" vertical="center"/>
    </xf>
    <xf numFmtId="0" fontId="5" fillId="3" borderId="6" xfId="0" applyFont="1" applyFill="1" applyBorder="1" applyAlignment="1" applyProtection="1">
      <alignment horizontal="left" vertical="center"/>
    </xf>
    <xf numFmtId="0" fontId="5" fillId="4" borderId="6" xfId="0" applyFont="1" applyFill="1" applyBorder="1" applyAlignment="1" applyProtection="1">
      <alignment horizontal="left" vertical="center"/>
    </xf>
    <xf numFmtId="0" fontId="5" fillId="5" borderId="6" xfId="0" applyFont="1" applyFill="1" applyBorder="1" applyAlignment="1" applyProtection="1">
      <alignment vertical="center"/>
    </xf>
    <xf numFmtId="0" fontId="5" fillId="0" borderId="10" xfId="0" applyFont="1" applyFill="1" applyBorder="1" applyAlignment="1">
      <alignment horizontal="center" vertical="center"/>
    </xf>
    <xf numFmtId="0" fontId="7" fillId="0" borderId="0" xfId="0" applyFont="1" applyAlignment="1">
      <alignment vertical="center"/>
    </xf>
    <xf numFmtId="0" fontId="5" fillId="0" borderId="0" xfId="0" applyFont="1" applyFill="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horizontal="center" vertical="center"/>
    </xf>
    <xf numFmtId="0" fontId="8" fillId="0" borderId="12" xfId="0" applyFont="1" applyBorder="1" applyAlignment="1">
      <alignment vertical="center" wrapText="1"/>
    </xf>
    <xf numFmtId="176" fontId="5" fillId="4" borderId="4" xfId="0" applyNumberFormat="1" applyFont="1" applyFill="1" applyBorder="1" applyAlignment="1" applyProtection="1">
      <alignment vertical="center"/>
      <protection locked="0"/>
    </xf>
    <xf numFmtId="0" fontId="5" fillId="0" borderId="0" xfId="0" applyFont="1" applyBorder="1" applyAlignment="1" applyProtection="1">
      <alignment vertical="center"/>
    </xf>
    <xf numFmtId="0" fontId="5" fillId="0" borderId="0" xfId="0" applyFont="1" applyFill="1" applyAlignment="1" applyProtection="1">
      <alignment vertical="center"/>
    </xf>
    <xf numFmtId="0" fontId="5" fillId="8" borderId="0" xfId="0" applyFont="1" applyFill="1" applyAlignment="1" applyProtection="1">
      <alignment vertical="center"/>
    </xf>
    <xf numFmtId="0" fontId="5" fillId="4" borderId="4" xfId="0" applyFont="1" applyFill="1" applyBorder="1" applyAlignment="1" applyProtection="1">
      <alignment vertical="center"/>
      <protection locked="0"/>
    </xf>
    <xf numFmtId="0" fontId="5" fillId="0" borderId="14" xfId="0" applyFont="1" applyFill="1" applyBorder="1" applyAlignment="1" applyProtection="1">
      <alignment vertical="center"/>
    </xf>
    <xf numFmtId="0" fontId="5" fillId="0" borderId="14" xfId="0" applyFont="1" applyBorder="1" applyAlignment="1" applyProtection="1">
      <alignment vertical="center"/>
    </xf>
    <xf numFmtId="0" fontId="5" fillId="0" borderId="6" xfId="0" applyFont="1" applyBorder="1" applyAlignment="1" applyProtection="1">
      <alignment vertical="center"/>
    </xf>
    <xf numFmtId="177" fontId="5" fillId="0" borderId="6" xfId="0" applyNumberFormat="1" applyFont="1" applyBorder="1" applyAlignment="1" applyProtection="1">
      <alignment vertical="center"/>
    </xf>
    <xf numFmtId="0" fontId="10" fillId="0" borderId="0" xfId="0" applyFont="1" applyAlignment="1" applyProtection="1">
      <alignment vertical="center"/>
    </xf>
    <xf numFmtId="0" fontId="5" fillId="4" borderId="4" xfId="0" applyFont="1" applyFill="1" applyBorder="1" applyAlignment="1" applyProtection="1">
      <alignment vertical="center" shrinkToFit="1"/>
      <protection locked="0"/>
    </xf>
    <xf numFmtId="0" fontId="11" fillId="0" borderId="0" xfId="0" applyFont="1" applyAlignment="1" applyProtection="1">
      <alignment vertical="center"/>
    </xf>
    <xf numFmtId="0" fontId="5" fillId="0" borderId="0" xfId="0" applyFont="1" applyBorder="1" applyAlignment="1" applyProtection="1">
      <alignment horizontal="left" vertical="center"/>
    </xf>
    <xf numFmtId="0" fontId="5" fillId="0" borderId="15" xfId="0" applyFont="1" applyFill="1" applyBorder="1" applyAlignment="1" applyProtection="1">
      <alignment vertical="center"/>
    </xf>
    <xf numFmtId="0" fontId="5" fillId="0" borderId="15" xfId="0" applyFont="1" applyBorder="1" applyAlignment="1" applyProtection="1">
      <alignment vertical="center"/>
    </xf>
    <xf numFmtId="0" fontId="5" fillId="0" borderId="2" xfId="0" applyFont="1" applyBorder="1" applyAlignment="1">
      <alignment vertical="center" wrapText="1"/>
    </xf>
    <xf numFmtId="0" fontId="5" fillId="0" borderId="3" xfId="0" applyFont="1" applyBorder="1" applyAlignment="1">
      <alignment horizontal="center" vertical="center" wrapText="1"/>
    </xf>
    <xf numFmtId="0" fontId="5" fillId="4" borderId="16" xfId="0" applyFont="1" applyFill="1" applyBorder="1" applyAlignment="1" applyProtection="1">
      <alignment vertical="center" shrinkToFit="1"/>
      <protection locked="0"/>
    </xf>
    <xf numFmtId="0" fontId="6" fillId="0" borderId="0" xfId="0" applyFont="1" applyAlignment="1" applyProtection="1">
      <alignment vertical="center"/>
    </xf>
    <xf numFmtId="0" fontId="5" fillId="0" borderId="17" xfId="0" applyFont="1" applyFill="1" applyBorder="1" applyAlignment="1" applyProtection="1">
      <alignment vertical="center"/>
    </xf>
    <xf numFmtId="0" fontId="5" fillId="0" borderId="17" xfId="0" applyFont="1" applyBorder="1" applyAlignment="1" applyProtection="1">
      <alignment vertical="center"/>
    </xf>
    <xf numFmtId="0" fontId="12" fillId="0" borderId="0" xfId="0" applyFont="1" applyAlignment="1" applyProtection="1">
      <alignment vertical="center"/>
    </xf>
    <xf numFmtId="0" fontId="5" fillId="3" borderId="4" xfId="0" applyFont="1" applyFill="1" applyBorder="1" applyAlignment="1" applyProtection="1">
      <alignment vertical="center" wrapText="1"/>
      <protection locked="0"/>
    </xf>
    <xf numFmtId="0" fontId="5" fillId="0" borderId="18" xfId="0" applyFont="1" applyBorder="1" applyAlignment="1" applyProtection="1">
      <alignment horizontal="right" vertical="center"/>
    </xf>
    <xf numFmtId="178" fontId="5" fillId="0" borderId="19" xfId="0" applyNumberFormat="1" applyFont="1" applyBorder="1" applyAlignment="1" applyProtection="1">
      <alignment vertical="center"/>
    </xf>
    <xf numFmtId="0" fontId="5" fillId="3" borderId="18" xfId="0" applyFont="1" applyFill="1" applyBorder="1" applyAlignment="1" applyProtection="1">
      <alignment vertical="center" wrapText="1"/>
      <protection locked="0"/>
    </xf>
    <xf numFmtId="0" fontId="5" fillId="0" borderId="18" xfId="0" applyFont="1" applyBorder="1" applyAlignment="1" applyProtection="1">
      <alignment horizontal="centerContinuous" vertical="center"/>
    </xf>
    <xf numFmtId="0" fontId="5" fillId="0" borderId="20" xfId="0" applyFont="1" applyBorder="1" applyAlignment="1" applyProtection="1">
      <alignment horizontal="centerContinuous" vertical="center"/>
    </xf>
    <xf numFmtId="0" fontId="5" fillId="0" borderId="21" xfId="0" applyFont="1" applyBorder="1" applyAlignment="1" applyProtection="1">
      <alignment vertical="center"/>
    </xf>
    <xf numFmtId="0" fontId="5" fillId="5" borderId="16" xfId="0" applyFont="1" applyFill="1" applyBorder="1" applyAlignment="1" applyProtection="1">
      <alignment vertical="center" wrapText="1"/>
    </xf>
    <xf numFmtId="0" fontId="5" fillId="5" borderId="22" xfId="0" applyFont="1" applyFill="1" applyBorder="1" applyAlignment="1" applyProtection="1">
      <alignment horizontal="center" vertical="center" wrapText="1"/>
    </xf>
    <xf numFmtId="177" fontId="5" fillId="5" borderId="17" xfId="0" applyNumberFormat="1" applyFont="1" applyFill="1" applyBorder="1" applyAlignment="1" applyProtection="1">
      <alignment vertical="center" wrapText="1"/>
    </xf>
    <xf numFmtId="0" fontId="5" fillId="5" borderId="22" xfId="0" applyFont="1" applyFill="1" applyBorder="1" applyAlignment="1" applyProtection="1">
      <alignment vertical="center"/>
    </xf>
    <xf numFmtId="0" fontId="5" fillId="5" borderId="18" xfId="0" applyFont="1" applyFill="1" applyBorder="1" applyAlignment="1" applyProtection="1">
      <alignment vertical="center" wrapText="1"/>
    </xf>
    <xf numFmtId="0" fontId="5" fillId="5" borderId="20" xfId="0" applyFont="1" applyFill="1" applyBorder="1" applyAlignment="1" applyProtection="1">
      <alignment horizontal="center" vertical="center" wrapText="1"/>
    </xf>
    <xf numFmtId="177" fontId="5" fillId="5" borderId="6" xfId="0" applyNumberFormat="1" applyFont="1" applyFill="1" applyBorder="1" applyAlignment="1" applyProtection="1">
      <alignment vertical="center" wrapText="1"/>
    </xf>
    <xf numFmtId="0" fontId="5" fillId="5" borderId="20" xfId="0" applyFont="1" applyFill="1" applyBorder="1" applyAlignment="1" applyProtection="1">
      <alignment vertical="center"/>
    </xf>
    <xf numFmtId="178" fontId="5" fillId="0" borderId="6" xfId="0" applyNumberFormat="1" applyFont="1" applyBorder="1" applyAlignment="1" applyProtection="1">
      <alignment vertical="center"/>
    </xf>
    <xf numFmtId="0" fontId="7" fillId="0" borderId="0" xfId="0" applyFont="1" applyFill="1" applyAlignment="1" applyProtection="1">
      <alignment vertical="center"/>
    </xf>
    <xf numFmtId="0" fontId="5" fillId="0" borderId="0" xfId="0" applyFont="1" applyFill="1" applyAlignment="1" applyProtection="1">
      <alignment horizontal="center" vertical="center"/>
    </xf>
    <xf numFmtId="0" fontId="7" fillId="5" borderId="18" xfId="0" applyFont="1" applyFill="1" applyBorder="1" applyAlignment="1" applyProtection="1">
      <alignment vertical="center" wrapText="1"/>
    </xf>
    <xf numFmtId="0" fontId="7" fillId="5" borderId="20" xfId="0" applyFont="1" applyFill="1" applyBorder="1" applyAlignment="1" applyProtection="1">
      <alignment horizontal="center" vertical="center" wrapText="1"/>
    </xf>
    <xf numFmtId="0" fontId="7" fillId="5" borderId="6" xfId="0" applyFont="1" applyFill="1" applyBorder="1" applyAlignment="1" applyProtection="1">
      <alignment vertical="center"/>
    </xf>
    <xf numFmtId="177" fontId="7" fillId="5" borderId="20" xfId="0" applyNumberFormat="1" applyFont="1" applyFill="1" applyBorder="1" applyAlignment="1" applyProtection="1">
      <alignment vertical="center"/>
    </xf>
    <xf numFmtId="0" fontId="5" fillId="0" borderId="0" xfId="0" applyFont="1" applyAlignment="1">
      <alignment horizontal="center" vertical="center"/>
    </xf>
    <xf numFmtId="0" fontId="5" fillId="0" borderId="0" xfId="0" applyFont="1" applyFill="1" applyAlignment="1">
      <alignment vertical="center"/>
    </xf>
    <xf numFmtId="0" fontId="5" fillId="0" borderId="0" xfId="0" applyFont="1" applyAlignment="1">
      <alignment vertical="center"/>
    </xf>
    <xf numFmtId="0" fontId="5" fillId="0" borderId="18" xfId="0" applyFont="1" applyBorder="1" applyAlignment="1" applyProtection="1">
      <alignment vertical="center"/>
    </xf>
    <xf numFmtId="0" fontId="5" fillId="0" borderId="23" xfId="0" applyFont="1" applyBorder="1" applyAlignment="1">
      <alignment horizontal="center" vertical="center"/>
    </xf>
    <xf numFmtId="0" fontId="5" fillId="3" borderId="11" xfId="0" applyFont="1" applyFill="1" applyBorder="1" applyAlignment="1" applyProtection="1">
      <alignment vertical="center"/>
      <protection locked="0"/>
    </xf>
    <xf numFmtId="0" fontId="5" fillId="3" borderId="11" xfId="0" applyFont="1" applyFill="1" applyBorder="1" applyAlignment="1" applyProtection="1">
      <alignment vertical="center" wrapText="1"/>
      <protection locked="0"/>
    </xf>
    <xf numFmtId="0" fontId="7" fillId="5" borderId="21" xfId="0" applyFont="1" applyFill="1" applyBorder="1" applyAlignment="1">
      <alignment vertical="center"/>
    </xf>
    <xf numFmtId="0" fontId="7" fillId="5" borderId="24" xfId="0" applyFont="1" applyFill="1" applyBorder="1" applyAlignment="1">
      <alignment horizontal="center" vertical="center"/>
    </xf>
    <xf numFmtId="0" fontId="7" fillId="5" borderId="21" xfId="0" applyFont="1" applyFill="1" applyBorder="1" applyAlignment="1">
      <alignment vertical="center" wrapText="1"/>
    </xf>
    <xf numFmtId="179" fontId="7" fillId="5" borderId="24" xfId="0" applyNumberFormat="1" applyFont="1" applyFill="1" applyBorder="1" applyAlignment="1">
      <alignment vertical="center" wrapText="1"/>
    </xf>
    <xf numFmtId="0" fontId="5" fillId="0" borderId="0" xfId="0" applyFont="1" applyBorder="1" applyAlignment="1" applyProtection="1">
      <alignment vertical="center" wrapText="1"/>
    </xf>
    <xf numFmtId="0" fontId="5" fillId="3" borderId="23" xfId="0" applyFont="1" applyFill="1" applyBorder="1" applyAlignment="1" applyProtection="1">
      <alignment vertical="center" wrapText="1"/>
      <protection locked="0"/>
    </xf>
    <xf numFmtId="0" fontId="5" fillId="0" borderId="25" xfId="0" applyFont="1" applyBorder="1" applyAlignment="1">
      <alignment vertical="center"/>
    </xf>
    <xf numFmtId="0" fontId="5" fillId="0" borderId="26" xfId="0" applyFont="1" applyBorder="1" applyAlignment="1">
      <alignment horizontal="center" vertical="center"/>
    </xf>
    <xf numFmtId="0" fontId="5" fillId="3" borderId="23" xfId="0" applyFont="1" applyFill="1" applyBorder="1" applyAlignment="1" applyProtection="1">
      <alignment vertical="center"/>
      <protection locked="0"/>
    </xf>
    <xf numFmtId="0" fontId="14" fillId="0" borderId="12" xfId="0" applyFont="1" applyBorder="1" applyAlignment="1">
      <alignment vertical="center" wrapText="1"/>
    </xf>
    <xf numFmtId="0" fontId="5" fillId="0" borderId="27" xfId="0" applyFont="1" applyBorder="1" applyAlignment="1">
      <alignment vertical="center"/>
    </xf>
    <xf numFmtId="0" fontId="5" fillId="0" borderId="28" xfId="0" applyFont="1" applyBorder="1" applyAlignment="1">
      <alignment horizontal="center" vertical="center"/>
    </xf>
    <xf numFmtId="0" fontId="5" fillId="0" borderId="18"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6" xfId="0" applyFont="1" applyFill="1" applyBorder="1" applyAlignment="1" applyProtection="1">
      <alignment horizontal="center" vertical="center"/>
    </xf>
    <xf numFmtId="0" fontId="5" fillId="5" borderId="5" xfId="0" applyFont="1" applyFill="1" applyBorder="1" applyAlignment="1">
      <alignment vertical="center"/>
    </xf>
    <xf numFmtId="0" fontId="5" fillId="0" borderId="0" xfId="0" quotePrefix="1" applyFont="1" applyAlignment="1" applyProtection="1">
      <alignment vertical="center"/>
    </xf>
    <xf numFmtId="0" fontId="5" fillId="0" borderId="29" xfId="0" applyFont="1" applyBorder="1" applyAlignment="1">
      <alignment vertical="center"/>
    </xf>
    <xf numFmtId="0" fontId="5" fillId="3" borderId="4" xfId="0" applyFont="1" applyFill="1" applyBorder="1" applyAlignment="1" applyProtection="1">
      <alignment vertical="center"/>
      <protection locked="0"/>
    </xf>
    <xf numFmtId="180" fontId="5" fillId="0" borderId="0" xfId="0" applyNumberFormat="1" applyFont="1" applyBorder="1" applyAlignment="1" applyProtection="1">
      <alignment vertical="center"/>
    </xf>
    <xf numFmtId="0" fontId="15" fillId="0" borderId="0" xfId="0" applyFont="1" applyAlignment="1" applyProtection="1">
      <alignment vertical="center"/>
    </xf>
    <xf numFmtId="0" fontId="5" fillId="0" borderId="0" xfId="0" applyFont="1" applyFill="1" applyBorder="1" applyAlignment="1" applyProtection="1">
      <alignment vertical="center"/>
    </xf>
    <xf numFmtId="2" fontId="5" fillId="0" borderId="6" xfId="0" applyNumberFormat="1" applyFont="1" applyBorder="1" applyAlignment="1" applyProtection="1">
      <alignment vertical="center"/>
    </xf>
    <xf numFmtId="9" fontId="5" fillId="0" borderId="6" xfId="1" applyFont="1" applyBorder="1" applyAlignment="1" applyProtection="1">
      <alignment vertical="center"/>
    </xf>
    <xf numFmtId="0" fontId="5" fillId="3" borderId="4" xfId="0" applyFont="1" applyFill="1" applyBorder="1" applyAlignment="1" applyProtection="1">
      <alignment vertical="center" shrinkToFit="1"/>
      <protection locked="0"/>
    </xf>
    <xf numFmtId="0" fontId="5" fillId="0" borderId="21" xfId="0" applyFont="1" applyBorder="1" applyAlignment="1">
      <alignment vertical="center"/>
    </xf>
    <xf numFmtId="0" fontId="5" fillId="0" borderId="24" xfId="0" applyFont="1" applyBorder="1" applyAlignment="1">
      <alignment horizontal="center" vertical="center"/>
    </xf>
    <xf numFmtId="0" fontId="16" fillId="0" borderId="15" xfId="0" applyFont="1" applyBorder="1" applyAlignment="1">
      <alignment vertical="center"/>
    </xf>
    <xf numFmtId="180" fontId="5" fillId="0" borderId="6" xfId="0" applyNumberFormat="1" applyFont="1" applyFill="1" applyBorder="1" applyAlignment="1" applyProtection="1">
      <alignment vertical="center"/>
    </xf>
    <xf numFmtId="181" fontId="5" fillId="0" borderId="6" xfId="0" applyNumberFormat="1" applyFont="1" applyBorder="1" applyAlignment="1" applyProtection="1">
      <alignment vertical="center"/>
    </xf>
    <xf numFmtId="0" fontId="12" fillId="0" borderId="6" xfId="0" applyFont="1" applyBorder="1" applyAlignment="1" applyProtection="1">
      <alignment vertical="center"/>
    </xf>
    <xf numFmtId="182" fontId="12" fillId="9" borderId="6" xfId="0" applyNumberFormat="1" applyFont="1" applyFill="1" applyBorder="1" applyAlignment="1" applyProtection="1">
      <alignment vertical="center"/>
    </xf>
    <xf numFmtId="0" fontId="5" fillId="3" borderId="5" xfId="0" applyFont="1" applyFill="1" applyBorder="1" applyAlignment="1" applyProtection="1">
      <alignment vertical="center" shrinkToFit="1"/>
      <protection locked="0"/>
    </xf>
    <xf numFmtId="180" fontId="5" fillId="10" borderId="6" xfId="0" applyNumberFormat="1" applyFont="1" applyFill="1" applyBorder="1" applyAlignment="1" applyProtection="1">
      <alignment vertical="center"/>
    </xf>
    <xf numFmtId="181" fontId="5" fillId="10" borderId="6" xfId="0" applyNumberFormat="1" applyFont="1" applyFill="1" applyBorder="1" applyAlignment="1" applyProtection="1">
      <alignment vertical="center"/>
    </xf>
    <xf numFmtId="0" fontId="5" fillId="0" borderId="30" xfId="0" applyFont="1" applyBorder="1" applyAlignment="1">
      <alignment vertical="center"/>
    </xf>
    <xf numFmtId="0" fontId="16" fillId="0" borderId="5" xfId="0" applyFont="1" applyBorder="1" applyAlignment="1">
      <alignment vertical="center" wrapText="1"/>
    </xf>
    <xf numFmtId="0" fontId="12" fillId="0" borderId="0" xfId="0" applyFont="1" applyAlignment="1" applyProtection="1">
      <alignment horizontal="right" vertical="center"/>
    </xf>
    <xf numFmtId="182" fontId="5" fillId="0" borderId="6" xfId="0" applyNumberFormat="1" applyFont="1" applyFill="1" applyBorder="1" applyAlignment="1" applyProtection="1">
      <alignment vertical="center"/>
    </xf>
    <xf numFmtId="0" fontId="5" fillId="0" borderId="6" xfId="0" applyFont="1" applyFill="1" applyBorder="1" applyAlignment="1" applyProtection="1">
      <alignment vertical="center"/>
    </xf>
    <xf numFmtId="49" fontId="5" fillId="0" borderId="6" xfId="0" applyNumberFormat="1" applyFont="1" applyBorder="1" applyAlignment="1" applyProtection="1">
      <alignment vertical="center"/>
    </xf>
    <xf numFmtId="0" fontId="17" fillId="0" borderId="5" xfId="0" applyFont="1" applyBorder="1" applyAlignment="1">
      <alignment vertical="center"/>
    </xf>
    <xf numFmtId="49" fontId="5" fillId="0" borderId="6" xfId="0" applyNumberFormat="1" applyFont="1" applyFill="1" applyBorder="1" applyAlignment="1" applyProtection="1">
      <alignment vertical="center"/>
    </xf>
    <xf numFmtId="182" fontId="5" fillId="0" borderId="6" xfId="0" applyNumberFormat="1" applyFont="1" applyBorder="1" applyAlignment="1" applyProtection="1">
      <alignment vertical="center"/>
    </xf>
    <xf numFmtId="182" fontId="12" fillId="0" borderId="0" xfId="0" applyNumberFormat="1" applyFont="1" applyAlignment="1" applyProtection="1">
      <alignment vertical="center"/>
    </xf>
    <xf numFmtId="0" fontId="5" fillId="0" borderId="0" xfId="0" applyFont="1" applyAlignment="1" applyProtection="1">
      <alignment horizontal="left" vertical="center"/>
    </xf>
    <xf numFmtId="182" fontId="5" fillId="10" borderId="6" xfId="0" applyNumberFormat="1" applyFont="1" applyFill="1" applyBorder="1" applyAlignment="1" applyProtection="1">
      <alignment vertical="center"/>
    </xf>
    <xf numFmtId="49" fontId="5" fillId="0" borderId="0" xfId="0" applyNumberFormat="1" applyFont="1" applyBorder="1" applyAlignment="1" applyProtection="1">
      <alignment vertical="center"/>
    </xf>
    <xf numFmtId="0" fontId="5" fillId="4" borderId="4" xfId="0" applyFont="1" applyFill="1" applyBorder="1" applyAlignment="1" applyProtection="1">
      <alignment vertical="center" wrapText="1"/>
      <protection locked="0"/>
    </xf>
    <xf numFmtId="0" fontId="16" fillId="0" borderId="12" xfId="0" applyFont="1" applyBorder="1" applyAlignment="1">
      <alignment vertical="center" shrinkToFit="1"/>
    </xf>
    <xf numFmtId="177" fontId="5" fillId="0" borderId="0" xfId="0" applyNumberFormat="1" applyFont="1" applyBorder="1" applyAlignment="1" applyProtection="1">
      <alignment horizontal="right" vertical="center"/>
    </xf>
    <xf numFmtId="0" fontId="16" fillId="0" borderId="12" xfId="0" applyFont="1" applyBorder="1" applyAlignment="1">
      <alignment vertical="center"/>
    </xf>
    <xf numFmtId="2" fontId="5" fillId="0" borderId="0" xfId="0" applyNumberFormat="1" applyFont="1" applyBorder="1" applyAlignment="1" applyProtection="1">
      <alignment vertical="center"/>
    </xf>
    <xf numFmtId="9" fontId="5" fillId="0" borderId="0" xfId="1" applyFont="1" applyBorder="1" applyAlignment="1" applyProtection="1">
      <alignment vertical="center"/>
    </xf>
    <xf numFmtId="0" fontId="18" fillId="0" borderId="12"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horizontal="center" vertical="center"/>
    </xf>
    <xf numFmtId="0" fontId="5" fillId="0" borderId="33" xfId="0" applyFont="1" applyBorder="1" applyAlignment="1">
      <alignment vertical="center"/>
    </xf>
    <xf numFmtId="0" fontId="5" fillId="0" borderId="34" xfId="0" applyFont="1" applyBorder="1" applyAlignment="1">
      <alignment vertical="center"/>
    </xf>
    <xf numFmtId="0" fontId="9" fillId="0" borderId="0" xfId="0" applyFont="1" applyAlignment="1" applyProtection="1">
      <alignment vertical="center"/>
    </xf>
    <xf numFmtId="0" fontId="5" fillId="0" borderId="0" xfId="0" applyFont="1" applyBorder="1" applyAlignment="1">
      <alignment horizontal="center"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12" xfId="0" applyFont="1" applyBorder="1" applyAlignment="1">
      <alignment vertical="center"/>
    </xf>
    <xf numFmtId="0" fontId="5" fillId="0" borderId="31" xfId="0" applyFont="1" applyBorder="1" applyAlignment="1">
      <alignment horizontal="center" vertical="center"/>
    </xf>
    <xf numFmtId="0" fontId="5" fillId="0" borderId="34"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lignment horizontal="center" vertical="center" shrinkToFit="1"/>
    </xf>
    <xf numFmtId="0" fontId="4" fillId="4" borderId="12" xfId="0" applyFont="1" applyFill="1" applyBorder="1" applyAlignment="1" applyProtection="1">
      <alignment horizontal="left" vertical="center" wrapText="1"/>
      <protection locked="0"/>
    </xf>
    <xf numFmtId="0" fontId="5" fillId="0" borderId="4" xfId="0" applyFont="1" applyBorder="1" applyAlignment="1">
      <alignment vertical="center"/>
    </xf>
    <xf numFmtId="0" fontId="8" fillId="0" borderId="3" xfId="0" applyFont="1" applyBorder="1" applyAlignment="1">
      <alignment horizontal="center" vertical="center" wrapText="1"/>
    </xf>
    <xf numFmtId="0" fontId="5" fillId="3" borderId="3" xfId="0" applyFont="1" applyFill="1" applyBorder="1" applyAlignment="1" applyProtection="1">
      <alignment vertical="center"/>
      <protection locked="0"/>
    </xf>
    <xf numFmtId="0" fontId="8" fillId="0" borderId="36" xfId="0" applyFont="1" applyBorder="1" applyAlignment="1">
      <alignment horizontal="center" vertical="center"/>
    </xf>
    <xf numFmtId="0" fontId="5" fillId="0" borderId="36" xfId="0" applyFont="1" applyBorder="1" applyAlignment="1">
      <alignment vertical="center"/>
    </xf>
    <xf numFmtId="0" fontId="19" fillId="0" borderId="0" xfId="0" applyFont="1" applyAlignment="1" applyProtection="1">
      <alignment vertical="center"/>
    </xf>
    <xf numFmtId="0" fontId="12" fillId="3" borderId="23" xfId="0" applyFont="1" applyFill="1" applyBorder="1" applyAlignment="1" applyProtection="1">
      <alignment vertical="center"/>
      <protection locked="0"/>
    </xf>
    <xf numFmtId="0" fontId="12" fillId="0" borderId="5" xfId="0" applyFont="1" applyFill="1" applyBorder="1" applyAlignment="1">
      <alignment vertical="center"/>
    </xf>
    <xf numFmtId="0" fontId="12" fillId="0" borderId="5" xfId="0" quotePrefix="1" applyFont="1" applyFill="1" applyBorder="1" applyAlignment="1">
      <alignment vertical="center"/>
    </xf>
    <xf numFmtId="0" fontId="5" fillId="3" borderId="27" xfId="0" applyFont="1" applyFill="1" applyBorder="1" applyAlignment="1" applyProtection="1">
      <alignment horizontal="center" vertical="center"/>
      <protection locked="0"/>
    </xf>
    <xf numFmtId="0" fontId="18" fillId="0" borderId="2" xfId="0" applyFont="1" applyBorder="1" applyAlignment="1">
      <alignment vertical="center"/>
    </xf>
    <xf numFmtId="0" fontId="8" fillId="5" borderId="37" xfId="0" applyFont="1" applyFill="1" applyBorder="1" applyAlignment="1" applyProtection="1">
      <alignment horizontal="right" vertical="center"/>
    </xf>
    <xf numFmtId="0" fontId="8" fillId="5" borderId="38" xfId="0" applyFont="1" applyFill="1" applyBorder="1" applyAlignment="1" applyProtection="1">
      <alignment horizontal="left" vertical="center"/>
    </xf>
    <xf numFmtId="0" fontId="8" fillId="5" borderId="39" xfId="0" applyFont="1" applyFill="1" applyBorder="1" applyAlignment="1" applyProtection="1">
      <alignment horizontal="right" vertical="center"/>
    </xf>
    <xf numFmtId="0" fontId="8" fillId="5" borderId="38" xfId="0" quotePrefix="1" applyFont="1" applyFill="1" applyBorder="1" applyAlignment="1" applyProtection="1">
      <alignment horizontal="left" vertical="center"/>
    </xf>
    <xf numFmtId="0" fontId="5" fillId="0" borderId="0" xfId="0" applyFont="1" applyAlignment="1" applyProtection="1">
      <alignment horizontal="center" vertical="center"/>
    </xf>
    <xf numFmtId="0" fontId="5" fillId="0" borderId="20" xfId="0" applyFont="1" applyBorder="1" applyAlignment="1" applyProtection="1">
      <alignment horizontal="center" vertical="center"/>
    </xf>
    <xf numFmtId="0" fontId="5" fillId="5" borderId="14" xfId="0" applyFont="1" applyFill="1" applyBorder="1" applyAlignment="1" applyProtection="1">
      <alignment vertical="center" shrinkToFit="1"/>
    </xf>
    <xf numFmtId="0" fontId="5" fillId="5" borderId="17" xfId="0" applyFont="1" applyFill="1" applyBorder="1" applyAlignment="1" applyProtection="1">
      <alignment vertical="center" wrapText="1"/>
    </xf>
    <xf numFmtId="0" fontId="5" fillId="5" borderId="18" xfId="0" applyFont="1" applyFill="1" applyBorder="1" applyAlignment="1" applyProtection="1">
      <alignment vertical="center"/>
    </xf>
    <xf numFmtId="0" fontId="18" fillId="3" borderId="35" xfId="0" applyFont="1" applyFill="1" applyBorder="1" applyAlignment="1" applyProtection="1">
      <alignment vertical="center" wrapText="1"/>
      <protection locked="0"/>
    </xf>
    <xf numFmtId="0" fontId="5" fillId="5" borderId="14" xfId="0" applyFont="1" applyFill="1" applyBorder="1" applyAlignment="1">
      <alignment vertical="center" wrapText="1"/>
    </xf>
    <xf numFmtId="0" fontId="5" fillId="0" borderId="14" xfId="0" applyFont="1" applyBorder="1" applyAlignment="1">
      <alignment vertical="center"/>
    </xf>
    <xf numFmtId="0" fontId="5" fillId="3" borderId="35" xfId="0" applyFont="1" applyFill="1" applyBorder="1" applyAlignment="1" applyProtection="1">
      <alignment vertical="center" wrapText="1"/>
      <protection locked="0"/>
    </xf>
    <xf numFmtId="0" fontId="16" fillId="0" borderId="40" xfId="0" applyFont="1" applyBorder="1" applyAlignment="1">
      <alignment vertical="top" wrapText="1"/>
    </xf>
    <xf numFmtId="0" fontId="5" fillId="0" borderId="0" xfId="0" applyFont="1" applyBorder="1" applyAlignment="1" applyProtection="1">
      <alignment horizontal="center" vertical="center"/>
    </xf>
    <xf numFmtId="0" fontId="5" fillId="0" borderId="31" xfId="0" applyFont="1" applyBorder="1" applyAlignment="1" applyProtection="1">
      <alignment vertical="center"/>
    </xf>
    <xf numFmtId="0" fontId="5" fillId="5" borderId="31" xfId="0" applyFont="1" applyFill="1" applyBorder="1" applyAlignment="1" applyProtection="1">
      <alignment vertical="top" wrapText="1"/>
    </xf>
    <xf numFmtId="0" fontId="16" fillId="0" borderId="14" xfId="0" applyFont="1" applyBorder="1" applyAlignment="1" applyProtection="1">
      <alignment vertical="center" wrapText="1"/>
    </xf>
    <xf numFmtId="0" fontId="5" fillId="0" borderId="32" xfId="0" applyFont="1" applyBorder="1" applyAlignment="1" applyProtection="1">
      <alignment vertical="center"/>
    </xf>
    <xf numFmtId="49" fontId="12" fillId="0" borderId="32" xfId="0" applyNumberFormat="1" applyFont="1" applyFill="1" applyBorder="1" applyAlignment="1" applyProtection="1">
      <alignment vertical="top" wrapText="1"/>
    </xf>
    <xf numFmtId="49" fontId="16" fillId="0" borderId="32" xfId="0" applyNumberFormat="1" applyFont="1" applyFill="1" applyBorder="1" applyAlignment="1" applyProtection="1">
      <alignment vertical="top" wrapText="1"/>
    </xf>
    <xf numFmtId="0" fontId="8" fillId="0" borderId="0" xfId="0" applyFont="1" applyAlignment="1" applyProtection="1">
      <alignment vertical="center"/>
    </xf>
    <xf numFmtId="0" fontId="5" fillId="0" borderId="41" xfId="0" applyFont="1" applyBorder="1" applyAlignment="1" applyProtection="1">
      <alignment vertical="center"/>
    </xf>
    <xf numFmtId="0" fontId="5" fillId="0" borderId="41" xfId="0" applyFont="1" applyBorder="1" applyAlignment="1" applyProtection="1">
      <alignment horizontal="center" vertical="center" wrapText="1"/>
    </xf>
    <xf numFmtId="0" fontId="5" fillId="0" borderId="2" xfId="0" applyFont="1" applyFill="1" applyBorder="1" applyAlignment="1" applyProtection="1">
      <alignment vertical="center" wrapText="1"/>
    </xf>
    <xf numFmtId="177" fontId="5" fillId="4" borderId="35" xfId="0" applyNumberFormat="1" applyFont="1" applyFill="1" applyBorder="1" applyAlignment="1" applyProtection="1">
      <alignment vertical="center" wrapText="1"/>
      <protection locked="0"/>
    </xf>
    <xf numFmtId="177" fontId="5" fillId="4" borderId="12" xfId="0" applyNumberFormat="1" applyFont="1" applyFill="1" applyBorder="1" applyAlignment="1" applyProtection="1">
      <alignment vertical="center"/>
      <protection locked="0"/>
    </xf>
    <xf numFmtId="0" fontId="17" fillId="0" borderId="42" xfId="0" applyFont="1" applyFill="1" applyBorder="1" applyAlignment="1" applyProtection="1">
      <alignment vertical="center" wrapText="1"/>
    </xf>
    <xf numFmtId="0" fontId="5" fillId="0" borderId="2" xfId="0" applyFont="1" applyFill="1" applyBorder="1" applyAlignment="1" applyProtection="1">
      <alignment vertical="center"/>
    </xf>
    <xf numFmtId="177" fontId="5" fillId="4" borderId="35" xfId="0" applyNumberFormat="1" applyFont="1" applyFill="1" applyBorder="1" applyAlignment="1" applyProtection="1">
      <alignment vertical="center"/>
      <protection locked="0"/>
    </xf>
    <xf numFmtId="0" fontId="8" fillId="0" borderId="43" xfId="0" applyFont="1" applyFill="1" applyBorder="1" applyAlignment="1" applyProtection="1">
      <alignment vertical="center" wrapText="1"/>
    </xf>
    <xf numFmtId="0" fontId="6" fillId="0" borderId="0" xfId="0" applyFont="1" applyBorder="1" applyAlignment="1" applyProtection="1">
      <alignment vertical="center"/>
    </xf>
    <xf numFmtId="0" fontId="8" fillId="0" borderId="16" xfId="0" applyFont="1" applyFill="1" applyBorder="1" applyAlignment="1" applyProtection="1">
      <alignment vertical="center"/>
    </xf>
    <xf numFmtId="0" fontId="7" fillId="0" borderId="22" xfId="0" applyFont="1" applyFill="1" applyBorder="1" applyAlignment="1" applyProtection="1">
      <alignment horizontal="center" vertical="center" wrapText="1"/>
    </xf>
    <xf numFmtId="0" fontId="7" fillId="0" borderId="22" xfId="0" applyFont="1" applyFill="1" applyBorder="1" applyAlignment="1" applyProtection="1">
      <alignment vertical="center"/>
    </xf>
    <xf numFmtId="0" fontId="5" fillId="0" borderId="14" xfId="0" applyFont="1" applyBorder="1" applyAlignment="1" applyProtection="1">
      <alignment horizontal="center" vertical="center"/>
    </xf>
    <xf numFmtId="177" fontId="5" fillId="4" borderId="23" xfId="0" applyNumberFormat="1" applyFont="1" applyFill="1" applyBorder="1" applyAlignment="1" applyProtection="1">
      <alignment vertical="center"/>
      <protection locked="0"/>
    </xf>
    <xf numFmtId="0" fontId="20" fillId="0" borderId="0" xfId="0" applyFont="1" applyAlignment="1">
      <alignment vertical="center"/>
    </xf>
    <xf numFmtId="0" fontId="20" fillId="0" borderId="0" xfId="0" applyFont="1" applyAlignment="1">
      <alignment horizontal="right" vertical="center"/>
    </xf>
    <xf numFmtId="0" fontId="21" fillId="0" borderId="0" xfId="0" applyFont="1" applyBorder="1" applyAlignment="1" applyProtection="1">
      <alignment vertical="top" wrapText="1"/>
    </xf>
    <xf numFmtId="0" fontId="5" fillId="0" borderId="6" xfId="0" applyFont="1" applyBorder="1" applyAlignment="1">
      <alignment vertical="center"/>
    </xf>
    <xf numFmtId="0" fontId="5" fillId="0" borderId="6" xfId="0" applyFont="1" applyBorder="1" applyAlignment="1">
      <alignment horizontal="center" vertical="center"/>
    </xf>
    <xf numFmtId="0" fontId="5" fillId="11" borderId="47" xfId="0" applyFont="1" applyFill="1" applyBorder="1" applyAlignment="1" applyProtection="1">
      <alignment vertical="center"/>
      <protection locked="0"/>
    </xf>
    <xf numFmtId="0" fontId="5" fillId="4" borderId="47" xfId="0" applyFont="1" applyFill="1" applyBorder="1" applyAlignment="1" applyProtection="1">
      <alignment horizontal="center" vertical="center" wrapText="1"/>
      <protection locked="0"/>
    </xf>
    <xf numFmtId="0" fontId="5" fillId="4" borderId="47" xfId="0" applyFont="1" applyFill="1" applyBorder="1" applyAlignment="1" applyProtection="1">
      <alignment vertical="center" wrapText="1"/>
      <protection locked="0"/>
    </xf>
    <xf numFmtId="14" fontId="5" fillId="4" borderId="47" xfId="0" applyNumberFormat="1" applyFont="1" applyFill="1" applyBorder="1" applyAlignment="1" applyProtection="1">
      <alignment horizontal="left" vertical="center"/>
      <protection locked="0"/>
    </xf>
    <xf numFmtId="0" fontId="5" fillId="11" borderId="48" xfId="0" applyFont="1" applyFill="1" applyBorder="1" applyAlignment="1" applyProtection="1">
      <alignment vertical="center"/>
      <protection locked="0"/>
    </xf>
    <xf numFmtId="0" fontId="5" fillId="4" borderId="48" xfId="0" applyFont="1" applyFill="1" applyBorder="1" applyAlignment="1" applyProtection="1">
      <alignment horizontal="center" vertical="center" wrapText="1"/>
      <protection locked="0"/>
    </xf>
    <xf numFmtId="0" fontId="5" fillId="4" borderId="48" xfId="0" applyFont="1" applyFill="1" applyBorder="1" applyAlignment="1" applyProtection="1">
      <alignment vertical="center" wrapText="1"/>
      <protection locked="0"/>
    </xf>
    <xf numFmtId="14" fontId="5" fillId="4" borderId="48" xfId="0" applyNumberFormat="1" applyFont="1" applyFill="1" applyBorder="1" applyAlignment="1" applyProtection="1">
      <alignment horizontal="left" vertical="center"/>
      <protection locked="0"/>
    </xf>
    <xf numFmtId="0" fontId="5" fillId="11" borderId="49" xfId="0" applyFont="1" applyFill="1" applyBorder="1" applyAlignment="1" applyProtection="1">
      <alignment vertical="center"/>
      <protection locked="0"/>
    </xf>
    <xf numFmtId="0" fontId="5" fillId="4" borderId="49" xfId="0" applyFont="1" applyFill="1" applyBorder="1" applyAlignment="1" applyProtection="1">
      <alignment horizontal="center" vertical="center" wrapText="1"/>
      <protection locked="0"/>
    </xf>
    <xf numFmtId="0" fontId="5" fillId="4" borderId="49" xfId="0" applyFont="1" applyFill="1" applyBorder="1" applyAlignment="1" applyProtection="1">
      <alignment vertical="center" wrapText="1"/>
      <protection locked="0"/>
    </xf>
    <xf numFmtId="14" fontId="5" fillId="4" borderId="49" xfId="0" applyNumberFormat="1" applyFont="1" applyFill="1" applyBorder="1" applyAlignment="1" applyProtection="1">
      <alignment horizontal="left" vertical="center"/>
      <protection locked="0"/>
    </xf>
    <xf numFmtId="184" fontId="5" fillId="0" borderId="6" xfId="0" applyNumberFormat="1" applyFont="1" applyBorder="1" applyAlignment="1">
      <alignment horizontal="center" vertical="center"/>
    </xf>
    <xf numFmtId="0" fontId="9" fillId="0" borderId="0" xfId="0" applyFont="1" applyProtection="1">
      <alignment vertical="center"/>
    </xf>
    <xf numFmtId="0" fontId="5" fillId="0" borderId="0" xfId="0" applyFont="1" applyProtection="1">
      <alignment vertical="center"/>
    </xf>
    <xf numFmtId="177" fontId="5" fillId="5" borderId="6" xfId="0" applyNumberFormat="1" applyFont="1" applyFill="1" applyBorder="1" applyAlignment="1">
      <alignment horizontal="center" vertical="center"/>
    </xf>
    <xf numFmtId="177" fontId="5" fillId="5" borderId="6" xfId="0" applyNumberFormat="1" applyFont="1" applyFill="1" applyBorder="1" applyAlignment="1">
      <alignment vertical="center"/>
    </xf>
    <xf numFmtId="177" fontId="5" fillId="4" borderId="50" xfId="0" applyNumberFormat="1" applyFont="1" applyFill="1" applyBorder="1" applyAlignment="1" applyProtection="1">
      <alignment vertical="center"/>
      <protection locked="0"/>
    </xf>
    <xf numFmtId="0" fontId="6" fillId="0" borderId="0" xfId="0" applyFont="1" applyProtection="1">
      <alignment vertical="center"/>
    </xf>
    <xf numFmtId="177" fontId="5" fillId="4" borderId="51" xfId="0" applyNumberFormat="1" applyFont="1" applyFill="1" applyBorder="1" applyAlignment="1" applyProtection="1">
      <alignment vertical="center"/>
      <protection locked="0"/>
    </xf>
    <xf numFmtId="177" fontId="5" fillId="4" borderId="51" xfId="0" applyNumberFormat="1" applyFont="1" applyFill="1" applyBorder="1" applyProtection="1">
      <alignment vertical="center"/>
      <protection locked="0"/>
    </xf>
    <xf numFmtId="177" fontId="5" fillId="4" borderId="52" xfId="0" applyNumberFormat="1" applyFont="1" applyFill="1" applyBorder="1" applyProtection="1">
      <alignment vertical="center"/>
      <protection locked="0"/>
    </xf>
    <xf numFmtId="0" fontId="5" fillId="5" borderId="53" xfId="0" applyFont="1" applyFill="1" applyBorder="1" applyAlignment="1" applyProtection="1">
      <alignment horizontal="center" vertical="center"/>
    </xf>
    <xf numFmtId="0" fontId="21" fillId="0" borderId="0" xfId="0" applyFont="1" applyAlignment="1" applyProtection="1">
      <alignment vertical="center" shrinkToFit="1"/>
    </xf>
    <xf numFmtId="0" fontId="12" fillId="0" borderId="18" xfId="0" applyFont="1" applyBorder="1" applyAlignment="1" applyProtection="1">
      <alignment horizontal="centerContinuous" vertical="center"/>
    </xf>
    <xf numFmtId="0" fontId="12" fillId="0" borderId="6" xfId="0" applyFont="1" applyBorder="1" applyAlignment="1" applyProtection="1">
      <alignment horizontal="center" vertical="center"/>
    </xf>
    <xf numFmtId="0" fontId="12" fillId="0" borderId="18" xfId="0" applyFont="1" applyBorder="1" applyAlignment="1" applyProtection="1">
      <alignment vertical="center"/>
    </xf>
    <xf numFmtId="177" fontId="12" fillId="12" borderId="6" xfId="0" applyNumberFormat="1" applyFont="1" applyFill="1" applyBorder="1" applyAlignment="1" applyProtection="1">
      <alignment vertical="center"/>
    </xf>
    <xf numFmtId="182" fontId="12" fillId="12" borderId="6" xfId="0" applyNumberFormat="1" applyFont="1" applyFill="1" applyBorder="1" applyAlignment="1" applyProtection="1">
      <alignment horizontal="right" vertical="center"/>
    </xf>
    <xf numFmtId="0" fontId="21" fillId="12" borderId="18" xfId="0" applyFont="1" applyFill="1" applyBorder="1" applyAlignment="1" applyProtection="1">
      <alignment vertical="center"/>
    </xf>
    <xf numFmtId="0" fontId="12" fillId="12" borderId="6" xfId="0" applyFont="1" applyFill="1" applyBorder="1" applyAlignment="1" applyProtection="1">
      <alignment vertical="center"/>
    </xf>
    <xf numFmtId="0" fontId="5" fillId="0" borderId="0" xfId="0" applyFont="1" applyBorder="1" applyAlignment="1" applyProtection="1">
      <alignment horizontal="center" vertical="center" shrinkToFit="1"/>
    </xf>
    <xf numFmtId="0" fontId="12" fillId="0" borderId="31" xfId="0" applyFont="1" applyBorder="1" applyAlignment="1" applyProtection="1">
      <alignment vertical="center"/>
    </xf>
    <xf numFmtId="177" fontId="12" fillId="12" borderId="14" xfId="0" applyNumberFormat="1" applyFont="1" applyFill="1" applyBorder="1" applyAlignment="1" applyProtection="1">
      <alignment vertical="center"/>
    </xf>
    <xf numFmtId="182" fontId="12" fillId="12" borderId="14" xfId="0" applyNumberFormat="1" applyFont="1" applyFill="1" applyBorder="1" applyAlignment="1" applyProtection="1">
      <alignment horizontal="right" vertical="center"/>
    </xf>
    <xf numFmtId="0" fontId="21" fillId="0" borderId="0" xfId="0" applyFont="1" applyBorder="1" applyAlignment="1" applyProtection="1">
      <alignment horizontal="center" vertical="center"/>
    </xf>
    <xf numFmtId="0" fontId="21" fillId="0" borderId="0" xfId="0" applyFont="1" applyBorder="1" applyAlignment="1" applyProtection="1">
      <alignment vertical="center"/>
    </xf>
    <xf numFmtId="0" fontId="21" fillId="0" borderId="0" xfId="0" applyFont="1" applyBorder="1" applyAlignment="1" applyProtection="1">
      <alignment vertical="center" wrapText="1"/>
    </xf>
    <xf numFmtId="0" fontId="12" fillId="0" borderId="54" xfId="0" applyFont="1" applyBorder="1" applyAlignment="1" applyProtection="1">
      <alignment vertical="center"/>
    </xf>
    <xf numFmtId="177" fontId="12" fillId="0" borderId="54" xfId="0" applyNumberFormat="1" applyFont="1" applyBorder="1" applyAlignment="1" applyProtection="1">
      <alignment vertical="center"/>
    </xf>
    <xf numFmtId="0" fontId="5" fillId="0" borderId="54" xfId="0" applyFont="1" applyBorder="1" applyAlignment="1" applyProtection="1">
      <alignment vertical="center"/>
    </xf>
    <xf numFmtId="0" fontId="5" fillId="13" borderId="57" xfId="0" applyFont="1" applyFill="1" applyBorder="1" applyAlignment="1" applyProtection="1">
      <alignment vertical="center" wrapText="1"/>
    </xf>
    <xf numFmtId="177" fontId="5" fillId="0" borderId="0" xfId="0" applyNumberFormat="1" applyFont="1" applyBorder="1" applyAlignment="1" applyProtection="1">
      <alignment vertical="center"/>
    </xf>
    <xf numFmtId="0" fontId="22" fillId="0" borderId="0" xfId="0" applyFont="1" applyBorder="1" applyAlignment="1" applyProtection="1">
      <alignment vertical="center"/>
    </xf>
    <xf numFmtId="0" fontId="5" fillId="0" borderId="41" xfId="0" applyFont="1" applyFill="1" applyBorder="1" applyAlignment="1" applyProtection="1">
      <alignment horizontal="center" vertical="center" wrapText="1"/>
    </xf>
    <xf numFmtId="0" fontId="5" fillId="0" borderId="41" xfId="0" applyFont="1" applyBorder="1" applyAlignment="1" applyProtection="1">
      <alignment horizontal="center" vertical="center"/>
    </xf>
    <xf numFmtId="0" fontId="23" fillId="0" borderId="0" xfId="0" applyFont="1" applyAlignment="1" applyProtection="1">
      <alignment vertical="center"/>
    </xf>
    <xf numFmtId="0" fontId="8" fillId="0" borderId="35" xfId="0" applyFont="1" applyBorder="1" applyAlignment="1" applyProtection="1">
      <alignment horizontal="center" vertical="center" wrapText="1"/>
    </xf>
    <xf numFmtId="0" fontId="22" fillId="0" borderId="35" xfId="0" applyFont="1" applyBorder="1" applyAlignment="1" applyProtection="1">
      <alignment horizontal="center" vertical="center" wrapText="1"/>
    </xf>
    <xf numFmtId="0" fontId="21" fillId="0" borderId="0" xfId="0" applyFont="1" applyProtection="1">
      <alignment vertical="center"/>
    </xf>
    <xf numFmtId="0" fontId="21" fillId="0" borderId="0" xfId="0" applyFont="1" applyFill="1" applyAlignment="1" applyProtection="1">
      <alignment vertical="center"/>
    </xf>
    <xf numFmtId="0" fontId="27" fillId="0" borderId="0" xfId="0" applyFont="1" applyAlignment="1" applyProtection="1">
      <alignment vertical="top"/>
    </xf>
    <xf numFmtId="0" fontId="27" fillId="0" borderId="0" xfId="0" applyFont="1" applyAlignment="1" applyProtection="1">
      <alignment vertical="center"/>
    </xf>
    <xf numFmtId="0" fontId="4" fillId="0" borderId="0" xfId="0" applyFont="1" applyAlignment="1" applyProtection="1">
      <alignment vertical="center" wrapText="1"/>
    </xf>
    <xf numFmtId="0" fontId="26" fillId="0" borderId="6" xfId="0" applyFont="1" applyBorder="1" applyAlignment="1" applyProtection="1">
      <alignment vertical="center"/>
    </xf>
    <xf numFmtId="0" fontId="18" fillId="0" borderId="0" xfId="0" applyFont="1" applyFill="1" applyAlignment="1" applyProtection="1">
      <alignment horizontal="right" vertical="center"/>
    </xf>
    <xf numFmtId="0" fontId="18" fillId="0" borderId="0" xfId="0" applyFont="1" applyAlignment="1" applyProtection="1">
      <alignment vertical="center"/>
    </xf>
    <xf numFmtId="0" fontId="53" fillId="0" borderId="1" xfId="0" applyFont="1" applyFill="1" applyBorder="1" applyAlignment="1">
      <alignment vertical="center"/>
    </xf>
    <xf numFmtId="0" fontId="53" fillId="0" borderId="1" xfId="0" applyFont="1" applyFill="1" applyBorder="1" applyAlignment="1">
      <alignment horizontal="left" vertical="center" wrapText="1"/>
    </xf>
    <xf numFmtId="0" fontId="53" fillId="0" borderId="22" xfId="0" applyFont="1" applyFill="1" applyBorder="1" applyAlignment="1">
      <alignment horizontal="left" vertical="center" wrapText="1"/>
    </xf>
    <xf numFmtId="0" fontId="60" fillId="0" borderId="0" xfId="0" applyNumberFormat="1" applyFont="1" applyFill="1" applyBorder="1" applyAlignment="1">
      <alignment horizontal="center" vertical="center"/>
    </xf>
    <xf numFmtId="0" fontId="5" fillId="3" borderId="35" xfId="0" applyFont="1" applyFill="1" applyBorder="1" applyAlignment="1" applyProtection="1">
      <alignment horizontal="center" vertical="center"/>
      <protection locked="0"/>
    </xf>
    <xf numFmtId="0" fontId="26" fillId="0" borderId="0" xfId="0" applyFont="1" applyAlignment="1">
      <alignment vertical="center"/>
    </xf>
    <xf numFmtId="0" fontId="26" fillId="0" borderId="0" xfId="0" applyFont="1" applyAlignment="1" applyProtection="1">
      <alignment vertical="center"/>
    </xf>
    <xf numFmtId="0" fontId="26" fillId="7" borderId="9" xfId="0" applyFont="1" applyFill="1" applyBorder="1" applyAlignment="1" applyProtection="1">
      <alignment vertical="center"/>
      <protection locked="0"/>
    </xf>
    <xf numFmtId="0" fontId="26" fillId="0" borderId="20" xfId="0" applyFont="1" applyBorder="1" applyAlignment="1" applyProtection="1">
      <alignment vertical="center"/>
    </xf>
    <xf numFmtId="177" fontId="26" fillId="0" borderId="14" xfId="0" applyNumberFormat="1" applyFont="1" applyBorder="1" applyAlignment="1" applyProtection="1">
      <alignment vertical="center"/>
    </xf>
    <xf numFmtId="0" fontId="26" fillId="0" borderId="15" xfId="0" applyFont="1" applyBorder="1" applyAlignment="1" applyProtection="1">
      <alignment vertical="center"/>
    </xf>
    <xf numFmtId="177" fontId="26" fillId="0" borderId="17" xfId="0" applyNumberFormat="1" applyFont="1" applyBorder="1" applyAlignment="1" applyProtection="1">
      <alignment vertical="center"/>
    </xf>
    <xf numFmtId="0" fontId="12" fillId="0" borderId="0" xfId="0" applyFont="1" applyBorder="1" applyAlignment="1" applyProtection="1">
      <alignment vertical="center"/>
    </xf>
    <xf numFmtId="0" fontId="12" fillId="0" borderId="14" xfId="0" applyFont="1" applyBorder="1" applyAlignment="1" applyProtection="1">
      <alignment vertical="center"/>
    </xf>
    <xf numFmtId="0" fontId="26" fillId="0" borderId="0" xfId="0" applyFont="1" applyBorder="1" applyAlignment="1" applyProtection="1">
      <alignment vertical="center"/>
    </xf>
    <xf numFmtId="49" fontId="26" fillId="0" borderId="0" xfId="0" applyNumberFormat="1" applyFont="1" applyBorder="1" applyAlignment="1" applyProtection="1">
      <alignment vertical="center"/>
    </xf>
    <xf numFmtId="183" fontId="26" fillId="0" borderId="0" xfId="0" applyNumberFormat="1" applyFont="1" applyAlignment="1" applyProtection="1">
      <alignment vertical="center"/>
    </xf>
    <xf numFmtId="0" fontId="26" fillId="0" borderId="6" xfId="0" applyFont="1" applyBorder="1" applyAlignment="1" applyProtection="1">
      <alignment horizontal="center" vertical="center"/>
    </xf>
    <xf numFmtId="0" fontId="26" fillId="0" borderId="34" xfId="0" applyFont="1" applyBorder="1" applyAlignment="1" applyProtection="1">
      <alignment vertical="center"/>
    </xf>
    <xf numFmtId="0" fontId="26" fillId="0" borderId="32" xfId="0" applyFont="1" applyBorder="1" applyAlignment="1" applyProtection="1">
      <alignment vertical="center"/>
    </xf>
    <xf numFmtId="0" fontId="26" fillId="0" borderId="18" xfId="0" applyFont="1" applyBorder="1" applyAlignment="1" applyProtection="1">
      <alignment vertical="center"/>
    </xf>
    <xf numFmtId="177" fontId="26" fillId="5" borderId="53" xfId="0" applyNumberFormat="1" applyFont="1" applyFill="1" applyBorder="1" applyAlignment="1" applyProtection="1">
      <alignment vertical="center"/>
    </xf>
    <xf numFmtId="0" fontId="26" fillId="0" borderId="19" xfId="0" applyFont="1" applyBorder="1" applyAlignment="1" applyProtection="1">
      <alignment vertical="center"/>
    </xf>
    <xf numFmtId="0" fontId="26" fillId="12" borderId="19" xfId="0" applyFont="1" applyFill="1" applyBorder="1" applyAlignment="1" applyProtection="1">
      <alignment vertical="center"/>
    </xf>
    <xf numFmtId="0" fontId="26" fillId="12" borderId="20" xfId="0" applyFont="1" applyFill="1" applyBorder="1" applyAlignment="1" applyProtection="1">
      <alignment vertical="center"/>
    </xf>
    <xf numFmtId="0" fontId="26" fillId="0" borderId="55" xfId="0" applyFont="1" applyBorder="1" applyAlignment="1" applyProtection="1">
      <alignment vertical="center"/>
    </xf>
    <xf numFmtId="0" fontId="26" fillId="0" borderId="56" xfId="0" applyFont="1" applyBorder="1" applyAlignment="1" applyProtection="1">
      <alignment vertical="center"/>
    </xf>
    <xf numFmtId="0" fontId="26" fillId="0" borderId="0" xfId="0" applyFont="1" applyFill="1" applyBorder="1" applyAlignment="1" applyProtection="1">
      <alignment vertical="center" wrapText="1"/>
    </xf>
    <xf numFmtId="0" fontId="26" fillId="0" borderId="2" xfId="0" applyFont="1" applyBorder="1" applyAlignment="1">
      <alignment vertical="center"/>
    </xf>
    <xf numFmtId="0" fontId="26" fillId="0" borderId="5" xfId="0" applyFont="1" applyBorder="1" applyAlignment="1">
      <alignment vertical="center"/>
    </xf>
    <xf numFmtId="0" fontId="26" fillId="3" borderId="35" xfId="0" applyFont="1" applyFill="1" applyBorder="1" applyAlignment="1" applyProtection="1">
      <alignment vertical="center" wrapText="1"/>
      <protection locked="0"/>
    </xf>
    <xf numFmtId="0" fontId="26" fillId="14" borderId="35" xfId="0" applyFont="1" applyFill="1" applyBorder="1" applyAlignment="1" applyProtection="1">
      <alignment vertical="center" wrapText="1"/>
      <protection locked="0"/>
    </xf>
    <xf numFmtId="0" fontId="26" fillId="0" borderId="25" xfId="0" applyFont="1" applyBorder="1" applyAlignment="1">
      <alignment vertical="center"/>
    </xf>
    <xf numFmtId="0" fontId="26" fillId="14" borderId="35" xfId="0" applyFont="1" applyFill="1" applyBorder="1" applyAlignment="1" applyProtection="1">
      <alignment horizontal="center" vertical="center"/>
      <protection locked="0"/>
    </xf>
    <xf numFmtId="0" fontId="26" fillId="2" borderId="35" xfId="0" applyFont="1" applyFill="1" applyBorder="1" applyAlignment="1" applyProtection="1">
      <alignment vertical="center" wrapText="1"/>
    </xf>
    <xf numFmtId="0" fontId="26" fillId="0" borderId="13" xfId="0" applyFont="1" applyBorder="1" applyAlignment="1">
      <alignment vertical="center"/>
    </xf>
    <xf numFmtId="0" fontId="26" fillId="0" borderId="25" xfId="0" applyFont="1" applyFill="1" applyBorder="1" applyAlignment="1">
      <alignment vertical="center"/>
    </xf>
    <xf numFmtId="0" fontId="26" fillId="4" borderId="5" xfId="0" applyFont="1" applyFill="1" applyBorder="1" applyAlignment="1" applyProtection="1">
      <alignment vertical="center" wrapText="1"/>
      <protection locked="0"/>
    </xf>
    <xf numFmtId="0" fontId="26" fillId="0" borderId="27" xfId="0" applyFont="1" applyFill="1" applyBorder="1" applyAlignment="1" applyProtection="1">
      <alignment vertical="center"/>
    </xf>
    <xf numFmtId="0" fontId="26" fillId="0" borderId="35" xfId="0" applyFont="1" applyBorder="1" applyAlignment="1" applyProtection="1">
      <alignment horizontal="center" vertical="center" wrapText="1"/>
    </xf>
    <xf numFmtId="0" fontId="26" fillId="13" borderId="35"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26" fillId="0" borderId="6" xfId="0" applyFont="1" applyBorder="1" applyAlignment="1" applyProtection="1">
      <alignment horizontal="right" vertical="center"/>
    </xf>
    <xf numFmtId="0" fontId="26" fillId="0" borderId="0" xfId="0" applyFont="1" applyBorder="1" applyAlignment="1" applyProtection="1">
      <alignment horizontal="right" vertical="center"/>
    </xf>
    <xf numFmtId="0" fontId="69" fillId="0" borderId="0" xfId="0" applyFont="1" applyAlignment="1" applyProtection="1">
      <alignment vertical="center"/>
    </xf>
    <xf numFmtId="49" fontId="5" fillId="4" borderId="11" xfId="0" applyNumberFormat="1" applyFont="1" applyFill="1" applyBorder="1" applyAlignment="1" applyProtection="1">
      <alignment vertical="center"/>
      <protection locked="0"/>
    </xf>
    <xf numFmtId="0" fontId="74" fillId="0" borderId="0" xfId="0" applyFont="1" applyAlignment="1" applyProtection="1">
      <alignment vertical="center"/>
    </xf>
    <xf numFmtId="0" fontId="26" fillId="0" borderId="0" xfId="0" applyFont="1" applyAlignment="1" applyProtection="1">
      <alignment vertical="center"/>
    </xf>
    <xf numFmtId="0" fontId="26" fillId="0" borderId="0" xfId="0" applyFont="1" applyAlignment="1">
      <alignment vertical="center"/>
    </xf>
    <xf numFmtId="0" fontId="24" fillId="0" borderId="0" xfId="0" applyFont="1" applyFill="1" applyAlignment="1">
      <alignment vertical="center"/>
    </xf>
    <xf numFmtId="0" fontId="24" fillId="0" borderId="0" xfId="0" applyFont="1" applyFill="1" applyBorder="1" applyAlignment="1">
      <alignment vertical="center"/>
    </xf>
    <xf numFmtId="0" fontId="33" fillId="0" borderId="0" xfId="0" applyFont="1" applyFill="1" applyBorder="1" applyAlignment="1">
      <alignment horizontal="center" vertical="center"/>
    </xf>
    <xf numFmtId="0" fontId="34" fillId="0" borderId="0" xfId="0" applyFont="1" applyFill="1" applyAlignment="1">
      <alignment horizontal="center" vertical="center"/>
    </xf>
    <xf numFmtId="0" fontId="40"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vertical="center"/>
    </xf>
    <xf numFmtId="0" fontId="41" fillId="0" borderId="0" xfId="0" applyFont="1" applyFill="1" applyBorder="1" applyAlignment="1">
      <alignment horizontal="center" vertical="center"/>
    </xf>
    <xf numFmtId="0" fontId="0" fillId="0" borderId="0" xfId="0" applyFill="1" applyBorder="1" applyAlignment="1">
      <alignment vertical="center"/>
    </xf>
    <xf numFmtId="0" fontId="24" fillId="0" borderId="0" xfId="0" applyFont="1" applyFill="1" applyBorder="1" applyAlignment="1">
      <alignment horizontal="center" vertical="top"/>
    </xf>
    <xf numFmtId="0" fontId="0" fillId="0" borderId="0" xfId="0" applyFont="1" applyFill="1" applyBorder="1" applyAlignment="1">
      <alignment vertical="center"/>
    </xf>
    <xf numFmtId="0" fontId="42" fillId="0" borderId="0" xfId="0" applyFont="1" applyFill="1" applyAlignment="1"/>
    <xf numFmtId="0" fontId="24" fillId="0" borderId="0" xfId="0" applyFont="1" applyFill="1" applyBorder="1" applyAlignment="1">
      <alignment horizontal="center" vertical="top" shrinkToFit="1"/>
    </xf>
    <xf numFmtId="0" fontId="43" fillId="0" borderId="0" xfId="0" applyFont="1" applyFill="1" applyBorder="1" applyAlignment="1">
      <alignment horizontal="center" vertical="top" shrinkToFit="1"/>
    </xf>
    <xf numFmtId="0" fontId="43" fillId="0" borderId="0" xfId="0" applyFont="1" applyFill="1" applyBorder="1" applyAlignment="1">
      <alignment vertical="center"/>
    </xf>
    <xf numFmtId="0" fontId="43" fillId="0" borderId="1" xfId="0" applyFont="1" applyFill="1" applyBorder="1" applyAlignment="1">
      <alignment vertical="center"/>
    </xf>
    <xf numFmtId="0" fontId="44" fillId="0" borderId="0" xfId="0" applyFont="1" applyFill="1" applyBorder="1" applyAlignment="1">
      <alignment horizontal="center" vertical="center"/>
    </xf>
    <xf numFmtId="0" fontId="45" fillId="0" borderId="0" xfId="0" applyFont="1" applyFill="1" applyBorder="1" applyAlignment="1">
      <alignment vertical="center"/>
    </xf>
    <xf numFmtId="0" fontId="24" fillId="0" borderId="0" xfId="0" applyFont="1" applyFill="1" applyBorder="1" applyAlignment="1">
      <alignment horizontal="center" vertical="center"/>
    </xf>
    <xf numFmtId="0" fontId="49" fillId="0" borderId="79" xfId="0" applyFont="1" applyFill="1" applyBorder="1" applyAlignment="1">
      <alignment horizontal="left" vertical="center"/>
    </xf>
    <xf numFmtId="0" fontId="0" fillId="0" borderId="80" xfId="0" applyFill="1" applyBorder="1" applyAlignment="1">
      <alignment vertical="center"/>
    </xf>
    <xf numFmtId="0" fontId="5" fillId="0" borderId="99" xfId="0" applyFont="1" applyFill="1" applyBorder="1" applyAlignment="1">
      <alignment vertical="center" wrapText="1"/>
    </xf>
    <xf numFmtId="0" fontId="5" fillId="0" borderId="0" xfId="0" applyFont="1" applyFill="1" applyBorder="1" applyAlignment="1">
      <alignment vertical="center" wrapText="1"/>
    </xf>
    <xf numFmtId="0" fontId="24" fillId="0" borderId="0" xfId="0" applyFont="1" applyFill="1" applyAlignment="1">
      <alignment horizontal="left" vertical="center"/>
    </xf>
    <xf numFmtId="0" fontId="24" fillId="0" borderId="0" xfId="0" applyFont="1" applyFill="1" applyBorder="1" applyAlignment="1">
      <alignment horizontal="left" vertical="center"/>
    </xf>
    <xf numFmtId="0" fontId="50" fillId="0" borderId="0" xfId="0" applyFont="1" applyFill="1" applyBorder="1" applyAlignment="1">
      <alignment horizontal="center" vertical="center"/>
    </xf>
    <xf numFmtId="0" fontId="24" fillId="0" borderId="0" xfId="0" applyFont="1" applyFill="1" applyBorder="1" applyAlignment="1">
      <alignment horizontal="right" vertical="center" wrapText="1"/>
    </xf>
    <xf numFmtId="0" fontId="36" fillId="0" borderId="0" xfId="0" applyFont="1" applyFill="1" applyBorder="1" applyAlignment="1">
      <alignment horizontal="center" vertical="center"/>
    </xf>
    <xf numFmtId="0" fontId="53" fillId="0" borderId="0" xfId="0" applyFont="1" applyFill="1" applyBorder="1" applyAlignment="1">
      <alignment vertical="center"/>
    </xf>
    <xf numFmtId="0" fontId="53" fillId="0" borderId="0" xfId="0" applyFont="1" applyFill="1" applyBorder="1" applyAlignment="1">
      <alignment horizontal="left" vertical="center" wrapText="1"/>
    </xf>
    <xf numFmtId="0" fontId="53" fillId="0" borderId="24" xfId="0" applyFont="1" applyFill="1" applyBorder="1" applyAlignment="1">
      <alignment horizontal="left" vertical="center" wrapText="1"/>
    </xf>
    <xf numFmtId="0" fontId="53" fillId="0" borderId="109"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110" xfId="0" applyFont="1" applyFill="1" applyBorder="1" applyAlignment="1">
      <alignment horizontal="center" vertical="center" wrapText="1"/>
    </xf>
    <xf numFmtId="0" fontId="53" fillId="0" borderId="82"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43" fillId="0" borderId="0" xfId="0" applyFont="1" applyFill="1" applyAlignment="1">
      <alignment vertical="center"/>
    </xf>
    <xf numFmtId="0" fontId="36" fillId="0" borderId="0" xfId="0" applyFont="1" applyFill="1" applyAlignment="1">
      <alignment vertical="center"/>
    </xf>
    <xf numFmtId="0" fontId="0" fillId="0" borderId="0" xfId="0" applyFill="1" applyAlignment="1">
      <alignment horizontal="left" vertical="center" wrapText="1" indent="1"/>
    </xf>
    <xf numFmtId="0" fontId="24" fillId="0" borderId="0" xfId="0" applyFont="1" applyFill="1" applyBorder="1" applyAlignment="1">
      <alignment horizontal="left" vertical="center" wrapText="1"/>
    </xf>
    <xf numFmtId="0" fontId="0" fillId="0" borderId="0" xfId="0" applyFill="1" applyAlignment="1">
      <alignment horizontal="left" vertical="center"/>
    </xf>
    <xf numFmtId="0" fontId="55" fillId="0" borderId="0" xfId="0" applyFont="1" applyFill="1" applyBorder="1" applyAlignment="1">
      <alignment horizontal="center" vertical="top" wrapText="1"/>
    </xf>
    <xf numFmtId="0" fontId="40" fillId="0" borderId="0" xfId="0" applyFont="1" applyFill="1" applyAlignment="1">
      <alignment vertical="center"/>
    </xf>
    <xf numFmtId="0" fontId="24" fillId="0" borderId="21" xfId="0" applyFont="1" applyFill="1" applyBorder="1" applyAlignment="1">
      <alignment vertical="center"/>
    </xf>
    <xf numFmtId="0" fontId="0" fillId="0" borderId="24" xfId="0" applyFill="1" applyBorder="1" applyAlignment="1">
      <alignment vertical="center"/>
    </xf>
    <xf numFmtId="0" fontId="24" fillId="0" borderId="24" xfId="0" applyFont="1" applyFill="1" applyBorder="1" applyAlignment="1">
      <alignment vertical="center"/>
    </xf>
    <xf numFmtId="0" fontId="25" fillId="0" borderId="0" xfId="0" applyFont="1" applyFill="1" applyAlignment="1">
      <alignment vertical="center"/>
    </xf>
    <xf numFmtId="0" fontId="5" fillId="0" borderId="0" xfId="0" applyFont="1" applyFill="1" applyProtection="1">
      <alignment vertical="center"/>
    </xf>
    <xf numFmtId="0" fontId="28" fillId="0" borderId="0" xfId="0" applyFont="1" applyFill="1" applyBorder="1" applyAlignment="1">
      <alignment vertical="center" wrapText="1"/>
    </xf>
    <xf numFmtId="0" fontId="28" fillId="0" borderId="0" xfId="0" applyFont="1" applyFill="1" applyBorder="1" applyAlignment="1">
      <alignment horizontal="center" vertical="center" wrapText="1"/>
    </xf>
    <xf numFmtId="0" fontId="55" fillId="0" borderId="16" xfId="0" applyFont="1" applyFill="1" applyBorder="1" applyAlignment="1">
      <alignment horizontal="right" vertical="center"/>
    </xf>
    <xf numFmtId="0" fontId="51" fillId="0" borderId="21" xfId="0" applyFont="1" applyFill="1" applyBorder="1" applyAlignment="1">
      <alignment horizontal="right" vertical="center"/>
    </xf>
    <xf numFmtId="0" fontId="51" fillId="0" borderId="21" xfId="0" applyFont="1" applyFill="1" applyBorder="1" applyAlignment="1">
      <alignment horizontal="right" vertical="top"/>
    </xf>
    <xf numFmtId="0" fontId="0" fillId="0" borderId="1" xfId="0" applyFont="1" applyFill="1" applyBorder="1" applyAlignment="1">
      <alignment vertical="center"/>
    </xf>
    <xf numFmtId="0" fontId="0" fillId="0" borderId="0" xfId="0" applyFill="1" applyAlignment="1">
      <alignment vertical="center" shrinkToFit="1"/>
    </xf>
    <xf numFmtId="0" fontId="24" fillId="0" borderId="1" xfId="0" applyFont="1" applyFill="1" applyBorder="1" applyAlignment="1">
      <alignment vertical="center"/>
    </xf>
    <xf numFmtId="0" fontId="0" fillId="0" borderId="0" xfId="0" applyFill="1" applyAlignment="1">
      <alignment vertical="center" wrapText="1"/>
    </xf>
    <xf numFmtId="0" fontId="39" fillId="0" borderId="0" xfId="0" applyFont="1" applyFill="1" applyBorder="1" applyAlignment="1">
      <alignment vertical="center"/>
    </xf>
    <xf numFmtId="0" fontId="0" fillId="0" borderId="87" xfId="0" applyFill="1" applyBorder="1" applyAlignment="1">
      <alignment vertical="center"/>
    </xf>
    <xf numFmtId="0" fontId="39" fillId="0" borderId="87" xfId="0" applyFont="1" applyFill="1" applyBorder="1" applyAlignment="1">
      <alignment horizontal="center" vertical="center"/>
    </xf>
    <xf numFmtId="0" fontId="5" fillId="0" borderId="87" xfId="0" applyFont="1" applyFill="1" applyBorder="1" applyAlignment="1">
      <alignment vertical="center"/>
    </xf>
    <xf numFmtId="0" fontId="0" fillId="0" borderId="0" xfId="0" applyFont="1" applyFill="1" applyBorder="1" applyAlignment="1">
      <alignment horizontal="center" vertical="center" wrapText="1"/>
    </xf>
    <xf numFmtId="0" fontId="24" fillId="0" borderId="0" xfId="0" applyFont="1" applyFill="1" applyAlignment="1">
      <alignment vertical="center"/>
    </xf>
    <xf numFmtId="0" fontId="58" fillId="0" borderId="81" xfId="0" applyFont="1" applyFill="1" applyBorder="1" applyAlignment="1">
      <alignment horizontal="right" vertical="top"/>
    </xf>
    <xf numFmtId="0" fontId="58" fillId="0" borderId="78" xfId="0" applyFont="1" applyFill="1" applyBorder="1" applyAlignment="1">
      <alignment horizontal="right" vertical="top"/>
    </xf>
    <xf numFmtId="0" fontId="24" fillId="0" borderId="0" xfId="0" applyFont="1" applyFill="1" applyBorder="1" applyAlignment="1">
      <alignment vertical="center"/>
    </xf>
    <xf numFmtId="0" fontId="0" fillId="0" borderId="0" xfId="0" applyFill="1" applyAlignment="1">
      <alignment horizontal="left" vertical="center" wrapText="1" indent="1"/>
    </xf>
    <xf numFmtId="0" fontId="77" fillId="0" borderId="0" xfId="0" applyFont="1" applyAlignment="1">
      <alignment vertical="center"/>
    </xf>
    <xf numFmtId="0" fontId="77" fillId="0" borderId="60" xfId="0" applyFont="1" applyBorder="1" applyAlignment="1">
      <alignment vertical="center"/>
    </xf>
    <xf numFmtId="0" fontId="77" fillId="4" borderId="61" xfId="0" applyFont="1" applyFill="1" applyBorder="1" applyAlignment="1" applyProtection="1">
      <alignment vertical="center"/>
      <protection locked="0"/>
    </xf>
    <xf numFmtId="0" fontId="77" fillId="0" borderId="62" xfId="0" applyFont="1" applyBorder="1" applyAlignment="1">
      <alignment vertical="center"/>
    </xf>
    <xf numFmtId="0" fontId="77" fillId="0" borderId="63" xfId="0" applyFont="1" applyBorder="1" applyAlignment="1">
      <alignment vertical="center"/>
    </xf>
    <xf numFmtId="0" fontId="77" fillId="4" borderId="64" xfId="0" applyNumberFormat="1" applyFont="1" applyFill="1" applyBorder="1" applyAlignment="1" applyProtection="1">
      <alignment vertical="center"/>
      <protection locked="0"/>
    </xf>
    <xf numFmtId="0" fontId="78" fillId="0" borderId="65" xfId="0" applyFont="1" applyBorder="1" applyAlignment="1">
      <alignment vertical="center" wrapText="1"/>
    </xf>
    <xf numFmtId="0" fontId="77" fillId="0" borderId="60" xfId="0" applyFont="1" applyFill="1" applyBorder="1" applyAlignment="1">
      <alignment vertical="center"/>
    </xf>
    <xf numFmtId="0" fontId="77" fillId="4" borderId="61" xfId="0" applyFont="1" applyFill="1" applyBorder="1" applyAlignment="1" applyProtection="1">
      <alignment vertical="center" wrapText="1"/>
      <protection locked="0"/>
    </xf>
    <xf numFmtId="0" fontId="77" fillId="0" borderId="62" xfId="0" applyFont="1" applyBorder="1" applyAlignment="1">
      <alignment vertical="center" shrinkToFit="1"/>
    </xf>
    <xf numFmtId="0" fontId="77" fillId="0" borderId="66" xfId="0" applyFont="1" applyFill="1" applyBorder="1" applyAlignment="1">
      <alignment vertical="center"/>
    </xf>
    <xf numFmtId="0" fontId="77" fillId="3" borderId="6" xfId="0" applyFont="1" applyFill="1" applyBorder="1" applyAlignment="1" applyProtection="1">
      <alignment vertical="center"/>
      <protection locked="0"/>
    </xf>
    <xf numFmtId="0" fontId="77" fillId="0" borderId="67" xfId="0" applyFont="1" applyBorder="1" applyAlignment="1">
      <alignment vertical="center" shrinkToFit="1"/>
    </xf>
    <xf numFmtId="0" fontId="77" fillId="4" borderId="6" xfId="0" applyFont="1" applyFill="1" applyBorder="1" applyAlignment="1" applyProtection="1">
      <alignment vertical="center" wrapText="1"/>
      <protection locked="0"/>
    </xf>
    <xf numFmtId="0" fontId="77" fillId="4" borderId="64" xfId="0" applyFont="1" applyFill="1" applyBorder="1" applyAlignment="1" applyProtection="1">
      <alignment vertical="center"/>
      <protection locked="0"/>
    </xf>
    <xf numFmtId="0" fontId="77" fillId="0" borderId="65" xfId="0" applyFont="1" applyBorder="1" applyAlignment="1">
      <alignment vertical="center" shrinkToFit="1"/>
    </xf>
    <xf numFmtId="0" fontId="26" fillId="0" borderId="0" xfId="0" applyFont="1" applyAlignment="1" applyProtection="1">
      <alignment vertical="center"/>
    </xf>
    <xf numFmtId="0" fontId="26" fillId="0" borderId="0" xfId="0" applyFont="1" applyAlignment="1" applyProtection="1">
      <alignment horizontal="center" vertical="center"/>
    </xf>
    <xf numFmtId="0" fontId="5" fillId="0" borderId="0" xfId="0" applyFont="1" applyBorder="1" applyAlignment="1" applyProtection="1">
      <alignment vertical="center" wrapText="1"/>
    </xf>
    <xf numFmtId="0" fontId="26" fillId="0" borderId="0" xfId="0" applyFont="1" applyAlignment="1">
      <alignment vertical="center"/>
    </xf>
    <xf numFmtId="0" fontId="24" fillId="0" borderId="0" xfId="0" applyFont="1" applyFill="1" applyAlignment="1">
      <alignment vertical="center"/>
    </xf>
    <xf numFmtId="0" fontId="80" fillId="0" borderId="0" xfId="0" applyFont="1" applyAlignment="1" applyProtection="1">
      <alignment vertical="center"/>
    </xf>
    <xf numFmtId="0" fontId="5" fillId="0" borderId="0" xfId="0" applyFont="1" applyAlignment="1" applyProtection="1">
      <alignment vertical="top"/>
    </xf>
    <xf numFmtId="0" fontId="80" fillId="0" borderId="0" xfId="0" applyFont="1" applyFill="1" applyAlignment="1" applyProtection="1">
      <alignment vertical="center"/>
    </xf>
    <xf numFmtId="0" fontId="21" fillId="0" borderId="0" xfId="0" applyFont="1" applyAlignment="1" applyProtection="1">
      <alignment vertical="center"/>
    </xf>
    <xf numFmtId="0" fontId="80" fillId="2" borderId="35" xfId="0" applyFont="1" applyFill="1" applyBorder="1" applyAlignment="1" applyProtection="1">
      <alignment vertical="center" wrapText="1"/>
    </xf>
    <xf numFmtId="0" fontId="80" fillId="0" borderId="0" xfId="0" applyFont="1" applyAlignment="1" applyProtection="1">
      <alignment vertical="center" wrapText="1"/>
    </xf>
    <xf numFmtId="0" fontId="80" fillId="0" borderId="6" xfId="0" applyFont="1" applyFill="1" applyBorder="1" applyAlignment="1" applyProtection="1">
      <alignment horizontal="left" vertical="center"/>
    </xf>
    <xf numFmtId="0" fontId="80" fillId="0" borderId="6" xfId="0" applyFont="1" applyBorder="1" applyAlignment="1" applyProtection="1">
      <alignment vertical="center"/>
    </xf>
    <xf numFmtId="0" fontId="80" fillId="0" borderId="0" xfId="0" applyFont="1" applyAlignment="1" applyProtection="1">
      <alignment vertical="center"/>
    </xf>
    <xf numFmtId="0" fontId="80" fillId="0" borderId="0" xfId="0" applyFont="1" applyBorder="1" applyAlignment="1" applyProtection="1">
      <alignment vertical="center"/>
    </xf>
    <xf numFmtId="0" fontId="55" fillId="0" borderId="0" xfId="0" applyFont="1" applyFill="1" applyBorder="1" applyAlignment="1">
      <alignment vertical="top" wrapText="1"/>
    </xf>
    <xf numFmtId="0" fontId="5" fillId="5" borderId="5" xfId="0" applyFont="1" applyFill="1" applyBorder="1" applyAlignment="1">
      <alignment horizontal="right" vertical="center"/>
    </xf>
    <xf numFmtId="0" fontId="71" fillId="13" borderId="0" xfId="0" applyFont="1" applyFill="1" applyAlignment="1" applyProtection="1">
      <alignment vertical="top"/>
    </xf>
    <xf numFmtId="0" fontId="68" fillId="13" borderId="0" xfId="0" applyFont="1" applyFill="1" applyAlignment="1" applyProtection="1">
      <alignment vertical="top"/>
    </xf>
    <xf numFmtId="0" fontId="73" fillId="13" borderId="0" xfId="0" applyFont="1" applyFill="1" applyAlignment="1" applyProtection="1">
      <alignment vertical="center"/>
    </xf>
    <xf numFmtId="0" fontId="69" fillId="13" borderId="0" xfId="0" applyFont="1" applyFill="1" applyAlignment="1" applyProtection="1">
      <alignment vertical="center"/>
    </xf>
    <xf numFmtId="0" fontId="71" fillId="13" borderId="0" xfId="0" applyFont="1" applyFill="1" applyAlignment="1" applyProtection="1">
      <alignment vertical="center"/>
    </xf>
    <xf numFmtId="0" fontId="71" fillId="13" borderId="13" xfId="0" applyFont="1" applyFill="1" applyBorder="1" applyAlignment="1" applyProtection="1">
      <alignment vertical="center"/>
    </xf>
    <xf numFmtId="0" fontId="72" fillId="13" borderId="0" xfId="0" applyFont="1" applyFill="1" applyAlignment="1" applyProtection="1">
      <alignment vertical="center"/>
    </xf>
    <xf numFmtId="0" fontId="69" fillId="13" borderId="0" xfId="0" applyFont="1" applyFill="1" applyBorder="1" applyAlignment="1" applyProtection="1">
      <alignment vertical="center" wrapText="1"/>
    </xf>
    <xf numFmtId="0" fontId="75" fillId="13" borderId="0" xfId="0" applyFont="1" applyFill="1" applyAlignment="1" applyProtection="1">
      <alignment vertical="center"/>
    </xf>
    <xf numFmtId="0" fontId="74" fillId="13" borderId="0" xfId="0" applyFont="1" applyFill="1" applyAlignment="1" applyProtection="1">
      <alignment vertical="center"/>
    </xf>
    <xf numFmtId="0" fontId="76" fillId="13" borderId="0" xfId="0" applyFont="1" applyFill="1" applyAlignment="1" applyProtection="1">
      <alignment vertical="center"/>
    </xf>
    <xf numFmtId="0" fontId="5" fillId="13" borderId="0" xfId="0" applyFont="1" applyFill="1" applyAlignment="1" applyProtection="1">
      <alignment vertical="center"/>
    </xf>
    <xf numFmtId="0" fontId="68" fillId="13" borderId="0" xfId="0" applyFont="1" applyFill="1" applyAlignment="1" applyProtection="1">
      <alignment vertical="center"/>
    </xf>
    <xf numFmtId="0" fontId="70" fillId="13" borderId="0" xfId="0" applyFont="1" applyFill="1" applyAlignment="1" applyProtection="1">
      <alignment vertical="center"/>
    </xf>
    <xf numFmtId="0" fontId="25" fillId="13" borderId="0" xfId="0" applyFont="1" applyFill="1" applyAlignment="1" applyProtection="1">
      <alignment vertical="center"/>
    </xf>
    <xf numFmtId="0" fontId="71" fillId="0" borderId="0" xfId="0" applyFont="1" applyFill="1" applyAlignment="1" applyProtection="1">
      <alignment vertical="center"/>
    </xf>
    <xf numFmtId="0" fontId="69" fillId="0" borderId="0" xfId="0" applyFont="1" applyFill="1" applyAlignment="1" applyProtection="1">
      <alignment vertical="center"/>
    </xf>
    <xf numFmtId="0" fontId="74" fillId="0" borderId="0" xfId="0" applyFont="1" applyFill="1" applyAlignment="1" applyProtection="1">
      <alignment vertical="center"/>
    </xf>
    <xf numFmtId="0" fontId="75" fillId="0" borderId="0" xfId="0" applyFont="1" applyFill="1" applyAlignment="1" applyProtection="1">
      <alignment vertical="center"/>
    </xf>
    <xf numFmtId="0" fontId="5" fillId="0" borderId="0" xfId="0" applyFont="1">
      <alignment vertical="center"/>
    </xf>
    <xf numFmtId="0" fontId="16" fillId="0" borderId="15" xfId="0" applyFont="1" applyBorder="1" applyAlignment="1">
      <alignment vertical="center" shrinkToFit="1"/>
    </xf>
    <xf numFmtId="0" fontId="0" fillId="0" borderId="0" xfId="0" applyFill="1" applyBorder="1" applyAlignment="1">
      <alignment vertical="center"/>
    </xf>
    <xf numFmtId="0" fontId="0" fillId="0" borderId="21" xfId="0" applyFill="1" applyBorder="1" applyAlignment="1">
      <alignment vertical="center"/>
    </xf>
    <xf numFmtId="0" fontId="5" fillId="0" borderId="0" xfId="0" applyFont="1" applyBorder="1" applyAlignment="1" applyProtection="1">
      <alignment vertical="center" wrapText="1"/>
    </xf>
    <xf numFmtId="0" fontId="80" fillId="0" borderId="0" xfId="0" applyFont="1" applyAlignment="1" applyProtection="1">
      <alignment vertical="center"/>
    </xf>
    <xf numFmtId="0" fontId="5" fillId="0" borderId="29" xfId="0" applyFont="1" applyBorder="1" applyAlignment="1" applyProtection="1">
      <alignment horizontal="center" vertical="center"/>
    </xf>
    <xf numFmtId="0" fontId="80" fillId="0" borderId="59" xfId="0" applyFont="1" applyBorder="1" applyAlignment="1" applyProtection="1">
      <alignment horizontal="center" vertical="center"/>
    </xf>
    <xf numFmtId="0" fontId="80" fillId="0" borderId="27" xfId="0" applyFont="1" applyBorder="1" applyAlignment="1" applyProtection="1">
      <alignment horizontal="center" vertical="center"/>
    </xf>
    <xf numFmtId="0" fontId="5" fillId="3" borderId="35" xfId="0" applyFont="1" applyFill="1" applyBorder="1" applyAlignment="1" applyProtection="1">
      <alignment horizontal="center" vertical="center"/>
      <protection locked="0"/>
    </xf>
    <xf numFmtId="0" fontId="20" fillId="0" borderId="32" xfId="0" applyFont="1" applyFill="1" applyBorder="1" applyAlignment="1" applyProtection="1">
      <alignment horizontal="center" vertical="center" shrinkToFit="1"/>
    </xf>
    <xf numFmtId="0" fontId="5" fillId="5" borderId="31" xfId="0" applyFont="1" applyFill="1" applyBorder="1" applyAlignment="1" applyProtection="1">
      <alignment horizontal="left" vertical="center"/>
    </xf>
    <xf numFmtId="0" fontId="5" fillId="5" borderId="34" xfId="0" applyFont="1" applyFill="1" applyBorder="1" applyAlignment="1" applyProtection="1">
      <alignment horizontal="left" vertical="center"/>
    </xf>
    <xf numFmtId="0" fontId="5" fillId="5" borderId="16" xfId="0" applyFont="1" applyFill="1" applyBorder="1" applyAlignment="1" applyProtection="1">
      <alignment horizontal="left" vertical="center"/>
    </xf>
    <xf numFmtId="0" fontId="5" fillId="5" borderId="22" xfId="0" applyFont="1" applyFill="1" applyBorder="1" applyAlignment="1" applyProtection="1">
      <alignment horizontal="left" vertical="center"/>
    </xf>
    <xf numFmtId="0" fontId="5" fillId="5" borderId="14" xfId="0" applyFont="1" applyFill="1" applyBorder="1" applyAlignment="1" applyProtection="1">
      <alignment horizontal="left" vertical="center"/>
    </xf>
    <xf numFmtId="0" fontId="5" fillId="5" borderId="17" xfId="0" applyFont="1" applyFill="1" applyBorder="1" applyAlignment="1" applyProtection="1">
      <alignment horizontal="left" vertical="center"/>
    </xf>
    <xf numFmtId="0" fontId="5" fillId="5" borderId="31"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21" fillId="0" borderId="0" xfId="0" applyFont="1" applyFill="1" applyBorder="1" applyAlignment="1" applyProtection="1">
      <alignment horizontal="left" vertical="center" wrapText="1"/>
    </xf>
    <xf numFmtId="178" fontId="5" fillId="5" borderId="44" xfId="0" applyNumberFormat="1" applyFont="1" applyFill="1" applyBorder="1" applyAlignment="1">
      <alignment horizontal="center" vertical="center"/>
    </xf>
    <xf numFmtId="178" fontId="5" fillId="5" borderId="45" xfId="0" applyNumberFormat="1" applyFont="1" applyFill="1" applyBorder="1" applyAlignment="1">
      <alignment horizontal="center" vertical="center"/>
    </xf>
    <xf numFmtId="178" fontId="5" fillId="5" borderId="46" xfId="0" applyNumberFormat="1" applyFont="1" applyFill="1" applyBorder="1" applyAlignment="1">
      <alignment horizontal="center" vertical="center"/>
    </xf>
    <xf numFmtId="0" fontId="5" fillId="0" borderId="58" xfId="0" applyFont="1" applyBorder="1" applyAlignment="1">
      <alignment horizontal="center" vertical="center"/>
    </xf>
    <xf numFmtId="0" fontId="5" fillId="0" borderId="36" xfId="0" applyFont="1" applyBorder="1" applyAlignment="1">
      <alignment horizontal="center" vertical="center"/>
    </xf>
    <xf numFmtId="0" fontId="22" fillId="0" borderId="29" xfId="0" applyFont="1" applyBorder="1" applyAlignment="1" applyProtection="1">
      <alignment horizontal="center" vertical="center" wrapText="1"/>
    </xf>
    <xf numFmtId="0" fontId="26" fillId="0" borderId="59" xfId="0" applyFont="1" applyBorder="1" applyAlignment="1">
      <alignment horizontal="center" vertical="center" wrapText="1"/>
    </xf>
    <xf numFmtId="0" fontId="26" fillId="0" borderId="59" xfId="0" applyFont="1" applyBorder="1" applyAlignment="1" applyProtection="1">
      <alignment horizontal="center" vertical="center" wrapText="1"/>
    </xf>
    <xf numFmtId="0" fontId="26" fillId="0" borderId="27" xfId="0" applyFont="1" applyBorder="1" applyAlignment="1" applyProtection="1">
      <alignment horizontal="center" vertical="center" wrapText="1"/>
    </xf>
    <xf numFmtId="0" fontId="2" fillId="0" borderId="0" xfId="0" applyFont="1" applyAlignment="1">
      <alignment vertical="center" wrapText="1" shrinkToFit="1"/>
    </xf>
    <xf numFmtId="0" fontId="26" fillId="0" borderId="0" xfId="0" applyFont="1" applyAlignment="1">
      <alignment vertical="center"/>
    </xf>
    <xf numFmtId="0" fontId="5" fillId="0" borderId="7" xfId="0" applyFont="1" applyFill="1" applyBorder="1" applyAlignment="1">
      <alignment vertical="top" shrinkToFit="1"/>
    </xf>
    <xf numFmtId="0" fontId="26" fillId="0" borderId="8" xfId="0" applyFont="1" applyFill="1" applyBorder="1" applyAlignment="1">
      <alignment vertical="top" shrinkToFit="1"/>
    </xf>
    <xf numFmtId="0" fontId="72" fillId="13" borderId="13" xfId="0" applyFont="1" applyFill="1" applyBorder="1" applyAlignment="1" applyProtection="1">
      <alignment horizontal="left" vertical="top" wrapText="1"/>
    </xf>
    <xf numFmtId="0" fontId="72" fillId="13" borderId="0" xfId="0" applyFont="1" applyFill="1" applyAlignment="1" applyProtection="1">
      <alignment horizontal="left" vertical="top"/>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5" fillId="0" borderId="87" xfId="0" applyFont="1" applyFill="1" applyBorder="1" applyAlignment="1">
      <alignment horizontal="center" vertical="center" textRotation="255" wrapText="1"/>
    </xf>
    <xf numFmtId="0" fontId="55" fillId="0" borderId="87" xfId="0" applyFont="1" applyFill="1" applyBorder="1" applyAlignment="1">
      <alignment vertical="center"/>
    </xf>
    <xf numFmtId="0" fontId="55" fillId="0" borderId="87" xfId="0" applyFont="1" applyFill="1" applyBorder="1" applyAlignment="1">
      <alignment horizontal="left" vertical="center" shrinkToFit="1"/>
    </xf>
    <xf numFmtId="0" fontId="55" fillId="0" borderId="131" xfId="0" applyFont="1" applyFill="1" applyBorder="1" applyAlignment="1">
      <alignment horizontal="left" vertical="center" shrinkToFit="1"/>
    </xf>
    <xf numFmtId="0" fontId="55" fillId="0" borderId="75" xfId="0" applyFont="1" applyFill="1" applyBorder="1" applyAlignment="1">
      <alignment horizontal="left" vertical="center" shrinkToFit="1"/>
    </xf>
    <xf numFmtId="0" fontId="55" fillId="0" borderId="125" xfId="0" applyFont="1" applyFill="1" applyBorder="1" applyAlignment="1">
      <alignment horizontal="left" vertical="center" shrinkToFit="1"/>
    </xf>
    <xf numFmtId="0" fontId="39" fillId="0" borderId="74" xfId="0" applyFont="1" applyFill="1" applyBorder="1" applyAlignment="1">
      <alignment horizontal="center" vertical="center" wrapText="1"/>
    </xf>
    <xf numFmtId="0" fontId="39" fillId="0" borderId="86" xfId="0" applyFont="1" applyFill="1" applyBorder="1" applyAlignment="1">
      <alignment horizontal="center" vertical="center" wrapText="1"/>
    </xf>
    <xf numFmtId="0" fontId="39" fillId="0" borderId="75" xfId="0" applyFont="1" applyFill="1" applyBorder="1" applyAlignment="1">
      <alignment horizontal="center" vertical="center" wrapText="1"/>
    </xf>
    <xf numFmtId="0" fontId="0" fillId="0" borderId="75" xfId="0" applyFill="1" applyBorder="1" applyAlignment="1">
      <alignment vertical="center"/>
    </xf>
    <xf numFmtId="0" fontId="39" fillId="0" borderId="75" xfId="0" applyFont="1" applyFill="1" applyBorder="1" applyAlignment="1">
      <alignment horizontal="center" vertical="center" shrinkToFit="1"/>
    </xf>
    <xf numFmtId="0" fontId="55" fillId="0" borderId="75" xfId="0" applyFont="1" applyFill="1" applyBorder="1" applyAlignment="1">
      <alignment horizontal="center" vertical="center" textRotation="255" wrapText="1"/>
    </xf>
    <xf numFmtId="0" fontId="55" fillId="0" borderId="75" xfId="0" applyFont="1" applyFill="1" applyBorder="1" applyAlignment="1">
      <alignment vertical="center"/>
    </xf>
    <xf numFmtId="0" fontId="39" fillId="0" borderId="87" xfId="0" applyFont="1" applyFill="1" applyBorder="1" applyAlignment="1">
      <alignment horizontal="center" vertical="center" wrapText="1"/>
    </xf>
    <xf numFmtId="0" fontId="0" fillId="0" borderId="87" xfId="0" applyFill="1" applyBorder="1" applyAlignment="1">
      <alignment horizontal="center" vertical="center"/>
    </xf>
    <xf numFmtId="0" fontId="39" fillId="0" borderId="75" xfId="0" applyFont="1" applyFill="1" applyBorder="1" applyAlignment="1">
      <alignment horizontal="center" vertical="center"/>
    </xf>
    <xf numFmtId="0" fontId="0" fillId="0" borderId="75" xfId="0" applyFill="1" applyBorder="1" applyAlignment="1">
      <alignment horizontal="center" vertical="center"/>
    </xf>
    <xf numFmtId="0" fontId="55" fillId="0" borderId="75" xfId="0" applyFont="1" applyFill="1" applyBorder="1" applyAlignment="1">
      <alignment horizontal="center" vertical="center" wrapText="1"/>
    </xf>
    <xf numFmtId="0" fontId="39" fillId="0" borderId="74" xfId="0" applyFont="1" applyFill="1" applyBorder="1" applyAlignment="1">
      <alignment horizontal="center" vertical="center" textRotation="255" wrapText="1"/>
    </xf>
    <xf numFmtId="0" fontId="39" fillId="0" borderId="81" xfId="0" applyFont="1" applyFill="1" applyBorder="1" applyAlignment="1">
      <alignment horizontal="center" vertical="center" wrapText="1"/>
    </xf>
    <xf numFmtId="0" fontId="0" fillId="0" borderId="83" xfId="0" applyFill="1" applyBorder="1" applyAlignment="1">
      <alignment vertical="center"/>
    </xf>
    <xf numFmtId="0" fontId="39" fillId="0" borderId="114" xfId="0" applyFont="1" applyFill="1" applyBorder="1" applyAlignment="1">
      <alignment horizontal="center" vertical="center" wrapText="1"/>
    </xf>
    <xf numFmtId="0" fontId="0" fillId="0" borderId="116" xfId="0" applyFill="1" applyBorder="1" applyAlignment="1">
      <alignment vertical="center"/>
    </xf>
    <xf numFmtId="0" fontId="0" fillId="0" borderId="76" xfId="0" applyFill="1" applyBorder="1" applyAlignment="1">
      <alignment vertical="center"/>
    </xf>
    <xf numFmtId="0" fontId="0" fillId="0" borderId="84" xfId="0" applyFill="1" applyBorder="1" applyAlignment="1">
      <alignment vertical="center"/>
    </xf>
    <xf numFmtId="0" fontId="39" fillId="0" borderId="75" xfId="0" applyFont="1" applyFill="1" applyBorder="1" applyAlignment="1">
      <alignment vertical="center"/>
    </xf>
    <xf numFmtId="0" fontId="55" fillId="0" borderId="78" xfId="0" applyFont="1" applyFill="1" applyBorder="1" applyAlignment="1">
      <alignment horizontal="center" vertical="center" wrapText="1"/>
    </xf>
    <xf numFmtId="0" fontId="0" fillId="0" borderId="85" xfId="0" applyFill="1" applyBorder="1" applyAlignment="1">
      <alignment vertical="center"/>
    </xf>
    <xf numFmtId="0" fontId="39" fillId="0" borderId="132" xfId="0" applyFont="1" applyFill="1" applyBorder="1" applyAlignment="1">
      <alignment horizontal="center" vertical="center" wrapText="1"/>
    </xf>
    <xf numFmtId="0" fontId="39" fillId="0" borderId="133" xfId="0" applyFont="1" applyFill="1" applyBorder="1" applyAlignment="1">
      <alignment horizontal="center" vertical="center" wrapText="1"/>
    </xf>
    <xf numFmtId="0" fontId="0" fillId="0" borderId="133" xfId="0" applyFill="1" applyBorder="1" applyAlignment="1">
      <alignment vertical="center"/>
    </xf>
    <xf numFmtId="0" fontId="39" fillId="0" borderId="133" xfId="0" applyFont="1" applyFill="1" applyBorder="1" applyAlignment="1">
      <alignment horizontal="center" vertical="center" shrinkToFit="1"/>
    </xf>
    <xf numFmtId="0" fontId="39" fillId="0" borderId="133" xfId="0" applyFont="1" applyFill="1" applyBorder="1" applyAlignment="1">
      <alignment vertical="center"/>
    </xf>
    <xf numFmtId="0" fontId="39" fillId="0" borderId="133" xfId="0" applyFont="1" applyFill="1" applyBorder="1" applyAlignment="1">
      <alignment horizontal="center" vertical="center"/>
    </xf>
    <xf numFmtId="0" fontId="39" fillId="0" borderId="133" xfId="0" applyFont="1" applyFill="1" applyBorder="1" applyAlignment="1">
      <alignment horizontal="right" vertical="center" wrapText="1" indent="1"/>
    </xf>
    <xf numFmtId="0" fontId="39" fillId="0" borderId="133" xfId="0" applyFont="1" applyFill="1" applyBorder="1" applyAlignment="1">
      <alignment horizontal="right" vertical="center" indent="1"/>
    </xf>
    <xf numFmtId="0" fontId="39" fillId="0" borderId="134" xfId="0" applyFont="1" applyFill="1" applyBorder="1" applyAlignment="1">
      <alignment horizontal="right" vertical="center" indent="1"/>
    </xf>
    <xf numFmtId="0" fontId="39" fillId="0" borderId="128" xfId="0" applyFont="1" applyFill="1" applyBorder="1" applyAlignment="1">
      <alignment horizontal="center" vertical="center" wrapText="1"/>
    </xf>
    <xf numFmtId="0" fontId="39" fillId="0" borderId="129" xfId="0" applyFont="1" applyFill="1" applyBorder="1" applyAlignment="1">
      <alignment horizontal="center" vertical="center" wrapText="1"/>
    </xf>
    <xf numFmtId="0" fontId="0" fillId="0" borderId="129" xfId="0" applyFill="1" applyBorder="1" applyAlignment="1">
      <alignment vertical="center"/>
    </xf>
    <xf numFmtId="0" fontId="39" fillId="0" borderId="129" xfId="0" applyFont="1" applyFill="1" applyBorder="1" applyAlignment="1">
      <alignment horizontal="center" vertical="center" shrinkToFit="1"/>
    </xf>
    <xf numFmtId="0" fontId="39" fillId="0" borderId="129" xfId="0" applyFont="1" applyFill="1" applyBorder="1" applyAlignment="1">
      <alignment vertical="center"/>
    </xf>
    <xf numFmtId="0" fontId="55" fillId="0" borderId="129" xfId="0" applyFont="1" applyFill="1" applyBorder="1" applyAlignment="1">
      <alignment horizontal="center" vertical="center" wrapText="1"/>
    </xf>
    <xf numFmtId="0" fontId="55" fillId="0" borderId="129" xfId="0" applyFont="1" applyFill="1" applyBorder="1" applyAlignment="1">
      <alignment vertical="center"/>
    </xf>
    <xf numFmtId="0" fontId="55" fillId="0" borderId="129" xfId="0" applyFont="1" applyFill="1" applyBorder="1" applyAlignment="1">
      <alignment horizontal="left" vertical="center" shrinkToFit="1"/>
    </xf>
    <xf numFmtId="0" fontId="55" fillId="0" borderId="130" xfId="0" applyFont="1" applyFill="1" applyBorder="1" applyAlignment="1">
      <alignment horizontal="left" vertical="center" shrinkToFit="1"/>
    </xf>
    <xf numFmtId="0" fontId="39" fillId="0" borderId="95" xfId="0" applyFont="1" applyFill="1" applyBorder="1" applyAlignment="1">
      <alignment vertical="center"/>
    </xf>
    <xf numFmtId="0" fontId="0" fillId="0" borderId="89" xfId="0" applyFill="1" applyBorder="1" applyAlignment="1">
      <alignment vertical="center"/>
    </xf>
    <xf numFmtId="0" fontId="0" fillId="0" borderId="90" xfId="0" applyFill="1" applyBorder="1" applyAlignment="1">
      <alignment vertical="center"/>
    </xf>
    <xf numFmtId="0" fontId="55" fillId="0" borderId="88" xfId="0" applyFont="1" applyFill="1" applyBorder="1" applyAlignment="1">
      <alignment horizontal="left" vertical="center" shrinkToFit="1"/>
    </xf>
    <xf numFmtId="0" fontId="32" fillId="0" borderId="89" xfId="0" applyFont="1" applyFill="1" applyBorder="1" applyAlignment="1">
      <alignment horizontal="left" vertical="center" shrinkToFit="1"/>
    </xf>
    <xf numFmtId="0" fontId="32" fillId="0" borderId="90" xfId="0" applyFont="1" applyFill="1" applyBorder="1" applyAlignment="1">
      <alignment horizontal="left" vertical="center" shrinkToFit="1"/>
    </xf>
    <xf numFmtId="0" fontId="32" fillId="0" borderId="91" xfId="0" applyFont="1" applyFill="1" applyBorder="1" applyAlignment="1">
      <alignment horizontal="left" vertical="center" shrinkToFit="1"/>
    </xf>
    <xf numFmtId="0" fontId="44" fillId="0" borderId="18" xfId="0" applyFont="1" applyFill="1" applyBorder="1" applyAlignment="1">
      <alignment horizontal="center" vertical="center"/>
    </xf>
    <xf numFmtId="0" fontId="45" fillId="0" borderId="19" xfId="0" applyFont="1" applyFill="1" applyBorder="1" applyAlignment="1">
      <alignment vertical="center"/>
    </xf>
    <xf numFmtId="0" fontId="24" fillId="0" borderId="18" xfId="0" applyFont="1" applyFill="1" applyBorder="1" applyAlignment="1">
      <alignment horizontal="center" vertical="center"/>
    </xf>
    <xf numFmtId="0" fontId="0" fillId="0" borderId="20" xfId="0" applyFill="1" applyBorder="1" applyAlignment="1">
      <alignment vertical="center"/>
    </xf>
    <xf numFmtId="0" fontId="36" fillId="0" borderId="1" xfId="0" applyFont="1" applyFill="1" applyBorder="1" applyAlignment="1">
      <alignment horizontal="left" vertical="center" wrapText="1"/>
    </xf>
    <xf numFmtId="0" fontId="39" fillId="0" borderId="74" xfId="0" applyFont="1" applyFill="1" applyBorder="1" applyAlignment="1">
      <alignment horizontal="center" vertical="center" wrapText="1" shrinkToFit="1"/>
    </xf>
    <xf numFmtId="0" fontId="39" fillId="0" borderId="75" xfId="0" applyFont="1" applyFill="1" applyBorder="1" applyAlignment="1">
      <alignment horizontal="center" vertical="center" wrapText="1" shrinkToFit="1"/>
    </xf>
    <xf numFmtId="0" fontId="39" fillId="0" borderId="78" xfId="0" applyFont="1" applyFill="1" applyBorder="1" applyAlignment="1">
      <alignment vertical="center" shrinkToFit="1"/>
    </xf>
    <xf numFmtId="0" fontId="0" fillId="0" borderId="79" xfId="0" applyFill="1" applyBorder="1" applyAlignment="1">
      <alignment vertical="center" shrinkToFit="1"/>
    </xf>
    <xf numFmtId="0" fontId="0" fillId="0" borderId="85" xfId="0" applyFill="1" applyBorder="1" applyAlignment="1">
      <alignment vertical="center" shrinkToFit="1"/>
    </xf>
    <xf numFmtId="0" fontId="55" fillId="0" borderId="78" xfId="0" applyFont="1" applyFill="1" applyBorder="1" applyAlignment="1">
      <alignment horizontal="left" vertical="center" shrinkToFit="1"/>
    </xf>
    <xf numFmtId="0" fontId="32" fillId="0" borderId="79" xfId="0" applyFont="1" applyFill="1" applyBorder="1" applyAlignment="1">
      <alignment horizontal="left" vertical="center" shrinkToFit="1"/>
    </xf>
    <xf numFmtId="0" fontId="32" fillId="0" borderId="85" xfId="0" applyFont="1" applyFill="1" applyBorder="1" applyAlignment="1">
      <alignment horizontal="left" vertical="center" shrinkToFit="1"/>
    </xf>
    <xf numFmtId="0" fontId="32" fillId="0" borderId="80" xfId="0" applyFont="1" applyFill="1" applyBorder="1" applyAlignment="1">
      <alignment horizontal="left" vertical="center" shrinkToFit="1"/>
    </xf>
    <xf numFmtId="0" fontId="0" fillId="0" borderId="114" xfId="0" applyFill="1" applyBorder="1" applyAlignment="1">
      <alignment vertical="center"/>
    </xf>
    <xf numFmtId="0" fontId="39" fillId="0" borderId="78" xfId="0" applyFont="1" applyFill="1" applyBorder="1" applyAlignment="1">
      <alignment horizontal="left" vertical="center"/>
    </xf>
    <xf numFmtId="0" fontId="0" fillId="0" borderId="79" xfId="0" applyFill="1" applyBorder="1" applyAlignment="1">
      <alignment vertical="center"/>
    </xf>
    <xf numFmtId="0" fontId="39" fillId="0" borderId="94" xfId="0" applyFont="1" applyFill="1" applyBorder="1" applyAlignment="1">
      <alignment horizontal="center" vertical="center" shrinkToFit="1"/>
    </xf>
    <xf numFmtId="0" fontId="39" fillId="0" borderId="78" xfId="0" applyFont="1" applyFill="1" applyBorder="1" applyAlignment="1">
      <alignment horizontal="center" vertical="center"/>
    </xf>
    <xf numFmtId="0" fontId="24" fillId="0" borderId="79" xfId="0" applyFont="1" applyFill="1" applyBorder="1" applyAlignment="1">
      <alignment horizontal="center" vertical="center"/>
    </xf>
    <xf numFmtId="0" fontId="24" fillId="0" borderId="85" xfId="0" applyFont="1" applyFill="1" applyBorder="1" applyAlignment="1">
      <alignment horizontal="center" vertical="center"/>
    </xf>
    <xf numFmtId="0" fontId="24" fillId="0" borderId="78" xfId="0" applyFont="1" applyFill="1" applyBorder="1" applyAlignment="1">
      <alignment horizontal="center" vertical="center"/>
    </xf>
    <xf numFmtId="0" fontId="39" fillId="0" borderId="81" xfId="0" applyFont="1" applyFill="1" applyBorder="1" applyAlignment="1">
      <alignment horizontal="left" vertical="center"/>
    </xf>
    <xf numFmtId="0" fontId="0" fillId="0" borderId="82" xfId="0" applyFill="1" applyBorder="1" applyAlignment="1">
      <alignment vertical="center"/>
    </xf>
    <xf numFmtId="0" fontId="55" fillId="0" borderId="81" xfId="0" applyFont="1" applyFill="1" applyBorder="1" applyAlignment="1">
      <alignment horizontal="left" vertical="center" shrinkToFit="1"/>
    </xf>
    <xf numFmtId="0" fontId="32" fillId="0" borderId="82" xfId="0" applyFont="1" applyFill="1" applyBorder="1" applyAlignment="1">
      <alignment horizontal="left" vertical="center" shrinkToFit="1"/>
    </xf>
    <xf numFmtId="0" fontId="32" fillId="0" borderId="83" xfId="0" applyFont="1" applyFill="1" applyBorder="1" applyAlignment="1">
      <alignment horizontal="left" vertical="center" shrinkToFit="1"/>
    </xf>
    <xf numFmtId="0" fontId="32" fillId="0" borderId="115" xfId="0" applyFont="1" applyFill="1" applyBorder="1" applyAlignment="1">
      <alignment horizontal="left" vertical="center" shrinkToFit="1"/>
    </xf>
    <xf numFmtId="0" fontId="39" fillId="0" borderId="92" xfId="0" applyFont="1" applyFill="1" applyBorder="1" applyAlignment="1">
      <alignment horizontal="center" vertical="center" shrinkToFit="1"/>
    </xf>
    <xf numFmtId="0" fontId="0" fillId="0" borderId="72" xfId="0" applyFill="1" applyBorder="1" applyAlignment="1">
      <alignment vertical="center"/>
    </xf>
    <xf numFmtId="0" fontId="0" fillId="0" borderId="93" xfId="0" applyFill="1" applyBorder="1" applyAlignment="1">
      <alignment vertical="center"/>
    </xf>
    <xf numFmtId="0" fontId="55" fillId="0" borderId="71" xfId="0" applyFont="1" applyFill="1" applyBorder="1" applyAlignment="1">
      <alignment horizontal="left" vertical="center" shrinkToFit="1"/>
    </xf>
    <xf numFmtId="0" fontId="32" fillId="0" borderId="72" xfId="0" applyFont="1" applyFill="1" applyBorder="1" applyAlignment="1">
      <alignment horizontal="left" vertical="center" shrinkToFit="1"/>
    </xf>
    <xf numFmtId="0" fontId="32" fillId="0" borderId="93" xfId="0" applyFont="1" applyFill="1" applyBorder="1" applyAlignment="1">
      <alignment horizontal="left" vertical="center" shrinkToFit="1"/>
    </xf>
    <xf numFmtId="0" fontId="32" fillId="0" borderId="73" xfId="0" applyFont="1" applyFill="1" applyBorder="1" applyAlignment="1">
      <alignment horizontal="left" vertical="center" shrinkToFit="1"/>
    </xf>
    <xf numFmtId="0" fontId="39" fillId="0" borderId="74" xfId="0" applyFont="1" applyFill="1" applyBorder="1" applyAlignment="1">
      <alignment horizontal="center" vertical="center" textRotation="255" shrinkToFit="1"/>
    </xf>
    <xf numFmtId="0" fontId="5" fillId="0" borderId="74" xfId="0" applyFont="1" applyFill="1" applyBorder="1" applyAlignment="1">
      <alignment vertical="center" textRotation="255" shrinkToFit="1"/>
    </xf>
    <xf numFmtId="0" fontId="5" fillId="0" borderId="135" xfId="0" applyFont="1" applyFill="1" applyBorder="1" applyAlignment="1">
      <alignment vertical="center" textRotation="255" shrinkToFit="1"/>
    </xf>
    <xf numFmtId="0" fontId="0" fillId="0" borderId="0" xfId="0" applyFill="1" applyAlignment="1">
      <alignment vertical="center"/>
    </xf>
    <xf numFmtId="0" fontId="0" fillId="0" borderId="77" xfId="0" applyFill="1" applyBorder="1" applyAlignment="1">
      <alignment vertical="center"/>
    </xf>
    <xf numFmtId="0" fontId="0" fillId="0" borderId="0" xfId="0" applyFill="1" applyBorder="1" applyAlignment="1">
      <alignment vertical="center"/>
    </xf>
    <xf numFmtId="0" fontId="39" fillId="0" borderId="88" xfId="0" applyFont="1" applyFill="1" applyBorder="1" applyAlignment="1">
      <alignment horizontal="center" vertical="center"/>
    </xf>
    <xf numFmtId="0" fontId="0" fillId="0" borderId="89" xfId="0" applyFill="1" applyBorder="1" applyAlignment="1">
      <alignment horizontal="center" vertical="center"/>
    </xf>
    <xf numFmtId="0" fontId="0" fillId="0" borderId="90" xfId="0" applyFill="1" applyBorder="1" applyAlignment="1">
      <alignment horizontal="center" vertical="center"/>
    </xf>
    <xf numFmtId="0" fontId="36" fillId="0" borderId="1" xfId="0" applyFont="1" applyFill="1" applyBorder="1" applyAlignment="1">
      <alignment vertical="center"/>
    </xf>
    <xf numFmtId="0" fontId="0" fillId="0" borderId="1" xfId="0" applyFill="1" applyBorder="1" applyAlignment="1">
      <alignment vertical="center"/>
    </xf>
    <xf numFmtId="0" fontId="39" fillId="0" borderId="132" xfId="0" applyFont="1" applyFill="1" applyBorder="1" applyAlignment="1">
      <alignment horizontal="center" vertical="center"/>
    </xf>
    <xf numFmtId="0" fontId="24" fillId="0" borderId="133" xfId="0" applyFont="1" applyFill="1" applyBorder="1" applyAlignment="1">
      <alignment vertical="center"/>
    </xf>
    <xf numFmtId="0" fontId="24" fillId="0" borderId="133" xfId="0" applyFont="1" applyFill="1" applyBorder="1" applyAlignment="1">
      <alignment horizontal="center" vertical="center"/>
    </xf>
    <xf numFmtId="0" fontId="0" fillId="0" borderId="133" xfId="0" applyFill="1" applyBorder="1" applyAlignment="1">
      <alignment horizontal="center" vertical="center"/>
    </xf>
    <xf numFmtId="0" fontId="0" fillId="0" borderId="134" xfId="0" applyFill="1" applyBorder="1" applyAlignment="1">
      <alignment horizontal="center" vertical="center"/>
    </xf>
    <xf numFmtId="0" fontId="0" fillId="0" borderId="79" xfId="0" applyFill="1" applyBorder="1" applyAlignment="1">
      <alignment horizontal="center" vertical="center"/>
    </xf>
    <xf numFmtId="0" fontId="0" fillId="0" borderId="85" xfId="0" applyFill="1" applyBorder="1" applyAlignment="1">
      <alignment horizontal="center" vertical="center"/>
    </xf>
    <xf numFmtId="0" fontId="39" fillId="0" borderId="74" xfId="0" applyFont="1" applyFill="1" applyBorder="1" applyAlignment="1">
      <alignment vertical="center" wrapText="1"/>
    </xf>
    <xf numFmtId="0" fontId="5" fillId="0" borderId="75" xfId="0" applyFont="1" applyFill="1" applyBorder="1" applyAlignment="1">
      <alignment vertical="center" wrapText="1"/>
    </xf>
    <xf numFmtId="0" fontId="5" fillId="0" borderId="74" xfId="0" applyFont="1" applyFill="1" applyBorder="1" applyAlignment="1">
      <alignment vertical="center" wrapText="1"/>
    </xf>
    <xf numFmtId="0" fontId="5" fillId="0" borderId="86" xfId="0" applyFont="1" applyFill="1" applyBorder="1" applyAlignment="1">
      <alignment vertical="center" wrapText="1"/>
    </xf>
    <xf numFmtId="0" fontId="5" fillId="0" borderId="87" xfId="0" applyFont="1" applyFill="1" applyBorder="1" applyAlignment="1">
      <alignment vertical="center" wrapText="1"/>
    </xf>
    <xf numFmtId="0" fontId="24" fillId="0" borderId="0" xfId="0" applyFont="1" applyFill="1" applyAlignment="1">
      <alignment vertical="center"/>
    </xf>
    <xf numFmtId="0" fontId="0" fillId="0" borderId="0" xfId="0" applyFont="1" applyFill="1" applyAlignment="1">
      <alignment vertical="center"/>
    </xf>
    <xf numFmtId="0" fontId="39" fillId="0" borderId="121" xfId="0" applyFont="1" applyFill="1" applyBorder="1" applyAlignment="1">
      <alignment vertical="center" textRotation="255" shrinkToFit="1"/>
    </xf>
    <xf numFmtId="0" fontId="5" fillId="0" borderId="123" xfId="0" applyFont="1" applyFill="1" applyBorder="1" applyAlignment="1">
      <alignment vertical="center" textRotation="255" shrinkToFit="1"/>
    </xf>
    <xf numFmtId="0" fontId="0" fillId="0" borderId="123" xfId="0" applyFill="1" applyBorder="1" applyAlignment="1">
      <alignment vertical="center" textRotation="255" shrinkToFit="1"/>
    </xf>
    <xf numFmtId="0" fontId="0" fillId="0" borderId="128" xfId="0" applyFill="1" applyBorder="1" applyAlignment="1">
      <alignment vertical="center" textRotation="255" shrinkToFit="1"/>
    </xf>
    <xf numFmtId="0" fontId="39" fillId="0" borderId="71" xfId="0" applyFont="1" applyFill="1" applyBorder="1" applyAlignment="1">
      <alignment horizontal="center" vertical="center"/>
    </xf>
    <xf numFmtId="0" fontId="0" fillId="0" borderId="72" xfId="0" applyFill="1" applyBorder="1" applyAlignment="1">
      <alignment horizontal="center" vertical="center"/>
    </xf>
    <xf numFmtId="0" fontId="0" fillId="0" borderId="93" xfId="0" applyFill="1" applyBorder="1" applyAlignment="1">
      <alignment horizontal="center" vertical="center"/>
    </xf>
    <xf numFmtId="0" fontId="55" fillId="0" borderId="71" xfId="0" applyFont="1" applyFill="1" applyBorder="1" applyAlignment="1">
      <alignment horizontal="center" vertical="center" shrinkToFit="1"/>
    </xf>
    <xf numFmtId="0" fontId="32" fillId="0" borderId="72" xfId="0" applyFont="1" applyFill="1" applyBorder="1" applyAlignment="1">
      <alignment vertical="center" shrinkToFit="1"/>
    </xf>
    <xf numFmtId="0" fontId="32" fillId="0" borderId="93" xfId="0" applyFont="1" applyFill="1" applyBorder="1" applyAlignment="1">
      <alignment vertical="center" shrinkToFit="1"/>
    </xf>
    <xf numFmtId="0" fontId="39" fillId="0" borderId="71" xfId="0" applyFont="1" applyFill="1" applyBorder="1" applyAlignment="1">
      <alignment horizontal="center" vertical="center" shrinkToFit="1"/>
    </xf>
    <xf numFmtId="0" fontId="0" fillId="0" borderId="72" xfId="0" applyFill="1" applyBorder="1" applyAlignment="1">
      <alignment horizontal="center" vertical="center" shrinkToFit="1"/>
    </xf>
    <xf numFmtId="0" fontId="0" fillId="0" borderId="93" xfId="0" applyFill="1" applyBorder="1" applyAlignment="1">
      <alignment horizontal="center" vertical="center" shrinkToFit="1"/>
    </xf>
    <xf numFmtId="0" fontId="32" fillId="0" borderId="72" xfId="0" applyFont="1" applyFill="1" applyBorder="1" applyAlignment="1">
      <alignment horizontal="center" vertical="center" shrinkToFit="1"/>
    </xf>
    <xf numFmtId="0" fontId="32" fillId="0" borderId="73" xfId="0" applyFont="1" applyFill="1" applyBorder="1" applyAlignment="1">
      <alignment horizontal="center" vertical="center" shrinkToFit="1"/>
    </xf>
    <xf numFmtId="0" fontId="39" fillId="0" borderId="81" xfId="0" applyFont="1" applyFill="1" applyBorder="1" applyAlignment="1">
      <alignment horizontal="center" vertical="center"/>
    </xf>
    <xf numFmtId="0" fontId="39" fillId="0" borderId="82" xfId="0" applyFont="1" applyFill="1" applyBorder="1" applyAlignment="1">
      <alignment horizontal="center" vertical="center"/>
    </xf>
    <xf numFmtId="0" fontId="39" fillId="0" borderId="83" xfId="0" applyFont="1" applyFill="1" applyBorder="1" applyAlignment="1">
      <alignment horizontal="center" vertical="center"/>
    </xf>
    <xf numFmtId="0" fontId="39" fillId="0" borderId="114"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116" xfId="0" applyFont="1" applyFill="1" applyBorder="1" applyAlignment="1">
      <alignment horizontal="center" vertical="center"/>
    </xf>
    <xf numFmtId="0" fontId="0" fillId="0" borderId="114" xfId="0" applyFill="1" applyBorder="1" applyAlignment="1">
      <alignment horizontal="center" vertical="center"/>
    </xf>
    <xf numFmtId="0" fontId="0" fillId="0" borderId="0" xfId="0" applyFill="1" applyAlignment="1">
      <alignment horizontal="center" vertical="center"/>
    </xf>
    <xf numFmtId="0" fontId="0" fillId="0" borderId="116" xfId="0" applyFill="1" applyBorder="1" applyAlignment="1">
      <alignment horizontal="center" vertical="center"/>
    </xf>
    <xf numFmtId="0" fontId="0" fillId="0" borderId="76" xfId="0" applyFill="1" applyBorder="1" applyAlignment="1">
      <alignment horizontal="center" vertical="center"/>
    </xf>
    <xf numFmtId="0" fontId="0" fillId="0" borderId="77" xfId="0" applyFill="1" applyBorder="1" applyAlignment="1">
      <alignment horizontal="center" vertical="center"/>
    </xf>
    <xf numFmtId="0" fontId="0" fillId="0" borderId="84" xfId="0" applyFill="1" applyBorder="1" applyAlignment="1">
      <alignment horizontal="center" vertical="center"/>
    </xf>
    <xf numFmtId="0" fontId="55" fillId="0" borderId="78" xfId="0" applyFont="1" applyFill="1" applyBorder="1" applyAlignment="1">
      <alignment horizontal="center" vertical="center" shrinkToFit="1"/>
    </xf>
    <xf numFmtId="0" fontId="55" fillId="0" borderId="79" xfId="0" applyFont="1" applyFill="1" applyBorder="1" applyAlignment="1">
      <alignment horizontal="center" vertical="center" shrinkToFit="1"/>
    </xf>
    <xf numFmtId="0" fontId="55" fillId="0" borderId="85" xfId="0" applyFont="1" applyFill="1" applyBorder="1" applyAlignment="1">
      <alignment horizontal="center" vertical="center" shrinkToFit="1"/>
    </xf>
    <xf numFmtId="0" fontId="55" fillId="0" borderId="79" xfId="0" applyFont="1" applyFill="1" applyBorder="1" applyAlignment="1">
      <alignment horizontal="left" vertical="center" shrinkToFit="1"/>
    </xf>
    <xf numFmtId="0" fontId="55" fillId="0" borderId="85" xfId="0" applyFont="1" applyFill="1" applyBorder="1" applyAlignment="1">
      <alignment horizontal="left" vertical="center" shrinkToFit="1"/>
    </xf>
    <xf numFmtId="0" fontId="5" fillId="0" borderId="75" xfId="0" applyFont="1" applyFill="1" applyBorder="1" applyAlignment="1">
      <alignment vertical="center" shrinkToFit="1"/>
    </xf>
    <xf numFmtId="0" fontId="39" fillId="0" borderId="74" xfId="0" applyFont="1" applyFill="1" applyBorder="1" applyAlignment="1">
      <alignment horizontal="center" vertical="center" shrinkToFit="1"/>
    </xf>
    <xf numFmtId="0" fontId="0" fillId="0" borderId="86" xfId="0" applyFill="1" applyBorder="1" applyAlignment="1">
      <alignment vertical="center" shrinkToFit="1"/>
    </xf>
    <xf numFmtId="0" fontId="0" fillId="0" borderId="87" xfId="0" applyFill="1" applyBorder="1" applyAlignment="1">
      <alignment vertical="center" shrinkToFit="1"/>
    </xf>
    <xf numFmtId="0" fontId="55" fillId="0" borderId="75" xfId="0" applyFont="1" applyFill="1" applyBorder="1" applyAlignment="1">
      <alignment horizontal="left" vertical="top" wrapText="1" shrinkToFit="1"/>
    </xf>
    <xf numFmtId="0" fontId="32" fillId="0" borderId="75" xfId="0" applyFont="1" applyFill="1" applyBorder="1" applyAlignment="1">
      <alignment horizontal="left" vertical="top" wrapText="1"/>
    </xf>
    <xf numFmtId="0" fontId="32" fillId="0" borderId="125" xfId="0" applyFont="1" applyFill="1" applyBorder="1" applyAlignment="1">
      <alignment horizontal="left" vertical="top" wrapText="1"/>
    </xf>
    <xf numFmtId="0" fontId="32" fillId="0" borderId="87" xfId="0" applyFont="1" applyFill="1" applyBorder="1" applyAlignment="1">
      <alignment horizontal="left" vertical="top" wrapText="1"/>
    </xf>
    <xf numFmtId="0" fontId="32" fillId="0" borderId="131" xfId="0" applyFont="1" applyFill="1" applyBorder="1" applyAlignment="1">
      <alignment horizontal="left" vertical="top" wrapText="1"/>
    </xf>
    <xf numFmtId="0" fontId="55" fillId="0" borderId="75" xfId="0" applyFont="1" applyFill="1" applyBorder="1" applyAlignment="1">
      <alignment vertical="center" shrinkToFit="1"/>
    </xf>
    <xf numFmtId="0" fontId="55" fillId="0" borderId="125" xfId="0" applyFont="1" applyFill="1" applyBorder="1" applyAlignment="1">
      <alignment vertical="center" shrinkToFit="1"/>
    </xf>
    <xf numFmtId="0" fontId="39" fillId="0" borderId="74" xfId="0" applyFont="1" applyFill="1" applyBorder="1" applyAlignment="1">
      <alignment vertical="center" textRotation="255"/>
    </xf>
    <xf numFmtId="0" fontId="5" fillId="0" borderId="74" xfId="0" applyFont="1" applyFill="1" applyBorder="1" applyAlignment="1">
      <alignment vertical="center" textRotation="255"/>
    </xf>
    <xf numFmtId="0" fontId="39" fillId="0" borderId="78" xfId="0" applyFont="1" applyFill="1" applyBorder="1" applyAlignment="1">
      <alignment horizontal="center" vertical="center" shrinkToFit="1"/>
    </xf>
    <xf numFmtId="0" fontId="55" fillId="0" borderId="78" xfId="0" applyFont="1" applyFill="1" applyBorder="1" applyAlignment="1">
      <alignment vertical="center" shrinkToFit="1"/>
    </xf>
    <xf numFmtId="0" fontId="55" fillId="0" borderId="79" xfId="0" applyFont="1" applyFill="1" applyBorder="1" applyAlignment="1">
      <alignment vertical="center" shrinkToFit="1"/>
    </xf>
    <xf numFmtId="0" fontId="32" fillId="0" borderId="79" xfId="0" applyFont="1" applyFill="1" applyBorder="1" applyAlignment="1">
      <alignment vertical="center" shrinkToFit="1"/>
    </xf>
    <xf numFmtId="0" fontId="32" fillId="0" borderId="80" xfId="0" applyFont="1" applyFill="1" applyBorder="1" applyAlignment="1">
      <alignment vertical="center" shrinkToFit="1"/>
    </xf>
    <xf numFmtId="0" fontId="39" fillId="0" borderId="75" xfId="0" applyFont="1" applyFill="1" applyBorder="1" applyAlignment="1">
      <alignment vertical="center" shrinkToFit="1"/>
    </xf>
    <xf numFmtId="0" fontId="32" fillId="0" borderId="85" xfId="0" applyFont="1" applyFill="1" applyBorder="1" applyAlignment="1">
      <alignment vertical="center" shrinkToFit="1"/>
    </xf>
    <xf numFmtId="0" fontId="39" fillId="0" borderId="81" xfId="0" applyFont="1" applyFill="1" applyBorder="1" applyAlignment="1">
      <alignment horizontal="center" vertical="center" shrinkToFit="1"/>
    </xf>
    <xf numFmtId="0" fontId="5" fillId="0" borderId="82" xfId="0" applyFont="1" applyFill="1" applyBorder="1" applyAlignment="1">
      <alignment horizontal="center" vertical="center" shrinkToFit="1"/>
    </xf>
    <xf numFmtId="0" fontId="5" fillId="0" borderId="83" xfId="0" applyFont="1" applyFill="1" applyBorder="1" applyAlignment="1">
      <alignment horizontal="center" vertical="center" shrinkToFit="1"/>
    </xf>
    <xf numFmtId="0" fontId="0" fillId="0" borderId="76" xfId="0" applyFill="1" applyBorder="1" applyAlignment="1">
      <alignment horizontal="center" vertical="center" shrinkToFit="1"/>
    </xf>
    <xf numFmtId="0" fontId="0" fillId="0" borderId="77" xfId="0" applyFill="1" applyBorder="1" applyAlignment="1">
      <alignment horizontal="center" vertical="center" shrinkToFit="1"/>
    </xf>
    <xf numFmtId="0" fontId="0" fillId="0" borderId="84" xfId="0" applyFill="1" applyBorder="1" applyAlignment="1">
      <alignment horizontal="center" vertical="center" shrinkToFit="1"/>
    </xf>
    <xf numFmtId="0" fontId="55" fillId="0" borderId="81" xfId="0" applyFont="1" applyFill="1" applyBorder="1" applyAlignment="1">
      <alignment vertical="center" shrinkToFit="1"/>
    </xf>
    <xf numFmtId="0" fontId="55" fillId="0" borderId="82" xfId="0" applyFont="1" applyFill="1" applyBorder="1" applyAlignment="1">
      <alignment vertical="center" shrinkToFit="1"/>
    </xf>
    <xf numFmtId="0" fontId="0" fillId="0" borderId="76" xfId="0" applyFill="1" applyBorder="1" applyAlignment="1">
      <alignment vertical="center" shrinkToFit="1"/>
    </xf>
    <xf numFmtId="0" fontId="0" fillId="0" borderId="77" xfId="0" applyFill="1" applyBorder="1" applyAlignment="1">
      <alignment vertical="center" shrinkToFit="1"/>
    </xf>
    <xf numFmtId="0" fontId="39" fillId="0" borderId="126" xfId="0" applyFont="1" applyFill="1" applyBorder="1" applyAlignment="1">
      <alignment horizontal="center" vertical="center" shrinkToFit="1"/>
    </xf>
    <xf numFmtId="0" fontId="5" fillId="0" borderId="126" xfId="0" applyFont="1" applyFill="1" applyBorder="1" applyAlignment="1">
      <alignment horizontal="center" vertical="center" shrinkToFit="1"/>
    </xf>
    <xf numFmtId="0" fontId="0" fillId="0" borderId="129" xfId="0" applyFill="1" applyBorder="1" applyAlignment="1">
      <alignment horizontal="center" vertical="center" shrinkToFit="1"/>
    </xf>
    <xf numFmtId="0" fontId="55" fillId="0" borderId="126" xfId="0" applyFont="1" applyFill="1" applyBorder="1" applyAlignment="1">
      <alignment horizontal="left" vertical="center" wrapText="1" shrinkToFit="1"/>
    </xf>
    <xf numFmtId="0" fontId="55" fillId="0" borderId="127" xfId="0" applyFont="1" applyFill="1" applyBorder="1" applyAlignment="1">
      <alignment horizontal="left" vertical="center" wrapText="1" shrinkToFit="1"/>
    </xf>
    <xf numFmtId="0" fontId="0" fillId="0" borderId="129" xfId="0" applyFill="1" applyBorder="1" applyAlignment="1">
      <alignment horizontal="left" vertical="center" wrapText="1" shrinkToFit="1"/>
    </xf>
    <xf numFmtId="0" fontId="0" fillId="0" borderId="130" xfId="0" applyFill="1" applyBorder="1" applyAlignment="1">
      <alignment horizontal="left" vertical="center" wrapText="1" shrinkToFit="1"/>
    </xf>
    <xf numFmtId="0" fontId="46" fillId="0" borderId="0" xfId="0" applyFont="1" applyFill="1" applyAlignment="1">
      <alignment vertical="center" shrinkToFit="1"/>
    </xf>
    <xf numFmtId="0" fontId="0" fillId="0" borderId="0" xfId="0" applyFill="1" applyAlignment="1">
      <alignment vertical="center" shrinkToFit="1"/>
    </xf>
    <xf numFmtId="0" fontId="39" fillId="0" borderId="121" xfId="0" applyFont="1" applyFill="1" applyBorder="1" applyAlignment="1">
      <alignment horizontal="center" vertical="center" textRotation="255"/>
    </xf>
    <xf numFmtId="0" fontId="5" fillId="0" borderId="123" xfId="0" applyFont="1" applyFill="1" applyBorder="1" applyAlignment="1">
      <alignment vertical="center" textRotation="255"/>
    </xf>
    <xf numFmtId="0" fontId="0" fillId="0" borderId="128" xfId="0" applyFill="1" applyBorder="1" applyAlignment="1">
      <alignment vertical="center" textRotation="255"/>
    </xf>
    <xf numFmtId="0" fontId="39" fillId="0" borderId="69" xfId="0" applyFont="1" applyFill="1" applyBorder="1" applyAlignment="1">
      <alignment horizontal="center" vertical="center" shrinkToFit="1"/>
    </xf>
    <xf numFmtId="0" fontId="5" fillId="0" borderId="69" xfId="0" applyFont="1" applyFill="1" applyBorder="1" applyAlignment="1">
      <alignment horizontal="center" vertical="center" shrinkToFit="1"/>
    </xf>
    <xf numFmtId="0" fontId="55" fillId="0" borderId="69" xfId="0" applyFont="1" applyFill="1" applyBorder="1" applyAlignment="1">
      <alignment vertical="center" shrinkToFit="1"/>
    </xf>
    <xf numFmtId="0" fontId="55" fillId="0" borderId="71" xfId="0" applyFont="1" applyFill="1" applyBorder="1" applyAlignment="1">
      <alignment vertical="center" shrinkToFit="1"/>
    </xf>
    <xf numFmtId="0" fontId="39" fillId="0" borderId="122" xfId="0" applyFont="1" applyFill="1" applyBorder="1" applyAlignment="1">
      <alignment horizontal="center" vertical="center" textRotation="255"/>
    </xf>
    <xf numFmtId="0" fontId="5" fillId="0" borderId="124" xfId="0" applyFont="1" applyFill="1" applyBorder="1" applyAlignment="1">
      <alignment vertical="center" textRotation="255"/>
    </xf>
    <xf numFmtId="0" fontId="0" fillId="0" borderId="129" xfId="0" applyFill="1" applyBorder="1" applyAlignment="1">
      <alignment vertical="center" textRotation="255"/>
    </xf>
    <xf numFmtId="0" fontId="39" fillId="0" borderId="72" xfId="0" applyFont="1" applyFill="1" applyBorder="1" applyAlignment="1">
      <alignment horizontal="center" vertical="center" shrinkToFit="1"/>
    </xf>
    <xf numFmtId="0" fontId="0" fillId="0" borderId="72" xfId="0" applyFill="1" applyBorder="1" applyAlignment="1">
      <alignment horizontal="left" vertical="center" shrinkToFit="1"/>
    </xf>
    <xf numFmtId="0" fontId="0" fillId="0" borderId="73" xfId="0" applyFill="1" applyBorder="1" applyAlignment="1">
      <alignment horizontal="left" vertical="center" shrinkToFit="1"/>
    </xf>
    <xf numFmtId="0" fontId="5" fillId="0" borderId="75" xfId="0" applyFont="1" applyFill="1" applyBorder="1" applyAlignment="1">
      <alignment horizontal="center" vertical="center" shrinkToFit="1"/>
    </xf>
    <xf numFmtId="0" fontId="51" fillId="0" borderId="110" xfId="0" applyFont="1" applyFill="1" applyBorder="1" applyAlignment="1">
      <alignment horizontal="center" vertical="center" shrinkToFit="1"/>
    </xf>
    <xf numFmtId="0" fontId="0" fillId="0" borderId="115" xfId="0" applyFill="1" applyBorder="1" applyAlignment="1">
      <alignment vertical="center"/>
    </xf>
    <xf numFmtId="0" fontId="55" fillId="0" borderId="21" xfId="0" applyFont="1" applyFill="1" applyBorder="1" applyAlignment="1">
      <alignment horizontal="right" vertical="top" wrapText="1"/>
    </xf>
    <xf numFmtId="0" fontId="32" fillId="0" borderId="21" xfId="0" applyFont="1" applyFill="1" applyBorder="1" applyAlignment="1">
      <alignment horizontal="right" vertical="top"/>
    </xf>
    <xf numFmtId="0" fontId="55" fillId="0" borderId="0" xfId="0" applyFont="1" applyFill="1" applyBorder="1" applyAlignment="1">
      <alignment horizontal="left" vertical="top" wrapText="1"/>
    </xf>
    <xf numFmtId="0" fontId="32" fillId="0" borderId="0" xfId="0" applyFont="1" applyFill="1" applyBorder="1" applyAlignment="1">
      <alignment horizontal="left" vertical="top"/>
    </xf>
    <xf numFmtId="0" fontId="32" fillId="0" borderId="0" xfId="0" applyFont="1" applyFill="1" applyAlignment="1">
      <alignment horizontal="left" vertical="top"/>
    </xf>
    <xf numFmtId="0" fontId="24" fillId="0" borderId="0" xfId="0" applyFont="1" applyFill="1" applyBorder="1" applyAlignment="1">
      <alignment horizontal="center" vertical="center"/>
    </xf>
    <xf numFmtId="0" fontId="0" fillId="0" borderId="24" xfId="0" applyFill="1" applyBorder="1" applyAlignment="1">
      <alignment vertical="center"/>
    </xf>
    <xf numFmtId="0" fontId="0" fillId="0" borderId="22" xfId="0" applyFill="1" applyBorder="1" applyAlignment="1">
      <alignment vertical="center"/>
    </xf>
    <xf numFmtId="0" fontId="55" fillId="0" borderId="1" xfId="0" applyFont="1" applyFill="1" applyBorder="1" applyAlignment="1">
      <alignment horizontal="left" vertical="center" shrinkToFit="1"/>
    </xf>
    <xf numFmtId="0" fontId="65" fillId="0" borderId="1" xfId="0" applyFont="1" applyFill="1" applyBorder="1" applyAlignment="1">
      <alignment horizontal="left" vertical="center" shrinkToFit="1"/>
    </xf>
    <xf numFmtId="0" fontId="59" fillId="0" borderId="81" xfId="0" applyFont="1" applyFill="1" applyBorder="1" applyAlignment="1">
      <alignment horizontal="center" vertical="center"/>
    </xf>
    <xf numFmtId="0" fontId="12" fillId="0" borderId="82" xfId="0" applyFont="1" applyFill="1" applyBorder="1" applyAlignment="1">
      <alignment horizontal="center" vertical="center"/>
    </xf>
    <xf numFmtId="0" fontId="12" fillId="0" borderId="76" xfId="0" applyFont="1" applyFill="1" applyBorder="1" applyAlignment="1">
      <alignment horizontal="center" vertical="center"/>
    </xf>
    <xf numFmtId="0" fontId="12" fillId="0" borderId="77" xfId="0" applyFont="1" applyFill="1" applyBorder="1" applyAlignment="1">
      <alignment horizontal="center" vertical="center"/>
    </xf>
    <xf numFmtId="0" fontId="59" fillId="0" borderId="78" xfId="0" applyFont="1" applyFill="1" applyBorder="1" applyAlignment="1">
      <alignment horizontal="center" vertical="center" shrinkToFit="1"/>
    </xf>
    <xf numFmtId="0" fontId="12" fillId="0" borderId="79" xfId="0" applyFont="1" applyFill="1" applyBorder="1" applyAlignment="1">
      <alignment horizontal="center" vertical="center" shrinkToFit="1"/>
    </xf>
    <xf numFmtId="0" fontId="39" fillId="0" borderId="85" xfId="0" applyFont="1" applyFill="1" applyBorder="1" applyAlignment="1">
      <alignment vertical="center" shrinkToFit="1"/>
    </xf>
    <xf numFmtId="0" fontId="24" fillId="0" borderId="31" xfId="0" applyFont="1" applyFill="1" applyBorder="1" applyAlignment="1">
      <alignment vertical="center" wrapText="1"/>
    </xf>
    <xf numFmtId="0" fontId="24" fillId="0" borderId="32" xfId="0" applyFont="1" applyFill="1" applyBorder="1" applyAlignment="1">
      <alignment vertical="center" wrapText="1"/>
    </xf>
    <xf numFmtId="0" fontId="24" fillId="0" borderId="34" xfId="0" applyFont="1" applyFill="1" applyBorder="1" applyAlignment="1">
      <alignment vertical="center" wrapText="1"/>
    </xf>
    <xf numFmtId="0" fontId="24" fillId="0" borderId="21" xfId="0" applyFont="1" applyFill="1" applyBorder="1" applyAlignment="1">
      <alignment vertical="center" wrapText="1"/>
    </xf>
    <xf numFmtId="0" fontId="24" fillId="0" borderId="0" xfId="0" applyFont="1" applyFill="1" applyBorder="1" applyAlignment="1">
      <alignment vertical="center" wrapText="1"/>
    </xf>
    <xf numFmtId="0" fontId="24" fillId="0" borderId="24" xfId="0" applyFont="1" applyFill="1" applyBorder="1" applyAlignment="1">
      <alignment vertical="center" wrapText="1"/>
    </xf>
    <xf numFmtId="0" fontId="24" fillId="0" borderId="0" xfId="0" applyFont="1" applyFill="1" applyAlignment="1">
      <alignment vertical="center" wrapText="1"/>
    </xf>
    <xf numFmtId="0" fontId="24" fillId="0" borderId="16" xfId="0" applyFont="1" applyFill="1" applyBorder="1" applyAlignment="1">
      <alignment vertical="center" wrapText="1"/>
    </xf>
    <xf numFmtId="0" fontId="24" fillId="0" borderId="1" xfId="0" applyFont="1" applyFill="1" applyBorder="1" applyAlignment="1">
      <alignment vertical="center" wrapText="1"/>
    </xf>
    <xf numFmtId="0" fontId="24" fillId="0" borderId="22" xfId="0" applyFont="1" applyFill="1" applyBorder="1" applyAlignment="1">
      <alignment vertical="center" wrapText="1"/>
    </xf>
    <xf numFmtId="0" fontId="58" fillId="0" borderId="32" xfId="0" applyFont="1" applyFill="1" applyBorder="1" applyAlignment="1">
      <alignment horizontal="left" vertical="center" wrapText="1"/>
    </xf>
    <xf numFmtId="0" fontId="58" fillId="0" borderId="34" xfId="0" applyFont="1" applyFill="1" applyBorder="1" applyAlignment="1">
      <alignment horizontal="left" vertical="center" wrapText="1"/>
    </xf>
    <xf numFmtId="0" fontId="26" fillId="0" borderId="0" xfId="0" applyFont="1" applyFill="1" applyAlignment="1">
      <alignment horizontal="left" vertical="center" wrapText="1"/>
    </xf>
    <xf numFmtId="0" fontId="26" fillId="0" borderId="24" xfId="0" applyFont="1" applyFill="1" applyBorder="1" applyAlignment="1">
      <alignment horizontal="left" vertical="center" wrapText="1"/>
    </xf>
    <xf numFmtId="0" fontId="51" fillId="0" borderId="21" xfId="0" applyFont="1" applyFill="1" applyBorder="1" applyAlignment="1">
      <alignment horizontal="right" vertical="center" wrapText="1"/>
    </xf>
    <xf numFmtId="0" fontId="0" fillId="0" borderId="21" xfId="0" applyFill="1" applyBorder="1" applyAlignment="1">
      <alignment horizontal="right" vertical="center" wrapText="1"/>
    </xf>
    <xf numFmtId="0" fontId="58" fillId="0" borderId="0" xfId="0" applyFont="1" applyFill="1" applyBorder="1" applyAlignment="1">
      <alignment horizontal="left" vertical="center" wrapText="1"/>
    </xf>
    <xf numFmtId="0" fontId="58" fillId="0" borderId="0" xfId="0" applyFont="1" applyFill="1" applyBorder="1" applyAlignment="1">
      <alignment horizontal="left" vertical="center"/>
    </xf>
    <xf numFmtId="0" fontId="58" fillId="0" borderId="24" xfId="0" applyFont="1" applyFill="1" applyBorder="1" applyAlignment="1">
      <alignment horizontal="left" vertical="center"/>
    </xf>
    <xf numFmtId="0" fontId="58" fillId="0" borderId="0" xfId="0" applyFont="1" applyFill="1" applyAlignment="1">
      <alignment horizontal="left" vertical="center"/>
    </xf>
    <xf numFmtId="0" fontId="0" fillId="0" borderId="16" xfId="0" applyFill="1" applyBorder="1" applyAlignment="1">
      <alignment horizontal="right" vertical="center" wrapText="1"/>
    </xf>
    <xf numFmtId="0" fontId="53" fillId="0" borderId="0" xfId="0" applyFont="1" applyFill="1" applyBorder="1" applyAlignment="1">
      <alignment horizontal="left" vertical="center" wrapText="1"/>
    </xf>
    <xf numFmtId="0" fontId="53" fillId="0" borderId="0" xfId="0" applyFont="1" applyFill="1" applyAlignment="1">
      <alignment horizontal="left" vertical="center"/>
    </xf>
    <xf numFmtId="0" fontId="53" fillId="0" borderId="24" xfId="0" applyFont="1" applyFill="1" applyBorder="1" applyAlignment="1">
      <alignment horizontal="left" vertical="center"/>
    </xf>
    <xf numFmtId="0" fontId="53" fillId="0" borderId="1" xfId="0" applyFont="1" applyFill="1" applyBorder="1" applyAlignment="1">
      <alignment horizontal="left" vertical="center"/>
    </xf>
    <xf numFmtId="0" fontId="53" fillId="0" borderId="22" xfId="0" applyFont="1" applyFill="1" applyBorder="1" applyAlignment="1">
      <alignment horizontal="left" vertical="center"/>
    </xf>
    <xf numFmtId="0" fontId="0" fillId="0" borderId="16" xfId="0" applyFill="1" applyBorder="1" applyAlignment="1">
      <alignment vertical="center" wrapText="1"/>
    </xf>
    <xf numFmtId="0" fontId="0" fillId="0" borderId="1" xfId="0" applyFill="1" applyBorder="1" applyAlignment="1">
      <alignment vertical="center" wrapText="1"/>
    </xf>
    <xf numFmtId="0" fontId="0" fillId="0" borderId="22" xfId="0" applyFill="1" applyBorder="1" applyAlignment="1">
      <alignment vertical="center" wrapText="1"/>
    </xf>
    <xf numFmtId="0" fontId="53" fillId="0" borderId="31" xfId="0" applyFont="1" applyFill="1" applyBorder="1" applyAlignment="1">
      <alignment horizontal="left" vertical="center" wrapText="1"/>
    </xf>
    <xf numFmtId="0" fontId="53" fillId="0" borderId="32" xfId="0" applyFont="1" applyFill="1" applyBorder="1" applyAlignment="1">
      <alignment horizontal="left" vertical="center" wrapText="1"/>
    </xf>
    <xf numFmtId="0" fontId="53" fillId="0" borderId="34" xfId="0" applyFont="1" applyFill="1" applyBorder="1" applyAlignment="1">
      <alignment horizontal="left" vertical="center" wrapText="1"/>
    </xf>
    <xf numFmtId="0" fontId="53" fillId="0" borderId="21" xfId="0" applyFont="1" applyFill="1" applyBorder="1" applyAlignment="1">
      <alignment horizontal="left" vertical="center" wrapText="1"/>
    </xf>
    <xf numFmtId="0" fontId="53" fillId="0" borderId="0" xfId="0" applyFont="1" applyFill="1" applyAlignment="1">
      <alignment horizontal="left" vertical="center" wrapText="1"/>
    </xf>
    <xf numFmtId="0" fontId="53" fillId="0" borderId="24" xfId="0" applyFont="1" applyFill="1" applyBorder="1" applyAlignment="1">
      <alignment horizontal="left" vertical="center" wrapText="1"/>
    </xf>
    <xf numFmtId="0" fontId="53" fillId="0" borderId="0" xfId="0" applyFont="1" applyFill="1" applyBorder="1" applyAlignment="1">
      <alignment horizontal="left" vertical="top" wrapText="1" shrinkToFit="1"/>
    </xf>
    <xf numFmtId="0" fontId="53" fillId="0" borderId="24" xfId="0" applyFont="1" applyFill="1" applyBorder="1" applyAlignment="1">
      <alignment horizontal="left" vertical="top" wrapText="1" shrinkToFit="1"/>
    </xf>
    <xf numFmtId="0" fontId="53" fillId="0" borderId="21" xfId="0" applyFont="1" applyFill="1" applyBorder="1" applyAlignment="1">
      <alignment horizontal="right" vertical="top" wrapText="1"/>
    </xf>
    <xf numFmtId="0" fontId="0" fillId="0" borderId="21" xfId="0" applyFont="1" applyFill="1" applyBorder="1" applyAlignment="1">
      <alignment horizontal="right" vertical="top"/>
    </xf>
    <xf numFmtId="0" fontId="0" fillId="0" borderId="16" xfId="0" applyFont="1" applyFill="1" applyBorder="1" applyAlignment="1">
      <alignment horizontal="right" vertical="top"/>
    </xf>
    <xf numFmtId="0" fontId="53" fillId="0" borderId="0" xfId="0" applyFont="1" applyFill="1" applyBorder="1" applyAlignment="1">
      <alignment horizontal="left" vertical="top" wrapText="1"/>
    </xf>
    <xf numFmtId="0" fontId="53" fillId="0" borderId="0" xfId="0" applyFont="1" applyFill="1" applyAlignment="1">
      <alignment horizontal="left" vertical="top"/>
    </xf>
    <xf numFmtId="0" fontId="53" fillId="0" borderId="24" xfId="0" applyFont="1" applyFill="1" applyBorder="1" applyAlignment="1">
      <alignment horizontal="left" vertical="top"/>
    </xf>
    <xf numFmtId="0" fontId="0" fillId="0" borderId="1" xfId="0" applyFill="1" applyBorder="1" applyAlignment="1">
      <alignment horizontal="left" vertical="top"/>
    </xf>
    <xf numFmtId="0" fontId="0" fillId="0" borderId="22" xfId="0" applyFill="1" applyBorder="1" applyAlignment="1">
      <alignment horizontal="left" vertical="top"/>
    </xf>
    <xf numFmtId="0" fontId="64" fillId="0" borderId="79" xfId="0" applyFont="1" applyFill="1" applyBorder="1" applyAlignment="1">
      <alignment horizontal="left" vertical="center" shrinkToFit="1"/>
    </xf>
    <xf numFmtId="0" fontId="64" fillId="0" borderId="85" xfId="0" applyFont="1" applyFill="1" applyBorder="1" applyAlignment="1">
      <alignment horizontal="left" vertical="center" shrinkToFit="1"/>
    </xf>
    <xf numFmtId="0" fontId="55" fillId="0" borderId="80" xfId="0" applyFont="1" applyFill="1" applyBorder="1" applyAlignment="1">
      <alignment horizontal="left" vertical="center" shrinkToFit="1"/>
    </xf>
    <xf numFmtId="0" fontId="64" fillId="0" borderId="109" xfId="0" applyFont="1" applyFill="1" applyBorder="1" applyAlignment="1">
      <alignment horizontal="center" vertical="center" shrinkToFit="1"/>
    </xf>
    <xf numFmtId="0" fontId="64" fillId="0" borderId="77" xfId="0" applyFont="1" applyFill="1" applyBorder="1" applyAlignment="1">
      <alignment horizontal="center" vertical="center" shrinkToFit="1"/>
    </xf>
    <xf numFmtId="0" fontId="64" fillId="0" borderId="84" xfId="0" applyFont="1" applyFill="1" applyBorder="1" applyAlignment="1">
      <alignment horizontal="center" vertical="center" shrinkToFit="1"/>
    </xf>
    <xf numFmtId="0" fontId="24" fillId="0" borderId="18" xfId="0" applyFont="1" applyFill="1" applyBorder="1" applyAlignment="1">
      <alignment vertical="center" wrapText="1"/>
    </xf>
    <xf numFmtId="0" fontId="0" fillId="0" borderId="19" xfId="0" applyFont="1" applyFill="1" applyBorder="1" applyAlignment="1">
      <alignment vertical="center" wrapText="1"/>
    </xf>
    <xf numFmtId="0" fontId="0" fillId="0" borderId="20" xfId="0" applyFont="1" applyFill="1" applyBorder="1" applyAlignment="1">
      <alignment vertical="center" wrapText="1"/>
    </xf>
    <xf numFmtId="0" fontId="0" fillId="0" borderId="18" xfId="0" applyFont="1" applyFill="1" applyBorder="1" applyAlignment="1">
      <alignment vertical="center" wrapText="1"/>
    </xf>
    <xf numFmtId="0" fontId="53" fillId="0" borderId="32" xfId="0" applyFont="1" applyFill="1" applyBorder="1" applyAlignment="1">
      <alignment horizontal="left" vertical="center"/>
    </xf>
    <xf numFmtId="0" fontId="53" fillId="0" borderId="34" xfId="0" applyFont="1" applyFill="1" applyBorder="1" applyAlignment="1">
      <alignment horizontal="left" vertical="center"/>
    </xf>
    <xf numFmtId="0" fontId="53" fillId="0" borderId="16" xfId="0" applyFont="1" applyFill="1" applyBorder="1" applyAlignment="1">
      <alignment horizontal="left" vertical="center"/>
    </xf>
    <xf numFmtId="0" fontId="0" fillId="0" borderId="32" xfId="0" applyFont="1" applyFill="1" applyBorder="1" applyAlignment="1">
      <alignment vertical="center" wrapText="1"/>
    </xf>
    <xf numFmtId="0" fontId="0" fillId="0" borderId="34" xfId="0" applyFont="1" applyFill="1" applyBorder="1" applyAlignment="1">
      <alignment vertical="center" wrapText="1"/>
    </xf>
    <xf numFmtId="0" fontId="0" fillId="0" borderId="21" xfId="0" applyFont="1" applyFill="1" applyBorder="1" applyAlignment="1">
      <alignment vertical="center" wrapText="1"/>
    </xf>
    <xf numFmtId="0" fontId="0" fillId="0" borderId="0" xfId="0" applyFont="1" applyFill="1" applyBorder="1" applyAlignment="1">
      <alignment vertical="center" wrapText="1"/>
    </xf>
    <xf numFmtId="0" fontId="0" fillId="0" borderId="24" xfId="0" applyFont="1" applyFill="1" applyBorder="1" applyAlignment="1">
      <alignment vertical="center" wrapText="1"/>
    </xf>
    <xf numFmtId="0" fontId="0" fillId="0" borderId="21" xfId="0" applyFill="1" applyBorder="1" applyAlignment="1">
      <alignment vertical="center"/>
    </xf>
    <xf numFmtId="0" fontId="0" fillId="0" borderId="16" xfId="0" applyFill="1" applyBorder="1" applyAlignment="1">
      <alignment vertical="center"/>
    </xf>
    <xf numFmtId="178" fontId="32" fillId="0" borderId="78" xfId="0" applyNumberFormat="1" applyFont="1" applyFill="1" applyBorder="1" applyAlignment="1">
      <alignment horizontal="center" vertical="center" shrinkToFit="1"/>
    </xf>
    <xf numFmtId="178" fontId="32" fillId="0" borderId="79" xfId="0" applyNumberFormat="1" applyFont="1" applyFill="1" applyBorder="1" applyAlignment="1">
      <alignment horizontal="center" vertical="center"/>
    </xf>
    <xf numFmtId="178" fontId="32" fillId="0" borderId="85" xfId="0" applyNumberFormat="1" applyFont="1" applyFill="1" applyBorder="1" applyAlignment="1">
      <alignment horizontal="center" vertical="center"/>
    </xf>
    <xf numFmtId="0" fontId="32" fillId="0" borderId="78" xfId="0" applyFont="1" applyFill="1" applyBorder="1" applyAlignment="1">
      <alignment horizontal="center" vertical="center"/>
    </xf>
    <xf numFmtId="0" fontId="32" fillId="0" borderId="79" xfId="0" applyFont="1" applyFill="1" applyBorder="1" applyAlignment="1">
      <alignment horizontal="center" vertical="center"/>
    </xf>
    <xf numFmtId="0" fontId="46" fillId="0" borderId="0" xfId="0" applyFont="1" applyFill="1" applyAlignment="1">
      <alignment vertical="center"/>
    </xf>
    <xf numFmtId="0" fontId="59" fillId="0" borderId="0" xfId="0" applyFont="1" applyFill="1" applyAlignment="1">
      <alignment horizontal="left" vertical="center" wrapText="1" indent="1"/>
    </xf>
    <xf numFmtId="0" fontId="0" fillId="0" borderId="0" xfId="0" applyFill="1" applyAlignment="1">
      <alignment horizontal="left" vertical="center" wrapText="1" indent="1"/>
    </xf>
    <xf numFmtId="0" fontId="24" fillId="0" borderId="0" xfId="0" applyFont="1" applyFill="1" applyBorder="1" applyAlignment="1">
      <alignment horizontal="left" vertical="center" wrapText="1"/>
    </xf>
    <xf numFmtId="0" fontId="0" fillId="0" borderId="0" xfId="0" applyFill="1" applyAlignment="1">
      <alignment horizontal="left" vertical="center"/>
    </xf>
    <xf numFmtId="0" fontId="37" fillId="0" borderId="97" xfId="0" applyNumberFormat="1" applyFont="1" applyFill="1" applyBorder="1" applyAlignment="1">
      <alignment horizontal="center" vertical="center" shrinkToFit="1"/>
    </xf>
    <xf numFmtId="0" fontId="37" fillId="0" borderId="98" xfId="0" applyNumberFormat="1" applyFont="1" applyFill="1" applyBorder="1" applyAlignment="1">
      <alignment horizontal="center" vertical="center" shrinkToFit="1"/>
    </xf>
    <xf numFmtId="0" fontId="37" fillId="0" borderId="102" xfId="0" applyNumberFormat="1" applyFont="1" applyFill="1" applyBorder="1" applyAlignment="1">
      <alignment horizontal="center" vertical="center" shrinkToFit="1"/>
    </xf>
    <xf numFmtId="0" fontId="37" fillId="0" borderId="103" xfId="0" applyNumberFormat="1" applyFont="1" applyFill="1" applyBorder="1" applyAlignment="1">
      <alignment horizontal="center" vertical="center" shrinkToFit="1"/>
    </xf>
    <xf numFmtId="0" fontId="37" fillId="0" borderId="96" xfId="0" applyFont="1" applyBorder="1" applyAlignment="1">
      <alignment horizontal="center" vertical="center" wrapText="1"/>
    </xf>
    <xf numFmtId="0" fontId="37" fillId="0" borderId="97" xfId="0" applyFont="1" applyBorder="1" applyAlignment="1">
      <alignment horizontal="center" vertical="center" wrapText="1"/>
    </xf>
    <xf numFmtId="0" fontId="37" fillId="0" borderId="101" xfId="0" applyFont="1" applyBorder="1" applyAlignment="1">
      <alignment horizontal="center" vertical="center" wrapText="1"/>
    </xf>
    <xf numFmtId="0" fontId="37" fillId="0" borderId="102" xfId="0" applyFont="1" applyBorder="1" applyAlignment="1">
      <alignment horizontal="center" vertical="center" wrapText="1"/>
    </xf>
    <xf numFmtId="0" fontId="79" fillId="0" borderId="97" xfId="0" applyFont="1" applyBorder="1" applyAlignment="1">
      <alignment horizontal="center" vertical="center"/>
    </xf>
    <xf numFmtId="0" fontId="79" fillId="0" borderId="102" xfId="0" applyFont="1" applyBorder="1" applyAlignment="1">
      <alignment horizontal="center" vertical="center"/>
    </xf>
    <xf numFmtId="0" fontId="59" fillId="0" borderId="92" xfId="0" applyFont="1" applyFill="1" applyBorder="1" applyAlignment="1">
      <alignment horizontal="center" vertical="center" shrinkToFit="1"/>
    </xf>
    <xf numFmtId="0" fontId="59" fillId="0" borderId="71" xfId="0" applyFont="1" applyFill="1" applyBorder="1" applyAlignment="1">
      <alignment horizontal="center" vertical="center" shrinkToFit="1"/>
    </xf>
    <xf numFmtId="0" fontId="61" fillId="0" borderId="71" xfId="0" applyFont="1" applyFill="1" applyBorder="1" applyAlignment="1">
      <alignment horizontal="center" vertical="center" wrapText="1" shrinkToFit="1"/>
    </xf>
    <xf numFmtId="0" fontId="4" fillId="0" borderId="72" xfId="0" applyFont="1" applyFill="1" applyBorder="1" applyAlignment="1">
      <alignment horizontal="center" vertical="center" shrinkToFit="1"/>
    </xf>
    <xf numFmtId="0" fontId="4" fillId="0" borderId="93" xfId="0" applyFont="1" applyFill="1" applyBorder="1" applyAlignment="1">
      <alignment horizontal="center" vertical="center" shrinkToFit="1"/>
    </xf>
    <xf numFmtId="0" fontId="62" fillId="0" borderId="70" xfId="0" applyFont="1" applyFill="1" applyBorder="1" applyAlignment="1">
      <alignment horizontal="center" vertical="center" shrinkToFit="1"/>
    </xf>
    <xf numFmtId="0" fontId="62" fillId="0" borderId="32" xfId="0" applyFont="1" applyFill="1" applyBorder="1" applyAlignment="1">
      <alignment horizontal="center" vertical="center" shrinkToFit="1"/>
    </xf>
    <xf numFmtId="0" fontId="62" fillId="0" borderId="112" xfId="0" applyFont="1" applyFill="1" applyBorder="1" applyAlignment="1">
      <alignment horizontal="center" vertical="center" shrinkToFit="1"/>
    </xf>
    <xf numFmtId="0" fontId="59" fillId="0" borderId="72" xfId="0" applyFont="1" applyFill="1" applyBorder="1" applyAlignment="1">
      <alignment horizontal="center" vertical="center" shrinkToFit="1"/>
    </xf>
    <xf numFmtId="0" fontId="59" fillId="0" borderId="73" xfId="0" applyFont="1" applyFill="1" applyBorder="1" applyAlignment="1">
      <alignment horizontal="center" vertical="center" shrinkToFit="1"/>
    </xf>
    <xf numFmtId="0" fontId="62" fillId="0" borderId="114" xfId="0" applyFont="1" applyFill="1" applyBorder="1" applyAlignment="1">
      <alignment horizontal="left" vertical="center" wrapText="1"/>
    </xf>
    <xf numFmtId="0" fontId="62" fillId="0" borderId="0" xfId="0" applyFont="1" applyFill="1" applyBorder="1" applyAlignment="1">
      <alignment horizontal="left" vertical="center"/>
    </xf>
    <xf numFmtId="0" fontId="82" fillId="0" borderId="0" xfId="0" applyFont="1" applyFill="1" applyBorder="1" applyAlignment="1">
      <alignment horizontal="left" vertical="center"/>
    </xf>
    <xf numFmtId="0" fontId="62" fillId="0" borderId="114" xfId="0" applyFont="1" applyFill="1" applyBorder="1" applyAlignment="1">
      <alignment horizontal="left" vertical="center"/>
    </xf>
    <xf numFmtId="0" fontId="62" fillId="0" borderId="76" xfId="0" applyFont="1" applyFill="1" applyBorder="1" applyAlignment="1">
      <alignment horizontal="left" vertical="center"/>
    </xf>
    <xf numFmtId="0" fontId="62" fillId="0" borderId="77" xfId="0" applyFont="1" applyFill="1" applyBorder="1" applyAlignment="1">
      <alignment horizontal="left" vertical="center"/>
    </xf>
    <xf numFmtId="0" fontId="82" fillId="0" borderId="77" xfId="0" applyFont="1" applyFill="1" applyBorder="1" applyAlignment="1">
      <alignment horizontal="left" vertical="center"/>
    </xf>
    <xf numFmtId="0" fontId="62" fillId="0" borderId="114" xfId="0" applyFont="1" applyFill="1" applyBorder="1" applyAlignment="1">
      <alignment horizontal="left" vertical="center" wrapText="1" indent="1"/>
    </xf>
    <xf numFmtId="0" fontId="62" fillId="0" borderId="0" xfId="0" applyFont="1" applyFill="1" applyBorder="1" applyAlignment="1">
      <alignment horizontal="left" vertical="center" indent="1"/>
    </xf>
    <xf numFmtId="0" fontId="45" fillId="0" borderId="0" xfId="0" applyFont="1" applyFill="1" applyBorder="1" applyAlignment="1">
      <alignment horizontal="left" vertical="center" indent="1"/>
    </xf>
    <xf numFmtId="0" fontId="62" fillId="0" borderId="114" xfId="0" applyFont="1" applyFill="1" applyBorder="1" applyAlignment="1">
      <alignment horizontal="left" vertical="center" indent="1"/>
    </xf>
    <xf numFmtId="0" fontId="62" fillId="0" borderId="76" xfId="0" applyFont="1" applyFill="1" applyBorder="1" applyAlignment="1">
      <alignment horizontal="left" vertical="center" indent="1"/>
    </xf>
    <xf numFmtId="0" fontId="62" fillId="0" borderId="77" xfId="0" applyFont="1" applyFill="1" applyBorder="1" applyAlignment="1">
      <alignment horizontal="left" vertical="center" indent="1"/>
    </xf>
    <xf numFmtId="0" fontId="45" fillId="0" borderId="77" xfId="0" applyFont="1" applyFill="1" applyBorder="1" applyAlignment="1">
      <alignment horizontal="left" vertical="center" indent="1"/>
    </xf>
    <xf numFmtId="0" fontId="24" fillId="0" borderId="120" xfId="0" applyFont="1" applyFill="1" applyBorder="1" applyAlignment="1">
      <alignment vertical="center"/>
    </xf>
    <xf numFmtId="0" fontId="0" fillId="0" borderId="120" xfId="0" applyFill="1" applyBorder="1" applyAlignment="1">
      <alignment vertical="center"/>
    </xf>
    <xf numFmtId="0" fontId="32" fillId="0" borderId="31" xfId="0" applyFont="1" applyFill="1" applyBorder="1" applyAlignment="1">
      <alignment horizontal="left" vertical="center" wrapText="1"/>
    </xf>
    <xf numFmtId="0" fontId="45" fillId="0" borderId="32" xfId="0" applyFont="1" applyFill="1" applyBorder="1" applyAlignment="1">
      <alignment horizontal="left" vertical="center" wrapText="1"/>
    </xf>
    <xf numFmtId="0" fontId="45" fillId="0" borderId="34" xfId="0" applyFont="1" applyFill="1" applyBorder="1" applyAlignment="1">
      <alignment horizontal="left" vertical="center" wrapText="1"/>
    </xf>
    <xf numFmtId="0" fontId="53" fillId="0" borderId="21" xfId="0" applyFont="1" applyFill="1" applyBorder="1" applyAlignment="1">
      <alignment horizontal="left" vertical="top" wrapText="1"/>
    </xf>
    <xf numFmtId="0" fontId="0" fillId="0" borderId="0" xfId="0" applyFill="1" applyAlignment="1">
      <alignment horizontal="left" vertical="top" wrapText="1"/>
    </xf>
    <xf numFmtId="0" fontId="0" fillId="0" borderId="24" xfId="0" applyFill="1" applyBorder="1" applyAlignment="1">
      <alignment horizontal="left" vertical="top" wrapText="1"/>
    </xf>
    <xf numFmtId="0" fontId="0" fillId="0" borderId="21" xfId="0" applyFill="1" applyBorder="1" applyAlignment="1">
      <alignment horizontal="left" vertical="top" wrapText="1"/>
    </xf>
    <xf numFmtId="0" fontId="66" fillId="0" borderId="81" xfId="0" applyFont="1" applyFill="1" applyBorder="1" applyAlignment="1">
      <alignment horizontal="center" wrapText="1"/>
    </xf>
    <xf numFmtId="0" fontId="66" fillId="0" borderId="82" xfId="0" applyFont="1" applyFill="1" applyBorder="1" applyAlignment="1">
      <alignment horizontal="center"/>
    </xf>
    <xf numFmtId="0" fontId="24" fillId="0" borderId="119" xfId="0" applyFont="1" applyFill="1" applyBorder="1" applyAlignment="1">
      <alignment vertical="center"/>
    </xf>
    <xf numFmtId="0" fontId="0" fillId="0" borderId="119" xfId="0" applyFill="1" applyBorder="1" applyAlignment="1">
      <alignment vertical="center"/>
    </xf>
    <xf numFmtId="0" fontId="66" fillId="0" borderId="81" xfId="0" applyFont="1" applyFill="1" applyBorder="1" applyAlignment="1">
      <alignment horizontal="center" shrinkToFit="1"/>
    </xf>
    <xf numFmtId="0" fontId="66" fillId="0" borderId="82" xfId="0" applyFont="1" applyFill="1" applyBorder="1" applyAlignment="1">
      <alignment horizontal="center" shrinkToFit="1"/>
    </xf>
    <xf numFmtId="0" fontId="59" fillId="0" borderId="114" xfId="0" applyFont="1" applyFill="1" applyBorder="1" applyAlignment="1">
      <alignment horizontal="center" vertical="center" wrapText="1"/>
    </xf>
    <xf numFmtId="0" fontId="59" fillId="0" borderId="0" xfId="0" applyFont="1" applyFill="1" applyBorder="1" applyAlignment="1">
      <alignment horizontal="center" vertical="center"/>
    </xf>
    <xf numFmtId="0" fontId="0" fillId="0" borderId="0" xfId="0" applyFill="1" applyBorder="1" applyAlignment="1">
      <alignment horizontal="center" vertical="center"/>
    </xf>
    <xf numFmtId="0" fontId="59" fillId="0" borderId="114" xfId="0" applyFont="1" applyFill="1" applyBorder="1" applyAlignment="1">
      <alignment horizontal="center" vertical="center"/>
    </xf>
    <xf numFmtId="0" fontId="59" fillId="0" borderId="76" xfId="0" applyFont="1" applyFill="1" applyBorder="1" applyAlignment="1">
      <alignment horizontal="center" vertical="center"/>
    </xf>
    <xf numFmtId="0" fontId="59" fillId="0" borderId="77" xfId="0" applyFont="1" applyFill="1" applyBorder="1" applyAlignment="1">
      <alignment horizontal="center" vertical="center"/>
    </xf>
    <xf numFmtId="0" fontId="50" fillId="0" borderId="110" xfId="0" applyFont="1" applyFill="1" applyBorder="1" applyAlignment="1">
      <alignment horizontal="center" vertical="center"/>
    </xf>
    <xf numFmtId="0" fontId="63" fillId="0" borderId="82" xfId="0" applyFont="1" applyFill="1" applyBorder="1" applyAlignment="1">
      <alignment horizontal="center" vertical="center"/>
    </xf>
    <xf numFmtId="0" fontId="63" fillId="0" borderId="21" xfId="0" applyFont="1" applyFill="1" applyBorder="1" applyAlignment="1">
      <alignment horizontal="center" vertical="center"/>
    </xf>
    <xf numFmtId="0" fontId="63" fillId="0" borderId="0" xfId="0" applyFont="1" applyFill="1" applyAlignment="1">
      <alignment horizontal="center" vertical="center"/>
    </xf>
    <xf numFmtId="0" fontId="24" fillId="0" borderId="110" xfId="0" applyFont="1" applyFill="1" applyBorder="1" applyAlignment="1">
      <alignment horizontal="center" vertical="center"/>
    </xf>
    <xf numFmtId="0" fontId="24" fillId="0" borderId="82" xfId="0" applyFont="1" applyFill="1" applyBorder="1" applyAlignment="1">
      <alignment horizontal="center" vertical="center"/>
    </xf>
    <xf numFmtId="0" fontId="24" fillId="0" borderId="83"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116" xfId="0" applyFont="1" applyFill="1" applyBorder="1" applyAlignment="1">
      <alignment horizontal="center" vertical="center"/>
    </xf>
    <xf numFmtId="0" fontId="24" fillId="0" borderId="109" xfId="0" applyFont="1" applyFill="1" applyBorder="1" applyAlignment="1">
      <alignment horizontal="center" vertical="center"/>
    </xf>
    <xf numFmtId="0" fontId="24" fillId="0" borderId="77" xfId="0" applyFont="1" applyFill="1" applyBorder="1" applyAlignment="1">
      <alignment horizontal="center" vertical="center"/>
    </xf>
    <xf numFmtId="0" fontId="24" fillId="0" borderId="84"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117" xfId="0" applyFont="1" applyFill="1" applyBorder="1" applyAlignment="1">
      <alignment horizontal="center" vertical="center"/>
    </xf>
    <xf numFmtId="0" fontId="0" fillId="0" borderId="82" xfId="0" applyFill="1" applyBorder="1" applyAlignment="1">
      <alignment horizontal="center" vertical="center"/>
    </xf>
    <xf numFmtId="0" fontId="0" fillId="0" borderId="109" xfId="0" applyFill="1" applyBorder="1" applyAlignment="1">
      <alignment horizontal="center" vertical="center"/>
    </xf>
    <xf numFmtId="0" fontId="58" fillId="0" borderId="81" xfId="0" applyFont="1" applyFill="1" applyBorder="1" applyAlignment="1">
      <alignment horizontal="right" vertical="top"/>
    </xf>
    <xf numFmtId="0" fontId="58" fillId="0" borderId="76" xfId="0" applyFont="1" applyFill="1" applyBorder="1" applyAlignment="1">
      <alignment horizontal="right" vertical="top"/>
    </xf>
    <xf numFmtId="0" fontId="32" fillId="0" borderId="0" xfId="0" applyFont="1" applyFill="1" applyBorder="1" applyAlignment="1">
      <alignment horizontal="left" vertical="top" wrapText="1"/>
    </xf>
    <xf numFmtId="0" fontId="0" fillId="0" borderId="77" xfId="0" applyFill="1" applyBorder="1" applyAlignment="1">
      <alignment horizontal="left" vertical="top" wrapText="1"/>
    </xf>
    <xf numFmtId="0" fontId="0" fillId="0" borderId="113" xfId="0" applyFill="1" applyBorder="1" applyAlignment="1">
      <alignment horizontal="left" vertical="top" wrapText="1"/>
    </xf>
    <xf numFmtId="0" fontId="24" fillId="0" borderId="94" xfId="0" applyFont="1" applyFill="1" applyBorder="1" applyAlignment="1">
      <alignment horizontal="center" vertical="center"/>
    </xf>
    <xf numFmtId="0" fontId="32" fillId="0" borderId="79" xfId="0" applyFont="1" applyFill="1" applyBorder="1" applyAlignment="1">
      <alignment horizontal="left" vertical="top" shrinkToFit="1"/>
    </xf>
    <xf numFmtId="0" fontId="32" fillId="0" borderId="80" xfId="0" applyFont="1" applyFill="1" applyBorder="1" applyAlignment="1">
      <alignment horizontal="left" vertical="top" shrinkToFit="1"/>
    </xf>
    <xf numFmtId="0" fontId="24" fillId="0" borderId="0" xfId="0" applyFont="1" applyFill="1" applyAlignment="1">
      <alignment horizontal="center" vertical="center"/>
    </xf>
    <xf numFmtId="0" fontId="58" fillId="0" borderId="114" xfId="0" applyFont="1" applyFill="1" applyBorder="1" applyAlignment="1">
      <alignment horizontal="right" vertical="top"/>
    </xf>
    <xf numFmtId="0" fontId="32" fillId="0" borderId="82" xfId="0" applyFont="1" applyFill="1" applyBorder="1" applyAlignment="1">
      <alignment horizontal="left" vertical="top" wrapText="1"/>
    </xf>
    <xf numFmtId="0" fontId="32" fillId="0" borderId="115" xfId="0" applyFont="1" applyFill="1" applyBorder="1" applyAlignment="1">
      <alignment horizontal="left" vertical="top" wrapText="1"/>
    </xf>
    <xf numFmtId="0" fontId="32" fillId="0" borderId="0" xfId="0" applyFont="1" applyFill="1" applyAlignment="1">
      <alignment horizontal="left" vertical="top" wrapText="1"/>
    </xf>
    <xf numFmtId="0" fontId="32" fillId="0" borderId="24" xfId="0" applyFont="1" applyFill="1" applyBorder="1" applyAlignment="1">
      <alignment horizontal="left" vertical="top" wrapText="1"/>
    </xf>
    <xf numFmtId="0" fontId="0" fillId="0" borderId="0" xfId="0" applyFill="1" applyBorder="1" applyAlignment="1">
      <alignment horizontal="left" vertical="top" wrapText="1"/>
    </xf>
    <xf numFmtId="0" fontId="58" fillId="0" borderId="82" xfId="0" applyFont="1" applyFill="1" applyBorder="1" applyAlignment="1">
      <alignment horizontal="left" vertical="center" wrapText="1"/>
    </xf>
    <xf numFmtId="0" fontId="26" fillId="0" borderId="82" xfId="0" applyFont="1" applyFill="1" applyBorder="1" applyAlignment="1">
      <alignment horizontal="left" vertical="center" wrapText="1"/>
    </xf>
    <xf numFmtId="0" fontId="26" fillId="0" borderId="115" xfId="0" applyFont="1" applyFill="1" applyBorder="1" applyAlignment="1">
      <alignment horizontal="left" vertical="center" wrapText="1"/>
    </xf>
    <xf numFmtId="0" fontId="32" fillId="0" borderId="114" xfId="0" applyFont="1" applyFill="1" applyBorder="1" applyAlignment="1">
      <alignment horizontal="right" vertical="top"/>
    </xf>
    <xf numFmtId="0" fontId="32" fillId="0" borderId="118" xfId="0" applyFont="1" applyFill="1" applyBorder="1" applyAlignment="1">
      <alignment horizontal="right" vertical="top"/>
    </xf>
    <xf numFmtId="0" fontId="0" fillId="0" borderId="1" xfId="0" applyFill="1" applyBorder="1" applyAlignment="1">
      <alignment horizontal="left" vertical="top" wrapText="1"/>
    </xf>
    <xf numFmtId="0" fontId="0" fillId="0" borderId="22" xfId="0" applyFill="1" applyBorder="1" applyAlignment="1">
      <alignment horizontal="left" vertical="top" wrapText="1"/>
    </xf>
    <xf numFmtId="0" fontId="32" fillId="0" borderId="77" xfId="0" applyFont="1" applyFill="1" applyBorder="1" applyAlignment="1">
      <alignment horizontal="left" vertical="top" wrapText="1"/>
    </xf>
    <xf numFmtId="0" fontId="32" fillId="0" borderId="113" xfId="0" applyFont="1" applyFill="1" applyBorder="1" applyAlignment="1">
      <alignment horizontal="left" vertical="top" wrapText="1"/>
    </xf>
    <xf numFmtId="0" fontId="58" fillId="0" borderId="0" xfId="0" applyFont="1" applyFill="1" applyBorder="1" applyAlignment="1">
      <alignment horizontal="left" vertical="top" wrapText="1"/>
    </xf>
    <xf numFmtId="0" fontId="58" fillId="0" borderId="24" xfId="0" applyFont="1" applyFill="1" applyBorder="1" applyAlignment="1">
      <alignment horizontal="left" vertical="top" wrapText="1"/>
    </xf>
    <xf numFmtId="0" fontId="47" fillId="0" borderId="0" xfId="0" applyFont="1" applyFill="1" applyAlignment="1">
      <alignment vertical="center"/>
    </xf>
    <xf numFmtId="0" fontId="24" fillId="0" borderId="31" xfId="0" applyFont="1" applyFill="1" applyBorder="1" applyAlignment="1">
      <alignment horizontal="center" vertical="center"/>
    </xf>
    <xf numFmtId="0" fontId="0" fillId="0" borderId="32" xfId="0" applyFill="1" applyBorder="1" applyAlignment="1">
      <alignment horizontal="center" vertical="center"/>
    </xf>
    <xf numFmtId="0" fontId="0" fillId="0" borderId="112" xfId="0" applyFill="1" applyBorder="1" applyAlignment="1">
      <alignment vertical="center"/>
    </xf>
    <xf numFmtId="0" fontId="58" fillId="0" borderId="70" xfId="0" applyFont="1" applyFill="1" applyBorder="1" applyAlignment="1">
      <alignment horizontal="right" vertical="top"/>
    </xf>
    <xf numFmtId="0" fontId="32" fillId="0" borderId="32" xfId="0" applyFont="1" applyFill="1" applyBorder="1" applyAlignment="1">
      <alignment horizontal="left" vertical="top" wrapText="1"/>
    </xf>
    <xf numFmtId="0" fontId="0" fillId="0" borderId="32" xfId="0" applyFill="1" applyBorder="1" applyAlignment="1">
      <alignment horizontal="left" vertical="top" wrapText="1"/>
    </xf>
    <xf numFmtId="0" fontId="0" fillId="0" borderId="34" xfId="0" applyFill="1" applyBorder="1" applyAlignment="1">
      <alignment horizontal="left" vertical="top" wrapText="1"/>
    </xf>
    <xf numFmtId="0" fontId="53" fillId="0" borderId="108" xfId="0" applyFont="1" applyFill="1" applyBorder="1" applyAlignment="1">
      <alignment horizontal="center" vertical="center" shrinkToFit="1"/>
    </xf>
    <xf numFmtId="0" fontId="53" fillId="0" borderId="79" xfId="0" applyFont="1" applyFill="1" applyBorder="1" applyAlignment="1">
      <alignment horizontal="center" vertical="center" shrinkToFit="1"/>
    </xf>
    <xf numFmtId="0" fontId="53" fillId="0" borderId="85" xfId="0" applyFont="1" applyFill="1" applyBorder="1" applyAlignment="1">
      <alignment horizontal="center" vertical="center" shrinkToFit="1"/>
    </xf>
    <xf numFmtId="0" fontId="53" fillId="0" borderId="78" xfId="0" applyFont="1" applyFill="1" applyBorder="1" applyAlignment="1">
      <alignment horizontal="center" vertical="center" wrapText="1"/>
    </xf>
    <xf numFmtId="0" fontId="53" fillId="0" borderId="79" xfId="0" applyFont="1" applyFill="1" applyBorder="1" applyAlignment="1">
      <alignment horizontal="center" vertical="center" wrapText="1"/>
    </xf>
    <xf numFmtId="0" fontId="53" fillId="0" borderId="80" xfId="0" applyFont="1" applyFill="1" applyBorder="1" applyAlignment="1">
      <alignment horizontal="center" vertical="center" wrapText="1"/>
    </xf>
    <xf numFmtId="0" fontId="53" fillId="0" borderId="111" xfId="0" applyFont="1" applyFill="1" applyBorder="1" applyAlignment="1">
      <alignment horizontal="center" vertical="center" shrinkToFit="1"/>
    </xf>
    <xf numFmtId="0" fontId="53" fillId="0" borderId="89" xfId="0" applyFont="1" applyFill="1" applyBorder="1" applyAlignment="1">
      <alignment horizontal="center" vertical="center" shrinkToFit="1"/>
    </xf>
    <xf numFmtId="0" fontId="53" fillId="0" borderId="90" xfId="0" applyFont="1" applyFill="1" applyBorder="1" applyAlignment="1">
      <alignment horizontal="center" vertical="center" shrinkToFit="1"/>
    </xf>
    <xf numFmtId="0" fontId="53" fillId="0" borderId="88" xfId="0" applyFont="1" applyFill="1" applyBorder="1" applyAlignment="1">
      <alignment horizontal="center" vertical="center" wrapText="1"/>
    </xf>
    <xf numFmtId="0" fontId="53" fillId="0" borderId="89" xfId="0" applyFont="1" applyFill="1" applyBorder="1" applyAlignment="1">
      <alignment horizontal="center" vertical="center" wrapText="1"/>
    </xf>
    <xf numFmtId="0" fontId="53" fillId="0" borderId="91" xfId="0" applyFont="1" applyFill="1" applyBorder="1" applyAlignment="1">
      <alignment horizontal="center" vertical="center" wrapText="1"/>
    </xf>
    <xf numFmtId="0" fontId="53" fillId="0" borderId="16"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4" fillId="0" borderId="0" xfId="0" applyFont="1" applyFill="1" applyBorder="1" applyAlignment="1">
      <alignment horizontal="right" vertical="center" wrapText="1"/>
    </xf>
    <xf numFmtId="0" fontId="56" fillId="0" borderId="0" xfId="0" applyFont="1" applyFill="1" applyBorder="1" applyAlignment="1">
      <alignment vertical="center" wrapText="1"/>
    </xf>
    <xf numFmtId="0" fontId="81" fillId="0" borderId="0" xfId="0" applyFont="1" applyFill="1" applyBorder="1" applyAlignment="1">
      <alignment horizontal="right" vertical="center" wrapText="1"/>
    </xf>
    <xf numFmtId="0" fontId="81" fillId="0" borderId="0" xfId="0" applyFont="1" applyFill="1" applyBorder="1" applyAlignment="1">
      <alignment vertical="center" wrapText="1"/>
    </xf>
    <xf numFmtId="0" fontId="55" fillId="0" borderId="0" xfId="0" applyFont="1" applyFill="1" applyAlignment="1">
      <alignment horizontal="left" vertical="center" wrapText="1"/>
    </xf>
    <xf numFmtId="0" fontId="32" fillId="0" borderId="0" xfId="0" applyFont="1" applyFill="1" applyAlignment="1">
      <alignment horizontal="left" vertical="center" wrapText="1"/>
    </xf>
    <xf numFmtId="177" fontId="52" fillId="0" borderId="96" xfId="0" applyNumberFormat="1" applyFont="1" applyFill="1" applyBorder="1" applyAlignment="1">
      <alignment horizontal="center" vertical="center" shrinkToFit="1"/>
    </xf>
    <xf numFmtId="177" fontId="45" fillId="0" borderId="97" xfId="0" applyNumberFormat="1" applyFont="1" applyFill="1" applyBorder="1" applyAlignment="1">
      <alignment horizontal="center" vertical="center"/>
    </xf>
    <xf numFmtId="177" fontId="45" fillId="0" borderId="98" xfId="0" applyNumberFormat="1" applyFont="1" applyFill="1" applyBorder="1" applyAlignment="1">
      <alignment horizontal="center" vertical="center"/>
    </xf>
    <xf numFmtId="177" fontId="45" fillId="0" borderId="99" xfId="0" applyNumberFormat="1" applyFont="1" applyFill="1" applyBorder="1" applyAlignment="1">
      <alignment horizontal="center" vertical="center"/>
    </xf>
    <xf numFmtId="177" fontId="45" fillId="0" borderId="0" xfId="0" applyNumberFormat="1" applyFont="1" applyFill="1" applyBorder="1" applyAlignment="1">
      <alignment horizontal="center" vertical="center"/>
    </xf>
    <xf numFmtId="177" fontId="45" fillId="0" borderId="100" xfId="0" applyNumberFormat="1" applyFont="1" applyFill="1" applyBorder="1" applyAlignment="1">
      <alignment horizontal="center" vertical="center"/>
    </xf>
    <xf numFmtId="177" fontId="45" fillId="0" borderId="101" xfId="0" applyNumberFormat="1" applyFont="1" applyFill="1" applyBorder="1" applyAlignment="1">
      <alignment horizontal="center" vertical="center"/>
    </xf>
    <xf numFmtId="177" fontId="45" fillId="0" borderId="102" xfId="0" applyNumberFormat="1" applyFont="1" applyFill="1" applyBorder="1" applyAlignment="1">
      <alignment horizontal="center" vertical="center"/>
    </xf>
    <xf numFmtId="177" fontId="45" fillId="0" borderId="103" xfId="0" applyNumberFormat="1" applyFont="1" applyFill="1" applyBorder="1" applyAlignment="1">
      <alignment horizontal="center" vertical="center"/>
    </xf>
    <xf numFmtId="0" fontId="24" fillId="0" borderId="104" xfId="0" applyFont="1"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105" xfId="0" applyFill="1" applyBorder="1" applyAlignment="1">
      <alignment horizontal="center" vertical="center" shrinkToFit="1"/>
    </xf>
    <xf numFmtId="0" fontId="24" fillId="0" borderId="106" xfId="0" applyFont="1" applyFill="1" applyBorder="1" applyAlignment="1">
      <alignment horizontal="center" vertical="center" wrapText="1"/>
    </xf>
    <xf numFmtId="0" fontId="0" fillId="0" borderId="19" xfId="0" applyFill="1" applyBorder="1" applyAlignment="1">
      <alignment horizontal="center" vertical="center" wrapText="1"/>
    </xf>
    <xf numFmtId="0" fontId="24" fillId="0" borderId="18" xfId="0" applyFont="1" applyFill="1" applyBorder="1" applyAlignment="1">
      <alignment horizontal="center" vertical="center" wrapText="1"/>
    </xf>
    <xf numFmtId="0" fontId="0" fillId="0" borderId="20" xfId="0" applyFill="1" applyBorder="1" applyAlignment="1">
      <alignment horizontal="center" vertical="center" wrapText="1"/>
    </xf>
    <xf numFmtId="0" fontId="53" fillId="0" borderId="107" xfId="0" applyFont="1" applyFill="1" applyBorder="1" applyAlignment="1">
      <alignment horizontal="center" vertical="center" shrinkToFit="1"/>
    </xf>
    <xf numFmtId="0" fontId="53" fillId="0" borderId="72" xfId="0" applyFont="1" applyFill="1" applyBorder="1" applyAlignment="1">
      <alignment horizontal="center" vertical="center" shrinkToFit="1"/>
    </xf>
    <xf numFmtId="0" fontId="53" fillId="0" borderId="93" xfId="0" applyFont="1" applyFill="1" applyBorder="1" applyAlignment="1">
      <alignment horizontal="center" vertical="center" shrinkToFit="1"/>
    </xf>
    <xf numFmtId="0" fontId="53" fillId="0" borderId="71" xfId="0" applyFont="1" applyFill="1" applyBorder="1" applyAlignment="1">
      <alignment horizontal="center" vertical="center" wrapText="1"/>
    </xf>
    <xf numFmtId="0" fontId="53" fillId="0" borderId="72" xfId="0" applyFont="1" applyFill="1" applyBorder="1" applyAlignment="1">
      <alignment horizontal="center" vertical="center" wrapText="1"/>
    </xf>
    <xf numFmtId="0" fontId="53" fillId="0" borderId="73" xfId="0" applyFont="1" applyFill="1" applyBorder="1" applyAlignment="1">
      <alignment horizontal="center" vertical="center" wrapText="1"/>
    </xf>
    <xf numFmtId="0" fontId="53" fillId="0" borderId="31" xfId="0" applyFont="1" applyFill="1" applyBorder="1" applyAlignment="1">
      <alignment horizontal="center" vertical="center" wrapText="1"/>
    </xf>
    <xf numFmtId="0" fontId="53" fillId="0" borderId="32" xfId="0" applyFont="1" applyFill="1" applyBorder="1" applyAlignment="1">
      <alignment horizontal="center" vertical="center" wrapText="1"/>
    </xf>
    <xf numFmtId="0" fontId="53" fillId="0" borderId="0" xfId="0" applyFont="1" applyFill="1" applyBorder="1" applyAlignment="1">
      <alignment horizontal="left" vertical="center" wrapText="1" indent="1"/>
    </xf>
    <xf numFmtId="0" fontId="53" fillId="0" borderId="0" xfId="0" applyFont="1" applyFill="1" applyAlignment="1">
      <alignment horizontal="left" vertical="center" wrapText="1" indent="1"/>
    </xf>
    <xf numFmtId="0" fontId="53" fillId="0" borderId="24" xfId="0" applyFont="1" applyFill="1" applyBorder="1" applyAlignment="1">
      <alignment horizontal="left" vertical="center" wrapText="1" indent="1"/>
    </xf>
    <xf numFmtId="0" fontId="36" fillId="0" borderId="0" xfId="0" applyFont="1" applyFill="1" applyBorder="1" applyAlignment="1">
      <alignment horizontal="center" vertical="center" wrapText="1"/>
    </xf>
    <xf numFmtId="0" fontId="57" fillId="0" borderId="0" xfId="0" applyFont="1" applyFill="1" applyAlignment="1">
      <alignment vertical="center" wrapText="1" shrinkToFit="1"/>
    </xf>
    <xf numFmtId="0" fontId="48" fillId="0" borderId="78" xfId="0" applyFont="1" applyFill="1" applyBorder="1" applyAlignment="1">
      <alignment horizontal="left" vertical="center" indent="1"/>
    </xf>
    <xf numFmtId="0" fontId="48" fillId="0" borderId="79" xfId="0" applyFont="1" applyFill="1" applyBorder="1" applyAlignment="1">
      <alignment horizontal="left" vertical="center" indent="1"/>
    </xf>
    <xf numFmtId="0" fontId="48" fillId="0" borderId="85" xfId="0" applyFont="1" applyFill="1" applyBorder="1" applyAlignment="1">
      <alignment horizontal="left" vertical="center" indent="1"/>
    </xf>
    <xf numFmtId="0" fontId="24" fillId="0" borderId="0" xfId="0" applyFont="1" applyFill="1" applyBorder="1" applyAlignment="1">
      <alignment vertical="center"/>
    </xf>
    <xf numFmtId="0" fontId="24" fillId="0" borderId="95" xfId="0" applyFont="1" applyFill="1" applyBorder="1" applyAlignment="1">
      <alignment horizontal="center" vertical="center"/>
    </xf>
    <xf numFmtId="0" fontId="48" fillId="0" borderId="88" xfId="0" applyFont="1" applyFill="1" applyBorder="1" applyAlignment="1">
      <alignment horizontal="left" vertical="center" indent="1"/>
    </xf>
    <xf numFmtId="0" fontId="48" fillId="0" borderId="89" xfId="0" applyFont="1" applyFill="1" applyBorder="1" applyAlignment="1">
      <alignment horizontal="left" vertical="center" indent="1"/>
    </xf>
    <xf numFmtId="0" fontId="48" fillId="0" borderId="90" xfId="0" applyFont="1" applyFill="1" applyBorder="1" applyAlignment="1">
      <alignment horizontal="left" vertical="center" indent="1"/>
    </xf>
    <xf numFmtId="0" fontId="24" fillId="0" borderId="88" xfId="0" applyFont="1" applyFill="1" applyBorder="1" applyAlignment="1">
      <alignment horizontal="center" vertical="center" shrinkToFit="1"/>
    </xf>
    <xf numFmtId="0" fontId="24" fillId="0" borderId="89" xfId="0" applyFont="1" applyFill="1" applyBorder="1" applyAlignment="1">
      <alignment horizontal="center" vertical="center" shrinkToFit="1"/>
    </xf>
    <xf numFmtId="0" fontId="24" fillId="0" borderId="90" xfId="0" applyFont="1" applyFill="1" applyBorder="1" applyAlignment="1">
      <alignment horizontal="center" vertical="center" shrinkToFit="1"/>
    </xf>
    <xf numFmtId="0" fontId="32" fillId="0" borderId="88" xfId="0" applyFont="1" applyFill="1" applyBorder="1" applyAlignment="1">
      <alignment horizontal="left" vertical="center" indent="1" shrinkToFit="1"/>
    </xf>
    <xf numFmtId="0" fontId="32" fillId="0" borderId="89" xfId="0" applyFont="1" applyFill="1" applyBorder="1" applyAlignment="1">
      <alignment horizontal="left" vertical="center" indent="1" shrinkToFit="1"/>
    </xf>
    <xf numFmtId="0" fontId="0" fillId="0" borderId="91" xfId="0" applyFill="1" applyBorder="1" applyAlignment="1">
      <alignment horizontal="left" vertical="center" indent="1" shrinkToFit="1"/>
    </xf>
    <xf numFmtId="0" fontId="24" fillId="0" borderId="32" xfId="0" applyFont="1" applyFill="1" applyBorder="1" applyAlignment="1">
      <alignment vertical="center"/>
    </xf>
    <xf numFmtId="0" fontId="0" fillId="0" borderId="32" xfId="0" applyFill="1" applyBorder="1" applyAlignment="1">
      <alignment vertical="center"/>
    </xf>
    <xf numFmtId="0" fontId="47" fillId="0" borderId="0" xfId="0" applyFont="1" applyFill="1" applyBorder="1" applyAlignment="1">
      <alignment vertical="center"/>
    </xf>
    <xf numFmtId="0" fontId="39"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Border="1" applyAlignment="1">
      <alignment vertical="center" wrapText="1"/>
    </xf>
    <xf numFmtId="0" fontId="51" fillId="0" borderId="0" xfId="0" applyFont="1" applyFill="1" applyAlignment="1">
      <alignment horizontal="left" vertical="center"/>
    </xf>
    <xf numFmtId="0" fontId="37" fillId="0" borderId="0" xfId="0" applyFont="1" applyFill="1" applyBorder="1" applyAlignment="1">
      <alignment vertical="center" wrapText="1"/>
    </xf>
    <xf numFmtId="0" fontId="38" fillId="0" borderId="0" xfId="0" applyFont="1" applyFill="1" applyAlignment="1">
      <alignment vertical="center" wrapText="1"/>
    </xf>
    <xf numFmtId="0" fontId="24" fillId="0" borderId="0" xfId="0" applyFont="1" applyFill="1" applyAlignment="1">
      <alignment horizontal="left" vertical="center" wrapText="1"/>
    </xf>
    <xf numFmtId="0" fontId="50" fillId="0" borderId="96" xfId="0" applyFont="1" applyFill="1" applyBorder="1" applyAlignment="1">
      <alignment horizontal="center" vertical="center"/>
    </xf>
    <xf numFmtId="0" fontId="0" fillId="0" borderId="97" xfId="0" applyFill="1" applyBorder="1" applyAlignment="1">
      <alignment vertical="center"/>
    </xf>
    <xf numFmtId="0" fontId="0" fillId="0" borderId="98" xfId="0" applyFill="1" applyBorder="1" applyAlignment="1">
      <alignment vertical="center"/>
    </xf>
    <xf numFmtId="0" fontId="0" fillId="0" borderId="99" xfId="0" applyFill="1" applyBorder="1" applyAlignment="1">
      <alignment vertical="center"/>
    </xf>
    <xf numFmtId="0" fontId="0" fillId="0" borderId="100" xfId="0" applyFill="1" applyBorder="1" applyAlignment="1">
      <alignment vertical="center"/>
    </xf>
    <xf numFmtId="0" fontId="0" fillId="0" borderId="101" xfId="0" applyFill="1" applyBorder="1" applyAlignment="1">
      <alignment vertical="center"/>
    </xf>
    <xf numFmtId="0" fontId="0" fillId="0" borderId="102" xfId="0" applyFill="1" applyBorder="1" applyAlignment="1">
      <alignment vertical="center"/>
    </xf>
    <xf numFmtId="0" fontId="0" fillId="0" borderId="103" xfId="0" applyFill="1" applyBorder="1" applyAlignment="1">
      <alignment vertical="center"/>
    </xf>
    <xf numFmtId="0" fontId="24" fillId="0" borderId="99" xfId="0" applyFont="1" applyFill="1" applyBorder="1" applyAlignment="1">
      <alignment horizontal="right" vertical="center" wrapText="1"/>
    </xf>
    <xf numFmtId="0" fontId="24" fillId="0" borderId="0" xfId="0" applyFont="1" applyFill="1" applyBorder="1" applyAlignment="1">
      <alignment horizontal="right" vertical="center" wrapText="1"/>
    </xf>
    <xf numFmtId="0" fontId="32" fillId="0" borderId="78" xfId="0" applyFont="1" applyFill="1" applyBorder="1" applyAlignment="1">
      <alignment horizontal="left" vertical="center" indent="1" shrinkToFit="1"/>
    </xf>
    <xf numFmtId="0" fontId="0" fillId="0" borderId="79" xfId="0" applyFill="1" applyBorder="1" applyAlignment="1">
      <alignment horizontal="left" vertical="center" indent="1" shrinkToFit="1"/>
    </xf>
    <xf numFmtId="0" fontId="48" fillId="0" borderId="78" xfId="0" applyFont="1" applyFill="1" applyBorder="1" applyAlignment="1">
      <alignment horizontal="left" vertical="center" indent="1" shrinkToFit="1"/>
    </xf>
    <xf numFmtId="0" fontId="48" fillId="0" borderId="79" xfId="0" applyFont="1" applyFill="1" applyBorder="1" applyAlignment="1">
      <alignment horizontal="left" vertical="center" indent="1" shrinkToFit="1"/>
    </xf>
    <xf numFmtId="0" fontId="48" fillId="0" borderId="85" xfId="0" applyFont="1" applyFill="1" applyBorder="1" applyAlignment="1">
      <alignment horizontal="left" vertical="center" indent="1" shrinkToFit="1"/>
    </xf>
    <xf numFmtId="186" fontId="32" fillId="0" borderId="78" xfId="0" applyNumberFormat="1" applyFont="1" applyFill="1" applyBorder="1" applyAlignment="1">
      <alignment horizontal="right" vertical="center" indent="1" shrinkToFit="1"/>
    </xf>
    <xf numFmtId="186" fontId="32" fillId="0" borderId="79" xfId="0" applyNumberFormat="1" applyFont="1" applyFill="1" applyBorder="1" applyAlignment="1">
      <alignment horizontal="right" vertical="center" indent="1" shrinkToFit="1"/>
    </xf>
    <xf numFmtId="0" fontId="24" fillId="0" borderId="92" xfId="0" applyFont="1" applyFill="1" applyBorder="1" applyAlignment="1">
      <alignment horizontal="center" vertical="center"/>
    </xf>
    <xf numFmtId="0" fontId="48" fillId="0" borderId="71" xfId="0" applyFont="1" applyFill="1" applyBorder="1" applyAlignment="1">
      <alignment horizontal="left" vertical="center" indent="1"/>
    </xf>
    <xf numFmtId="0" fontId="48" fillId="0" borderId="72" xfId="0" applyFont="1" applyFill="1" applyBorder="1" applyAlignment="1">
      <alignment horizontal="left" vertical="center" indent="1"/>
    </xf>
    <xf numFmtId="0" fontId="48" fillId="0" borderId="73" xfId="0" applyFont="1" applyFill="1" applyBorder="1" applyAlignment="1">
      <alignment horizontal="left" vertical="center" indent="1"/>
    </xf>
    <xf numFmtId="0" fontId="48" fillId="0" borderId="80" xfId="0" applyFont="1" applyFill="1" applyBorder="1" applyAlignment="1">
      <alignment horizontal="left" vertical="center" indent="1"/>
    </xf>
    <xf numFmtId="0" fontId="39" fillId="0" borderId="0" xfId="0" applyFont="1" applyFill="1" applyAlignment="1">
      <alignment horizontal="left" vertical="top" wrapText="1"/>
    </xf>
    <xf numFmtId="0" fontId="32" fillId="0" borderId="81" xfId="0" applyNumberFormat="1" applyFont="1" applyFill="1" applyBorder="1" applyAlignment="1">
      <alignment horizontal="left" vertical="center"/>
    </xf>
    <xf numFmtId="0" fontId="32" fillId="0" borderId="82" xfId="0" applyNumberFormat="1" applyFont="1" applyFill="1" applyBorder="1" applyAlignment="1">
      <alignment horizontal="left" vertical="center"/>
    </xf>
    <xf numFmtId="0" fontId="32" fillId="0" borderId="76" xfId="0" applyNumberFormat="1" applyFont="1" applyFill="1" applyBorder="1" applyAlignment="1">
      <alignment horizontal="left" vertical="center"/>
    </xf>
    <xf numFmtId="0" fontId="32" fillId="0" borderId="77" xfId="0" applyNumberFormat="1" applyFont="1" applyFill="1" applyBorder="1" applyAlignment="1">
      <alignment horizontal="left" vertical="center"/>
    </xf>
    <xf numFmtId="0" fontId="29" fillId="0" borderId="0" xfId="0" applyFont="1" applyFill="1" applyBorder="1" applyAlignment="1">
      <alignment horizontal="right" vertical="center" shrinkToFit="1"/>
    </xf>
    <xf numFmtId="0" fontId="30" fillId="0" borderId="0" xfId="0" applyFont="1" applyFill="1" applyAlignment="1">
      <alignment horizontal="right" vertical="center" shrinkToFit="1"/>
    </xf>
    <xf numFmtId="0" fontId="30" fillId="0" borderId="1" xfId="0" applyFont="1" applyFill="1" applyBorder="1" applyAlignment="1">
      <alignment horizontal="right" vertical="center" shrinkToFit="1"/>
    </xf>
    <xf numFmtId="0" fontId="30" fillId="0" borderId="0" xfId="0" applyFont="1" applyFill="1" applyAlignment="1">
      <alignment horizontal="center" vertical="center" shrinkToFit="1"/>
    </xf>
    <xf numFmtId="0" fontId="0" fillId="0" borderId="1" xfId="0" applyFill="1" applyBorder="1" applyAlignment="1">
      <alignment horizontal="center" vertical="center" shrinkToFit="1"/>
    </xf>
    <xf numFmtId="0" fontId="0" fillId="0" borderId="0" xfId="0" applyFill="1" applyAlignment="1">
      <alignment horizontal="center" vertical="center" shrinkToFit="1"/>
    </xf>
    <xf numFmtId="0" fontId="29" fillId="0" borderId="31" xfId="0" applyFont="1" applyFill="1" applyBorder="1" applyAlignment="1">
      <alignment horizontal="right" vertical="center" shrinkToFit="1"/>
    </xf>
    <xf numFmtId="0" fontId="0" fillId="0" borderId="32" xfId="0" applyFill="1" applyBorder="1" applyAlignment="1">
      <alignment horizontal="right" vertical="center"/>
    </xf>
    <xf numFmtId="0" fontId="0" fillId="0" borderId="16" xfId="0" applyFill="1" applyBorder="1" applyAlignment="1">
      <alignment horizontal="right" vertical="center"/>
    </xf>
    <xf numFmtId="0" fontId="0" fillId="0" borderId="1" xfId="0" applyFill="1" applyBorder="1" applyAlignment="1">
      <alignment horizontal="right" vertical="center"/>
    </xf>
    <xf numFmtId="49" fontId="31" fillId="0" borderId="32" xfId="0" applyNumberFormat="1" applyFont="1" applyFill="1" applyBorder="1" applyAlignment="1">
      <alignment horizontal="center" vertical="center"/>
    </xf>
    <xf numFmtId="49" fontId="31" fillId="0" borderId="34" xfId="0" applyNumberFormat="1" applyFont="1" applyFill="1" applyBorder="1" applyAlignment="1">
      <alignment horizontal="center" vertical="center"/>
    </xf>
    <xf numFmtId="49" fontId="31" fillId="0" borderId="1" xfId="0" applyNumberFormat="1" applyFont="1" applyFill="1" applyBorder="1" applyAlignment="1">
      <alignment horizontal="center" vertical="center"/>
    </xf>
    <xf numFmtId="49" fontId="31" fillId="0" borderId="22" xfId="0" applyNumberFormat="1" applyFont="1" applyFill="1" applyBorder="1" applyAlignment="1">
      <alignment horizontal="center" vertical="center"/>
    </xf>
    <xf numFmtId="0" fontId="24" fillId="0" borderId="32" xfId="0" applyFont="1" applyFill="1" applyBorder="1" applyAlignment="1">
      <alignment horizontal="center" vertical="center" shrinkToFit="1"/>
    </xf>
    <xf numFmtId="0" fontId="0" fillId="0" borderId="32" xfId="0" applyFill="1" applyBorder="1" applyAlignment="1">
      <alignment horizontal="center" vertical="center" shrinkToFit="1"/>
    </xf>
    <xf numFmtId="176" fontId="32" fillId="0" borderId="32" xfId="0" applyNumberFormat="1" applyFont="1" applyFill="1" applyBorder="1" applyAlignment="1">
      <alignment horizontal="right" vertical="center"/>
    </xf>
    <xf numFmtId="0" fontId="24" fillId="0" borderId="0" xfId="0" applyFont="1" applyFill="1" applyBorder="1" applyAlignment="1">
      <alignment horizontal="center" vertical="center" shrinkToFit="1"/>
    </xf>
    <xf numFmtId="0" fontId="0" fillId="0" borderId="0" xfId="0" applyFill="1" applyBorder="1" applyAlignment="1">
      <alignment horizontal="center" vertical="center" shrinkToFit="1"/>
    </xf>
    <xf numFmtId="185" fontId="32" fillId="0" borderId="0" xfId="0" applyNumberFormat="1" applyFont="1" applyFill="1" applyBorder="1" applyAlignment="1" applyProtection="1">
      <alignment horizontal="right" vertical="center"/>
      <protection locked="0"/>
    </xf>
    <xf numFmtId="0" fontId="33" fillId="0" borderId="0" xfId="0" applyFont="1" applyFill="1" applyBorder="1" applyAlignment="1">
      <alignment horizontal="center" vertical="center"/>
    </xf>
    <xf numFmtId="0" fontId="34" fillId="0" borderId="0" xfId="0" applyFont="1" applyFill="1" applyAlignment="1">
      <alignment horizontal="center" vertical="center"/>
    </xf>
    <xf numFmtId="0" fontId="24" fillId="0" borderId="68" xfId="0" applyFont="1" applyFill="1" applyBorder="1" applyAlignment="1">
      <alignment horizontal="center" vertical="center"/>
    </xf>
    <xf numFmtId="0" fontId="0" fillId="0" borderId="69" xfId="0" applyFont="1" applyFill="1" applyBorder="1" applyAlignment="1">
      <alignment vertical="center"/>
    </xf>
    <xf numFmtId="0" fontId="0" fillId="0" borderId="74" xfId="0" applyFont="1" applyFill="1" applyBorder="1" applyAlignment="1">
      <alignment vertical="center"/>
    </xf>
    <xf numFmtId="0" fontId="0" fillId="0" borderId="75" xfId="0" applyFont="1" applyFill="1" applyBorder="1" applyAlignment="1">
      <alignment vertical="center"/>
    </xf>
    <xf numFmtId="0" fontId="35" fillId="0" borderId="70" xfId="0" applyNumberFormat="1" applyFont="1" applyFill="1" applyBorder="1" applyAlignment="1">
      <alignment horizontal="center" vertical="center"/>
    </xf>
    <xf numFmtId="0" fontId="36" fillId="0" borderId="32" xfId="0" applyFont="1" applyFill="1" applyBorder="1" applyAlignment="1">
      <alignment horizontal="center" vertical="center"/>
    </xf>
    <xf numFmtId="0" fontId="15" fillId="0" borderId="32" xfId="0" applyFont="1" applyFill="1" applyBorder="1" applyAlignment="1">
      <alignment vertical="center"/>
    </xf>
    <xf numFmtId="0" fontId="15" fillId="0" borderId="77" xfId="0" applyFont="1" applyFill="1" applyBorder="1" applyAlignment="1">
      <alignment vertical="center"/>
    </xf>
    <xf numFmtId="0" fontId="24" fillId="0" borderId="74" xfId="0" applyFont="1" applyFill="1" applyBorder="1" applyAlignment="1">
      <alignment horizontal="center" vertical="center" wrapText="1"/>
    </xf>
    <xf numFmtId="0" fontId="0" fillId="0" borderId="86" xfId="0" applyFont="1" applyFill="1" applyBorder="1" applyAlignment="1">
      <alignment vertical="center"/>
    </xf>
    <xf numFmtId="0" fontId="0" fillId="0" borderId="87" xfId="0" applyFont="1" applyFill="1" applyBorder="1" applyAlignment="1">
      <alignment vertical="center"/>
    </xf>
    <xf numFmtId="0" fontId="24" fillId="0" borderId="81" xfId="0" applyFont="1" applyFill="1" applyBorder="1" applyAlignment="1">
      <alignment horizontal="center" vertical="center"/>
    </xf>
    <xf numFmtId="0" fontId="0" fillId="0" borderId="83" xfId="0" applyFill="1" applyBorder="1" applyAlignment="1">
      <alignment horizontal="center" vertical="center"/>
    </xf>
    <xf numFmtId="0" fontId="24" fillId="0" borderId="88" xfId="0" applyFont="1" applyFill="1" applyBorder="1" applyAlignment="1">
      <alignment horizontal="center" vertical="center"/>
    </xf>
    <xf numFmtId="0" fontId="32" fillId="0" borderId="88" xfId="0" applyNumberFormat="1" applyFont="1" applyFill="1" applyBorder="1" applyAlignment="1">
      <alignment horizontal="left" vertical="center" indent="1" shrinkToFit="1"/>
    </xf>
    <xf numFmtId="0" fontId="0" fillId="0" borderId="89" xfId="0" applyFill="1" applyBorder="1" applyAlignment="1">
      <alignment horizontal="left" vertical="center" indent="1" shrinkToFit="1"/>
    </xf>
    <xf numFmtId="0" fontId="24" fillId="0" borderId="78" xfId="0" applyFont="1" applyFill="1" applyBorder="1" applyAlignment="1">
      <alignment horizontal="center" vertical="center" shrinkToFit="1"/>
    </xf>
    <xf numFmtId="0" fontId="0" fillId="0" borderId="79" xfId="0" applyFill="1" applyBorder="1" applyAlignment="1">
      <alignment horizontal="center" vertical="center" shrinkToFit="1"/>
    </xf>
    <xf numFmtId="0" fontId="0" fillId="0" borderId="85" xfId="0" applyFill="1" applyBorder="1" applyAlignment="1">
      <alignment horizontal="center" vertical="center" shrinkToFit="1"/>
    </xf>
  </cellXfs>
  <cellStyles count="2">
    <cellStyle name="パーセント" xfId="1" builtinId="5"/>
    <cellStyle name="標準" xfId="0" builtinId="0"/>
  </cellStyles>
  <dxfs count="8">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font>
      <fill>
        <patternFill patternType="none">
          <bgColor indexed="65"/>
        </patternFill>
      </fill>
    </dxf>
    <dxf>
      <font>
        <b/>
        <i/>
      </font>
      <fill>
        <patternFill patternType="none">
          <bgColor indexed="65"/>
        </patternFill>
      </fill>
    </dxf>
    <dxf>
      <font>
        <b/>
        <i/>
      </font>
      <fill>
        <patternFill patternType="none">
          <bgColor indexed="65"/>
        </patternFill>
      </fill>
    </dxf>
    <dxf>
      <font>
        <b/>
        <i/>
      </font>
      <fill>
        <patternFill patternType="none">
          <bgColor indexed="65"/>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971550</xdr:colOff>
          <xdr:row>0</xdr:row>
          <xdr:rowOff>85725</xdr:rowOff>
        </xdr:from>
        <xdr:to>
          <xdr:col>7</xdr:col>
          <xdr:colOff>342900</xdr:colOff>
          <xdr:row>0</xdr:row>
          <xdr:rowOff>266700</xdr:rowOff>
        </xdr:to>
        <xdr:pic>
          <xdr:nvPicPr>
            <xdr:cNvPr id="2" name="図 12">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AD$2:$AG$2" spid="_x0000_s1292"/>
                </a:ext>
              </a:extLst>
            </xdr:cNvPicPr>
          </xdr:nvPicPr>
          <xdr:blipFill>
            <a:blip xmlns:r="http://schemas.openxmlformats.org/officeDocument/2006/relationships" r:embed="rId1"/>
            <a:srcRect/>
            <a:stretch>
              <a:fillRect/>
            </a:stretch>
          </xdr:blipFill>
          <xdr:spPr bwMode="auto">
            <a:xfrm>
              <a:off x="3124200" y="85725"/>
              <a:ext cx="5762625" cy="1809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23</xdr:col>
      <xdr:colOff>219129</xdr:colOff>
      <xdr:row>119</xdr:row>
      <xdr:rowOff>165640</xdr:rowOff>
    </xdr:from>
    <xdr:to>
      <xdr:col>28</xdr:col>
      <xdr:colOff>125167</xdr:colOff>
      <xdr:row>120</xdr:row>
      <xdr:rowOff>184683</xdr:rowOff>
    </xdr:to>
    <xdr:sp macro="" textlink="">
      <xdr:nvSpPr>
        <xdr:cNvPr id="80" name="テキスト ボックス 79">
          <a:extLst>
            <a:ext uri="{FF2B5EF4-FFF2-40B4-BE49-F238E27FC236}">
              <a16:creationId xmlns:a16="http://schemas.microsoft.com/office/drawing/2014/main" id="{00000000-0008-0000-0200-000050000000}"/>
            </a:ext>
          </a:extLst>
        </xdr:cNvPr>
        <xdr:cNvSpPr txBox="1"/>
      </xdr:nvSpPr>
      <xdr:spPr bwMode="auto">
        <a:xfrm>
          <a:off x="5915079" y="27683365"/>
          <a:ext cx="1144288" cy="238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900">
              <a:latin typeface="HGSｺﾞｼｯｸE" panose="020B0900000000000000" pitchFamily="50" charset="-128"/>
              <a:ea typeface="HGSｺﾞｼｯｸE" panose="020B0900000000000000" pitchFamily="50" charset="-128"/>
            </a:rPr>
            <a:t>倒壊しにくい家</a:t>
          </a:r>
        </a:p>
      </xdr:txBody>
    </xdr:sp>
    <xdr:clientData/>
  </xdr:twoCellAnchor>
  <xdr:twoCellAnchor>
    <xdr:from>
      <xdr:col>24</xdr:col>
      <xdr:colOff>2380</xdr:colOff>
      <xdr:row>74</xdr:row>
      <xdr:rowOff>7144</xdr:rowOff>
    </xdr:from>
    <xdr:to>
      <xdr:col>24</xdr:col>
      <xdr:colOff>2380</xdr:colOff>
      <xdr:row>76</xdr:row>
      <xdr:rowOff>994</xdr:rowOff>
    </xdr:to>
    <xdr:cxnSp macro="">
      <xdr:nvCxnSpPr>
        <xdr:cNvPr id="81" name="直線矢印コネクタ 80">
          <a:extLst>
            <a:ext uri="{FF2B5EF4-FFF2-40B4-BE49-F238E27FC236}">
              <a16:creationId xmlns:a16="http://schemas.microsoft.com/office/drawing/2014/main" id="{00000000-0008-0000-0200-000051000000}"/>
            </a:ext>
          </a:extLst>
        </xdr:cNvPr>
        <xdr:cNvCxnSpPr/>
      </xdr:nvCxnSpPr>
      <xdr:spPr>
        <a:xfrm>
          <a:off x="5945980" y="15713869"/>
          <a:ext cx="0" cy="432000"/>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9123</xdr:colOff>
      <xdr:row>74</xdr:row>
      <xdr:rowOff>153793</xdr:rowOff>
    </xdr:from>
    <xdr:to>
      <xdr:col>25</xdr:col>
      <xdr:colOff>117123</xdr:colOff>
      <xdr:row>75</xdr:row>
      <xdr:rowOff>75543</xdr:rowOff>
    </xdr:to>
    <xdr:sp macro="" textlink="">
      <xdr:nvSpPr>
        <xdr:cNvPr id="82" name="二等辺三角形 81">
          <a:extLst>
            <a:ext uri="{FF2B5EF4-FFF2-40B4-BE49-F238E27FC236}">
              <a16:creationId xmlns:a16="http://schemas.microsoft.com/office/drawing/2014/main" id="{00000000-0008-0000-0200-000052000000}"/>
            </a:ext>
          </a:extLst>
        </xdr:cNvPr>
        <xdr:cNvSpPr/>
      </xdr:nvSpPr>
      <xdr:spPr>
        <a:xfrm rot="16200000">
          <a:off x="6183960" y="15876931"/>
          <a:ext cx="140825" cy="108000"/>
        </a:xfrm>
        <a:prstGeom prst="triangl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85725</xdr:colOff>
      <xdr:row>120</xdr:row>
      <xdr:rowOff>161925</xdr:rowOff>
    </xdr:from>
    <xdr:to>
      <xdr:col>28</xdr:col>
      <xdr:colOff>85725</xdr:colOff>
      <xdr:row>124</xdr:row>
      <xdr:rowOff>0</xdr:rowOff>
    </xdr:to>
    <xdr:grpSp>
      <xdr:nvGrpSpPr>
        <xdr:cNvPr id="95" name="グループ化 28">
          <a:extLst>
            <a:ext uri="{FF2B5EF4-FFF2-40B4-BE49-F238E27FC236}">
              <a16:creationId xmlns:a16="http://schemas.microsoft.com/office/drawing/2014/main" id="{00000000-0008-0000-0200-00005F000000}"/>
            </a:ext>
          </a:extLst>
        </xdr:cNvPr>
        <xdr:cNvGrpSpPr>
          <a:grpSpLocks/>
        </xdr:cNvGrpSpPr>
      </xdr:nvGrpSpPr>
      <xdr:grpSpPr bwMode="auto">
        <a:xfrm>
          <a:off x="5901459" y="26586295"/>
          <a:ext cx="969818" cy="741796"/>
          <a:chOff x="547687" y="541605"/>
          <a:chExt cx="4581836" cy="3372304"/>
        </a:xfrm>
      </xdr:grpSpPr>
      <xdr:sp macro="" textlink="">
        <xdr:nvSpPr>
          <xdr:cNvPr id="96" name="フリーフォーム 95">
            <a:extLst>
              <a:ext uri="{FF2B5EF4-FFF2-40B4-BE49-F238E27FC236}">
                <a16:creationId xmlns:a16="http://schemas.microsoft.com/office/drawing/2014/main" id="{00000000-0008-0000-0200-000060000000}"/>
              </a:ext>
            </a:extLst>
          </xdr:cNvPr>
          <xdr:cNvSpPr/>
        </xdr:nvSpPr>
        <xdr:spPr>
          <a:xfrm>
            <a:off x="2398044" y="1575778"/>
            <a:ext cx="881122" cy="224820"/>
          </a:xfrm>
          <a:custGeom>
            <a:avLst/>
            <a:gdLst>
              <a:gd name="connsiteX0" fmla="*/ 433388 w 862013"/>
              <a:gd name="connsiteY0" fmla="*/ 0 h 223837"/>
              <a:gd name="connsiteX1" fmla="*/ 0 w 862013"/>
              <a:gd name="connsiteY1" fmla="*/ 223837 h 223837"/>
              <a:gd name="connsiteX2" fmla="*/ 862013 w 862013"/>
              <a:gd name="connsiteY2" fmla="*/ 223837 h 223837"/>
              <a:gd name="connsiteX3" fmla="*/ 433388 w 862013"/>
              <a:gd name="connsiteY3" fmla="*/ 0 h 223837"/>
            </a:gdLst>
            <a:ahLst/>
            <a:cxnLst>
              <a:cxn ang="0">
                <a:pos x="connsiteX0" y="connsiteY0"/>
              </a:cxn>
              <a:cxn ang="0">
                <a:pos x="connsiteX1" y="connsiteY1"/>
              </a:cxn>
              <a:cxn ang="0">
                <a:pos x="connsiteX2" y="connsiteY2"/>
              </a:cxn>
              <a:cxn ang="0">
                <a:pos x="connsiteX3" y="connsiteY3"/>
              </a:cxn>
            </a:cxnLst>
            <a:rect l="l" t="t" r="r" b="b"/>
            <a:pathLst>
              <a:path w="862013" h="223837">
                <a:moveTo>
                  <a:pt x="433388" y="0"/>
                </a:moveTo>
                <a:lnTo>
                  <a:pt x="0" y="223837"/>
                </a:lnTo>
                <a:lnTo>
                  <a:pt x="862013" y="223837"/>
                </a:lnTo>
                <a:lnTo>
                  <a:pt x="433388" y="0"/>
                </a:lnTo>
                <a:close/>
              </a:path>
            </a:pathLst>
          </a:cu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97" name="直線コネクタ 96">
            <a:extLst>
              <a:ext uri="{FF2B5EF4-FFF2-40B4-BE49-F238E27FC236}">
                <a16:creationId xmlns:a16="http://schemas.microsoft.com/office/drawing/2014/main" id="{00000000-0008-0000-0200-000061000000}"/>
              </a:ext>
            </a:extLst>
          </xdr:cNvPr>
          <xdr:cNvCxnSpPr/>
        </xdr:nvCxnSpPr>
        <xdr:spPr>
          <a:xfrm>
            <a:off x="1296641" y="1395922"/>
            <a:ext cx="0" cy="89928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a:off x="4116232" y="1395922"/>
            <a:ext cx="0" cy="7194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988248" y="3779017"/>
            <a:ext cx="3700714" cy="134892"/>
          </a:xfrm>
          <a:prstGeom prst="rect">
            <a:avLst/>
          </a:prstGeom>
          <a:solidFill>
            <a:schemeClr val="bg1">
              <a:lumMod val="8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988248" y="2564987"/>
            <a:ext cx="0" cy="134892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4688962" y="2564987"/>
            <a:ext cx="0" cy="134892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3455391" y="2699880"/>
            <a:ext cx="616786" cy="1169065"/>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3411335" y="3868945"/>
            <a:ext cx="704898" cy="44964"/>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547687" y="3913909"/>
            <a:ext cx="458183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3411335" y="2609951"/>
            <a:ext cx="704898" cy="89928"/>
          </a:xfrm>
          <a:prstGeom prst="rect">
            <a:avLst/>
          </a:prstGeom>
          <a:solidFill>
            <a:schemeClr val="bg1">
              <a:lumMod val="6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1560978" y="2654916"/>
            <a:ext cx="616786" cy="1034173"/>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2177763" y="2654916"/>
            <a:ext cx="616786" cy="1034173"/>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1472865" y="1440886"/>
            <a:ext cx="440561" cy="314748"/>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9" name="フリーフォーム 108">
            <a:extLst>
              <a:ext uri="{FF2B5EF4-FFF2-40B4-BE49-F238E27FC236}">
                <a16:creationId xmlns:a16="http://schemas.microsoft.com/office/drawing/2014/main" id="{00000000-0008-0000-0200-00006D000000}"/>
              </a:ext>
            </a:extLst>
          </xdr:cNvPr>
          <xdr:cNvSpPr/>
        </xdr:nvSpPr>
        <xdr:spPr>
          <a:xfrm>
            <a:off x="679855" y="1440886"/>
            <a:ext cx="4317499" cy="1303958"/>
          </a:xfrm>
          <a:custGeom>
            <a:avLst/>
            <a:gdLst>
              <a:gd name="connsiteX0" fmla="*/ 1055370 w 1203960"/>
              <a:gd name="connsiteY0" fmla="*/ 0 h 510540"/>
              <a:gd name="connsiteX1" fmla="*/ 1203960 w 1203960"/>
              <a:gd name="connsiteY1" fmla="*/ 0 h 510540"/>
              <a:gd name="connsiteX2" fmla="*/ 121920 w 1203960"/>
              <a:gd name="connsiteY2" fmla="*/ 510540 h 510540"/>
              <a:gd name="connsiteX3" fmla="*/ 0 w 1203960"/>
              <a:gd name="connsiteY3" fmla="*/ 510540 h 510540"/>
              <a:gd name="connsiteX4" fmla="*/ 1055370 w 1203960"/>
              <a:gd name="connsiteY4" fmla="*/ 0 h 510540"/>
              <a:gd name="connsiteX0" fmla="*/ 1055370 w 1203960"/>
              <a:gd name="connsiteY0" fmla="*/ 0 h 510540"/>
              <a:gd name="connsiteX1" fmla="*/ 1203960 w 1203960"/>
              <a:gd name="connsiteY1" fmla="*/ 0 h 510540"/>
              <a:gd name="connsiteX2" fmla="*/ 1104900 w 1203960"/>
              <a:gd name="connsiteY2" fmla="*/ 53340 h 510540"/>
              <a:gd name="connsiteX3" fmla="*/ 121920 w 1203960"/>
              <a:gd name="connsiteY3" fmla="*/ 510540 h 510540"/>
              <a:gd name="connsiteX4" fmla="*/ 0 w 1203960"/>
              <a:gd name="connsiteY4" fmla="*/ 510540 h 510540"/>
              <a:gd name="connsiteX5" fmla="*/ 1055370 w 1203960"/>
              <a:gd name="connsiteY5" fmla="*/ 0 h 510540"/>
              <a:gd name="connsiteX0" fmla="*/ 1055370 w 1203960"/>
              <a:gd name="connsiteY0" fmla="*/ 0 h 510540"/>
              <a:gd name="connsiteX1" fmla="*/ 1203960 w 1203960"/>
              <a:gd name="connsiteY1" fmla="*/ 0 h 510540"/>
              <a:gd name="connsiteX2" fmla="*/ 1162050 w 1203960"/>
              <a:gd name="connsiteY2" fmla="*/ 30480 h 510540"/>
              <a:gd name="connsiteX3" fmla="*/ 1104900 w 1203960"/>
              <a:gd name="connsiteY3" fmla="*/ 53340 h 510540"/>
              <a:gd name="connsiteX4" fmla="*/ 121920 w 1203960"/>
              <a:gd name="connsiteY4" fmla="*/ 510540 h 510540"/>
              <a:gd name="connsiteX5" fmla="*/ 0 w 1203960"/>
              <a:gd name="connsiteY5" fmla="*/ 510540 h 510540"/>
              <a:gd name="connsiteX6" fmla="*/ 1055370 w 1203960"/>
              <a:gd name="connsiteY6" fmla="*/ 0 h 510540"/>
              <a:gd name="connsiteX0" fmla="*/ 1055370 w 2244090"/>
              <a:gd name="connsiteY0" fmla="*/ 0 h 510540"/>
              <a:gd name="connsiteX1" fmla="*/ 1203960 w 2244090"/>
              <a:gd name="connsiteY1" fmla="*/ 0 h 510540"/>
              <a:gd name="connsiteX2" fmla="*/ 2244090 w 2244090"/>
              <a:gd name="connsiteY2" fmla="*/ 476250 h 510540"/>
              <a:gd name="connsiteX3" fmla="*/ 1104900 w 2244090"/>
              <a:gd name="connsiteY3" fmla="*/ 53340 h 510540"/>
              <a:gd name="connsiteX4" fmla="*/ 121920 w 2244090"/>
              <a:gd name="connsiteY4" fmla="*/ 510540 h 510540"/>
              <a:gd name="connsiteX5" fmla="*/ 0 w 2244090"/>
              <a:gd name="connsiteY5" fmla="*/ 510540 h 510540"/>
              <a:gd name="connsiteX6" fmla="*/ 1055370 w 2244090"/>
              <a:gd name="connsiteY6" fmla="*/ 0 h 510540"/>
              <a:gd name="connsiteX0" fmla="*/ 1102031 w 2244090"/>
              <a:gd name="connsiteY0" fmla="*/ 0 h 517994"/>
              <a:gd name="connsiteX1" fmla="*/ 1203960 w 2244090"/>
              <a:gd name="connsiteY1" fmla="*/ 7454 h 517994"/>
              <a:gd name="connsiteX2" fmla="*/ 2244090 w 2244090"/>
              <a:gd name="connsiteY2" fmla="*/ 483704 h 517994"/>
              <a:gd name="connsiteX3" fmla="*/ 1104900 w 2244090"/>
              <a:gd name="connsiteY3" fmla="*/ 60794 h 517994"/>
              <a:gd name="connsiteX4" fmla="*/ 121920 w 2244090"/>
              <a:gd name="connsiteY4" fmla="*/ 517994 h 517994"/>
              <a:gd name="connsiteX5" fmla="*/ 0 w 2244090"/>
              <a:gd name="connsiteY5" fmla="*/ 517994 h 517994"/>
              <a:gd name="connsiteX6" fmla="*/ 1102031 w 2244090"/>
              <a:gd name="connsiteY6" fmla="*/ 0 h 517994"/>
              <a:gd name="connsiteX0" fmla="*/ 1102031 w 2122774"/>
              <a:gd name="connsiteY0" fmla="*/ 0 h 517994"/>
              <a:gd name="connsiteX1" fmla="*/ 1203960 w 2122774"/>
              <a:gd name="connsiteY1" fmla="*/ 7454 h 517994"/>
              <a:gd name="connsiteX2" fmla="*/ 2122774 w 2122774"/>
              <a:gd name="connsiteY2" fmla="*/ 511035 h 517994"/>
              <a:gd name="connsiteX3" fmla="*/ 1104900 w 2122774"/>
              <a:gd name="connsiteY3" fmla="*/ 60794 h 517994"/>
              <a:gd name="connsiteX4" fmla="*/ 121920 w 2122774"/>
              <a:gd name="connsiteY4" fmla="*/ 517994 h 517994"/>
              <a:gd name="connsiteX5" fmla="*/ 0 w 2122774"/>
              <a:gd name="connsiteY5" fmla="*/ 517994 h 517994"/>
              <a:gd name="connsiteX6" fmla="*/ 1102031 w 2122774"/>
              <a:gd name="connsiteY6" fmla="*/ 0 h 517994"/>
              <a:gd name="connsiteX0" fmla="*/ 1102031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02031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10967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13835 w 2230491"/>
              <a:gd name="connsiteY3" fmla="*/ 58411 h 519305"/>
              <a:gd name="connsiteX4" fmla="*/ 121920 w 2230491"/>
              <a:gd name="connsiteY4" fmla="*/ 517994 h 519305"/>
              <a:gd name="connsiteX5" fmla="*/ 0 w 2230491"/>
              <a:gd name="connsiteY5" fmla="*/ 517994 h 519305"/>
              <a:gd name="connsiteX6" fmla="*/ 1110967 w 2230491"/>
              <a:gd name="connsiteY6" fmla="*/ 0 h 519305"/>
              <a:gd name="connsiteX0" fmla="*/ 1119902 w 2239426"/>
              <a:gd name="connsiteY0" fmla="*/ 0 h 519305"/>
              <a:gd name="connsiteX1" fmla="*/ 2239426 w 2239426"/>
              <a:gd name="connsiteY1" fmla="*/ 519305 h 519305"/>
              <a:gd name="connsiteX2" fmla="*/ 2131709 w 2239426"/>
              <a:gd name="connsiteY2" fmla="*/ 511035 h 519305"/>
              <a:gd name="connsiteX3" fmla="*/ 1122770 w 2239426"/>
              <a:gd name="connsiteY3" fmla="*/ 58411 h 519305"/>
              <a:gd name="connsiteX4" fmla="*/ 130855 w 2239426"/>
              <a:gd name="connsiteY4" fmla="*/ 517994 h 519305"/>
              <a:gd name="connsiteX5" fmla="*/ 0 w 2239426"/>
              <a:gd name="connsiteY5" fmla="*/ 517994 h 519305"/>
              <a:gd name="connsiteX6" fmla="*/ 1119902 w 2239426"/>
              <a:gd name="connsiteY6" fmla="*/ 0 h 519305"/>
              <a:gd name="connsiteX0" fmla="*/ 1119902 w 2239426"/>
              <a:gd name="connsiteY0" fmla="*/ 0 h 572822"/>
              <a:gd name="connsiteX1" fmla="*/ 2239426 w 2239426"/>
              <a:gd name="connsiteY1" fmla="*/ 519305 h 572822"/>
              <a:gd name="connsiteX2" fmla="*/ 2131709 w 2239426"/>
              <a:gd name="connsiteY2" fmla="*/ 511035 h 572822"/>
              <a:gd name="connsiteX3" fmla="*/ 1122770 w 2239426"/>
              <a:gd name="connsiteY3" fmla="*/ 58411 h 572822"/>
              <a:gd name="connsiteX4" fmla="*/ 5763 w 2239426"/>
              <a:gd name="connsiteY4" fmla="*/ 572822 h 572822"/>
              <a:gd name="connsiteX5" fmla="*/ 0 w 2239426"/>
              <a:gd name="connsiteY5" fmla="*/ 517994 h 572822"/>
              <a:gd name="connsiteX6" fmla="*/ 1119902 w 2239426"/>
              <a:gd name="connsiteY6" fmla="*/ 0 h 572822"/>
              <a:gd name="connsiteX0" fmla="*/ 1119902 w 2239426"/>
              <a:gd name="connsiteY0" fmla="*/ 0 h 573014"/>
              <a:gd name="connsiteX1" fmla="*/ 2239426 w 2239426"/>
              <a:gd name="connsiteY1" fmla="*/ 519305 h 573014"/>
              <a:gd name="connsiteX2" fmla="*/ 2238931 w 2239426"/>
              <a:gd name="connsiteY2" fmla="*/ 573014 h 573014"/>
              <a:gd name="connsiteX3" fmla="*/ 1122770 w 2239426"/>
              <a:gd name="connsiteY3" fmla="*/ 58411 h 573014"/>
              <a:gd name="connsiteX4" fmla="*/ 5763 w 2239426"/>
              <a:gd name="connsiteY4" fmla="*/ 572822 h 573014"/>
              <a:gd name="connsiteX5" fmla="*/ 0 w 2239426"/>
              <a:gd name="connsiteY5" fmla="*/ 517994 h 573014"/>
              <a:gd name="connsiteX6" fmla="*/ 1119902 w 2239426"/>
              <a:gd name="connsiteY6" fmla="*/ 0 h 573014"/>
              <a:gd name="connsiteX0" fmla="*/ 1126052 w 2245576"/>
              <a:gd name="connsiteY0" fmla="*/ 0 h 577590"/>
              <a:gd name="connsiteX1" fmla="*/ 2245576 w 2245576"/>
              <a:gd name="connsiteY1" fmla="*/ 519305 h 577590"/>
              <a:gd name="connsiteX2" fmla="*/ 2245081 w 2245576"/>
              <a:gd name="connsiteY2" fmla="*/ 573014 h 577590"/>
              <a:gd name="connsiteX3" fmla="*/ 1128920 w 2245576"/>
              <a:gd name="connsiteY3" fmla="*/ 58411 h 577590"/>
              <a:gd name="connsiteX4" fmla="*/ 0 w 2245576"/>
              <a:gd name="connsiteY4" fmla="*/ 577590 h 577590"/>
              <a:gd name="connsiteX5" fmla="*/ 6150 w 2245576"/>
              <a:gd name="connsiteY5" fmla="*/ 517994 h 577590"/>
              <a:gd name="connsiteX6" fmla="*/ 1126052 w 2245576"/>
              <a:gd name="connsiteY6" fmla="*/ 0 h 577590"/>
              <a:gd name="connsiteX0" fmla="*/ 1119902 w 2239426"/>
              <a:gd name="connsiteY0" fmla="*/ 0 h 577590"/>
              <a:gd name="connsiteX1" fmla="*/ 2239426 w 2239426"/>
              <a:gd name="connsiteY1" fmla="*/ 519305 h 577590"/>
              <a:gd name="connsiteX2" fmla="*/ 2238931 w 2239426"/>
              <a:gd name="connsiteY2" fmla="*/ 573014 h 577590"/>
              <a:gd name="connsiteX3" fmla="*/ 1122770 w 2239426"/>
              <a:gd name="connsiteY3" fmla="*/ 58411 h 577590"/>
              <a:gd name="connsiteX4" fmla="*/ 2785 w 2239426"/>
              <a:gd name="connsiteY4" fmla="*/ 577590 h 577590"/>
              <a:gd name="connsiteX5" fmla="*/ 0 w 2239426"/>
              <a:gd name="connsiteY5" fmla="*/ 517994 h 577590"/>
              <a:gd name="connsiteX6" fmla="*/ 1119902 w 2239426"/>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4026 w 2243452"/>
              <a:gd name="connsiteY5" fmla="*/ 517994 h 577590"/>
              <a:gd name="connsiteX6" fmla="*/ 1123928 w 2243452"/>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849 w 2243452"/>
              <a:gd name="connsiteY5" fmla="*/ 520684 h 577590"/>
              <a:gd name="connsiteX6" fmla="*/ 1123928 w 2243452"/>
              <a:gd name="connsiteY6" fmla="*/ 0 h 577590"/>
              <a:gd name="connsiteX0" fmla="*/ 1126255 w 2245779"/>
              <a:gd name="connsiteY0" fmla="*/ 0 h 577590"/>
              <a:gd name="connsiteX1" fmla="*/ 2245779 w 2245779"/>
              <a:gd name="connsiteY1" fmla="*/ 519305 h 577590"/>
              <a:gd name="connsiteX2" fmla="*/ 2245284 w 2245779"/>
              <a:gd name="connsiteY2" fmla="*/ 573014 h 577590"/>
              <a:gd name="connsiteX3" fmla="*/ 1129123 w 2245779"/>
              <a:gd name="connsiteY3" fmla="*/ 58411 h 577590"/>
              <a:gd name="connsiteX4" fmla="*/ 2327 w 2245779"/>
              <a:gd name="connsiteY4" fmla="*/ 577590 h 577590"/>
              <a:gd name="connsiteX5" fmla="*/ 0 w 2245779"/>
              <a:gd name="connsiteY5" fmla="*/ 522030 h 577590"/>
              <a:gd name="connsiteX6" fmla="*/ 1126255 w 2245779"/>
              <a:gd name="connsiteY6" fmla="*/ 0 h 577590"/>
              <a:gd name="connsiteX0" fmla="*/ 1126255 w 2251637"/>
              <a:gd name="connsiteY0" fmla="*/ 0 h 578395"/>
              <a:gd name="connsiteX1" fmla="*/ 2245779 w 2251637"/>
              <a:gd name="connsiteY1" fmla="*/ 519305 h 578395"/>
              <a:gd name="connsiteX2" fmla="*/ 2251637 w 2251637"/>
              <a:gd name="connsiteY2" fmla="*/ 578395 h 578395"/>
              <a:gd name="connsiteX3" fmla="*/ 1129123 w 2251637"/>
              <a:gd name="connsiteY3" fmla="*/ 58411 h 578395"/>
              <a:gd name="connsiteX4" fmla="*/ 2327 w 2251637"/>
              <a:gd name="connsiteY4" fmla="*/ 577590 h 578395"/>
              <a:gd name="connsiteX5" fmla="*/ 0 w 2251637"/>
              <a:gd name="connsiteY5" fmla="*/ 522030 h 578395"/>
              <a:gd name="connsiteX6" fmla="*/ 1126255 w 2251637"/>
              <a:gd name="connsiteY6" fmla="*/ 0 h 578395"/>
              <a:gd name="connsiteX0" fmla="*/ 1126255 w 2252132"/>
              <a:gd name="connsiteY0" fmla="*/ 0 h 578395"/>
              <a:gd name="connsiteX1" fmla="*/ 2252132 w 2252132"/>
              <a:gd name="connsiteY1" fmla="*/ 519305 h 578395"/>
              <a:gd name="connsiteX2" fmla="*/ 2251637 w 2252132"/>
              <a:gd name="connsiteY2" fmla="*/ 578395 h 578395"/>
              <a:gd name="connsiteX3" fmla="*/ 1129123 w 2252132"/>
              <a:gd name="connsiteY3" fmla="*/ 58411 h 578395"/>
              <a:gd name="connsiteX4" fmla="*/ 2327 w 2252132"/>
              <a:gd name="connsiteY4" fmla="*/ 577590 h 578395"/>
              <a:gd name="connsiteX5" fmla="*/ 0 w 2252132"/>
              <a:gd name="connsiteY5" fmla="*/ 522030 h 578395"/>
              <a:gd name="connsiteX6" fmla="*/ 1126255 w 2252132"/>
              <a:gd name="connsiteY6" fmla="*/ 0 h 57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52132" h="578395">
                <a:moveTo>
                  <a:pt x="1126255" y="0"/>
                </a:moveTo>
                <a:lnTo>
                  <a:pt x="2252132" y="519305"/>
                </a:lnTo>
                <a:lnTo>
                  <a:pt x="2251637" y="578395"/>
                </a:lnTo>
                <a:lnTo>
                  <a:pt x="1129123" y="58411"/>
                </a:lnTo>
                <a:lnTo>
                  <a:pt x="2327" y="577590"/>
                </a:lnTo>
                <a:cubicBezTo>
                  <a:pt x="1551" y="559070"/>
                  <a:pt x="776" y="540550"/>
                  <a:pt x="0" y="522030"/>
                </a:cubicBezTo>
                <a:lnTo>
                  <a:pt x="1126255" y="0"/>
                </a:lnTo>
                <a:close/>
              </a:path>
            </a:pathLst>
          </a:custGeom>
          <a:solidFill>
            <a:schemeClr val="bg1">
              <a:lumMod val="6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0" name="フリーフォーム 109">
            <a:extLst>
              <a:ext uri="{FF2B5EF4-FFF2-40B4-BE49-F238E27FC236}">
                <a16:creationId xmlns:a16="http://schemas.microsoft.com/office/drawing/2014/main" id="{00000000-0008-0000-0200-00006E000000}"/>
              </a:ext>
            </a:extLst>
          </xdr:cNvPr>
          <xdr:cNvSpPr/>
        </xdr:nvSpPr>
        <xdr:spPr>
          <a:xfrm>
            <a:off x="2265876" y="631533"/>
            <a:ext cx="881122" cy="224820"/>
          </a:xfrm>
          <a:custGeom>
            <a:avLst/>
            <a:gdLst>
              <a:gd name="connsiteX0" fmla="*/ 433388 w 862013"/>
              <a:gd name="connsiteY0" fmla="*/ 0 h 223837"/>
              <a:gd name="connsiteX1" fmla="*/ 0 w 862013"/>
              <a:gd name="connsiteY1" fmla="*/ 223837 h 223837"/>
              <a:gd name="connsiteX2" fmla="*/ 862013 w 862013"/>
              <a:gd name="connsiteY2" fmla="*/ 223837 h 223837"/>
              <a:gd name="connsiteX3" fmla="*/ 433388 w 862013"/>
              <a:gd name="connsiteY3" fmla="*/ 0 h 223837"/>
            </a:gdLst>
            <a:ahLst/>
            <a:cxnLst>
              <a:cxn ang="0">
                <a:pos x="connsiteX0" y="connsiteY0"/>
              </a:cxn>
              <a:cxn ang="0">
                <a:pos x="connsiteX1" y="connsiteY1"/>
              </a:cxn>
              <a:cxn ang="0">
                <a:pos x="connsiteX2" y="connsiteY2"/>
              </a:cxn>
              <a:cxn ang="0">
                <a:pos x="connsiteX3" y="connsiteY3"/>
              </a:cxn>
            </a:cxnLst>
            <a:rect l="l" t="t" r="r" b="b"/>
            <a:pathLst>
              <a:path w="862013" h="223837">
                <a:moveTo>
                  <a:pt x="433388" y="0"/>
                </a:moveTo>
                <a:lnTo>
                  <a:pt x="0" y="223837"/>
                </a:lnTo>
                <a:lnTo>
                  <a:pt x="862013" y="223837"/>
                </a:lnTo>
                <a:lnTo>
                  <a:pt x="433388" y="0"/>
                </a:lnTo>
                <a:close/>
              </a:path>
            </a:pathLst>
          </a:cu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1" name="フリーフォーム 110">
            <a:extLst>
              <a:ext uri="{FF2B5EF4-FFF2-40B4-BE49-F238E27FC236}">
                <a16:creationId xmlns:a16="http://schemas.microsoft.com/office/drawing/2014/main" id="{00000000-0008-0000-0200-00006F000000}"/>
              </a:ext>
            </a:extLst>
          </xdr:cNvPr>
          <xdr:cNvSpPr/>
        </xdr:nvSpPr>
        <xdr:spPr>
          <a:xfrm>
            <a:off x="988248" y="541605"/>
            <a:ext cx="3436377" cy="989209"/>
          </a:xfrm>
          <a:custGeom>
            <a:avLst/>
            <a:gdLst>
              <a:gd name="connsiteX0" fmla="*/ 1055370 w 1203960"/>
              <a:gd name="connsiteY0" fmla="*/ 0 h 510540"/>
              <a:gd name="connsiteX1" fmla="*/ 1203960 w 1203960"/>
              <a:gd name="connsiteY1" fmla="*/ 0 h 510540"/>
              <a:gd name="connsiteX2" fmla="*/ 121920 w 1203960"/>
              <a:gd name="connsiteY2" fmla="*/ 510540 h 510540"/>
              <a:gd name="connsiteX3" fmla="*/ 0 w 1203960"/>
              <a:gd name="connsiteY3" fmla="*/ 510540 h 510540"/>
              <a:gd name="connsiteX4" fmla="*/ 1055370 w 1203960"/>
              <a:gd name="connsiteY4" fmla="*/ 0 h 510540"/>
              <a:gd name="connsiteX0" fmla="*/ 1055370 w 1203960"/>
              <a:gd name="connsiteY0" fmla="*/ 0 h 510540"/>
              <a:gd name="connsiteX1" fmla="*/ 1203960 w 1203960"/>
              <a:gd name="connsiteY1" fmla="*/ 0 h 510540"/>
              <a:gd name="connsiteX2" fmla="*/ 1104900 w 1203960"/>
              <a:gd name="connsiteY2" fmla="*/ 53340 h 510540"/>
              <a:gd name="connsiteX3" fmla="*/ 121920 w 1203960"/>
              <a:gd name="connsiteY3" fmla="*/ 510540 h 510540"/>
              <a:gd name="connsiteX4" fmla="*/ 0 w 1203960"/>
              <a:gd name="connsiteY4" fmla="*/ 510540 h 510540"/>
              <a:gd name="connsiteX5" fmla="*/ 1055370 w 1203960"/>
              <a:gd name="connsiteY5" fmla="*/ 0 h 510540"/>
              <a:gd name="connsiteX0" fmla="*/ 1055370 w 1203960"/>
              <a:gd name="connsiteY0" fmla="*/ 0 h 510540"/>
              <a:gd name="connsiteX1" fmla="*/ 1203960 w 1203960"/>
              <a:gd name="connsiteY1" fmla="*/ 0 h 510540"/>
              <a:gd name="connsiteX2" fmla="*/ 1162050 w 1203960"/>
              <a:gd name="connsiteY2" fmla="*/ 30480 h 510540"/>
              <a:gd name="connsiteX3" fmla="*/ 1104900 w 1203960"/>
              <a:gd name="connsiteY3" fmla="*/ 53340 h 510540"/>
              <a:gd name="connsiteX4" fmla="*/ 121920 w 1203960"/>
              <a:gd name="connsiteY4" fmla="*/ 510540 h 510540"/>
              <a:gd name="connsiteX5" fmla="*/ 0 w 1203960"/>
              <a:gd name="connsiteY5" fmla="*/ 510540 h 510540"/>
              <a:gd name="connsiteX6" fmla="*/ 1055370 w 1203960"/>
              <a:gd name="connsiteY6" fmla="*/ 0 h 510540"/>
              <a:gd name="connsiteX0" fmla="*/ 1055370 w 2244090"/>
              <a:gd name="connsiteY0" fmla="*/ 0 h 510540"/>
              <a:gd name="connsiteX1" fmla="*/ 1203960 w 2244090"/>
              <a:gd name="connsiteY1" fmla="*/ 0 h 510540"/>
              <a:gd name="connsiteX2" fmla="*/ 2244090 w 2244090"/>
              <a:gd name="connsiteY2" fmla="*/ 476250 h 510540"/>
              <a:gd name="connsiteX3" fmla="*/ 1104900 w 2244090"/>
              <a:gd name="connsiteY3" fmla="*/ 53340 h 510540"/>
              <a:gd name="connsiteX4" fmla="*/ 121920 w 2244090"/>
              <a:gd name="connsiteY4" fmla="*/ 510540 h 510540"/>
              <a:gd name="connsiteX5" fmla="*/ 0 w 2244090"/>
              <a:gd name="connsiteY5" fmla="*/ 510540 h 510540"/>
              <a:gd name="connsiteX6" fmla="*/ 1055370 w 2244090"/>
              <a:gd name="connsiteY6" fmla="*/ 0 h 510540"/>
              <a:gd name="connsiteX0" fmla="*/ 1102031 w 2244090"/>
              <a:gd name="connsiteY0" fmla="*/ 0 h 517994"/>
              <a:gd name="connsiteX1" fmla="*/ 1203960 w 2244090"/>
              <a:gd name="connsiteY1" fmla="*/ 7454 h 517994"/>
              <a:gd name="connsiteX2" fmla="*/ 2244090 w 2244090"/>
              <a:gd name="connsiteY2" fmla="*/ 483704 h 517994"/>
              <a:gd name="connsiteX3" fmla="*/ 1104900 w 2244090"/>
              <a:gd name="connsiteY3" fmla="*/ 60794 h 517994"/>
              <a:gd name="connsiteX4" fmla="*/ 121920 w 2244090"/>
              <a:gd name="connsiteY4" fmla="*/ 517994 h 517994"/>
              <a:gd name="connsiteX5" fmla="*/ 0 w 2244090"/>
              <a:gd name="connsiteY5" fmla="*/ 517994 h 517994"/>
              <a:gd name="connsiteX6" fmla="*/ 1102031 w 2244090"/>
              <a:gd name="connsiteY6" fmla="*/ 0 h 517994"/>
              <a:gd name="connsiteX0" fmla="*/ 1102031 w 2122774"/>
              <a:gd name="connsiteY0" fmla="*/ 0 h 517994"/>
              <a:gd name="connsiteX1" fmla="*/ 1203960 w 2122774"/>
              <a:gd name="connsiteY1" fmla="*/ 7454 h 517994"/>
              <a:gd name="connsiteX2" fmla="*/ 2122774 w 2122774"/>
              <a:gd name="connsiteY2" fmla="*/ 511035 h 517994"/>
              <a:gd name="connsiteX3" fmla="*/ 1104900 w 2122774"/>
              <a:gd name="connsiteY3" fmla="*/ 60794 h 517994"/>
              <a:gd name="connsiteX4" fmla="*/ 121920 w 2122774"/>
              <a:gd name="connsiteY4" fmla="*/ 517994 h 517994"/>
              <a:gd name="connsiteX5" fmla="*/ 0 w 2122774"/>
              <a:gd name="connsiteY5" fmla="*/ 517994 h 517994"/>
              <a:gd name="connsiteX6" fmla="*/ 1102031 w 2122774"/>
              <a:gd name="connsiteY6" fmla="*/ 0 h 517994"/>
              <a:gd name="connsiteX0" fmla="*/ 1102031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02031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10967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13835 w 2230491"/>
              <a:gd name="connsiteY3" fmla="*/ 58411 h 519305"/>
              <a:gd name="connsiteX4" fmla="*/ 121920 w 2230491"/>
              <a:gd name="connsiteY4" fmla="*/ 517994 h 519305"/>
              <a:gd name="connsiteX5" fmla="*/ 0 w 2230491"/>
              <a:gd name="connsiteY5" fmla="*/ 517994 h 519305"/>
              <a:gd name="connsiteX6" fmla="*/ 1110967 w 2230491"/>
              <a:gd name="connsiteY6" fmla="*/ 0 h 519305"/>
              <a:gd name="connsiteX0" fmla="*/ 1119902 w 2239426"/>
              <a:gd name="connsiteY0" fmla="*/ 0 h 519305"/>
              <a:gd name="connsiteX1" fmla="*/ 2239426 w 2239426"/>
              <a:gd name="connsiteY1" fmla="*/ 519305 h 519305"/>
              <a:gd name="connsiteX2" fmla="*/ 2131709 w 2239426"/>
              <a:gd name="connsiteY2" fmla="*/ 511035 h 519305"/>
              <a:gd name="connsiteX3" fmla="*/ 1122770 w 2239426"/>
              <a:gd name="connsiteY3" fmla="*/ 58411 h 519305"/>
              <a:gd name="connsiteX4" fmla="*/ 130855 w 2239426"/>
              <a:gd name="connsiteY4" fmla="*/ 517994 h 519305"/>
              <a:gd name="connsiteX5" fmla="*/ 0 w 2239426"/>
              <a:gd name="connsiteY5" fmla="*/ 517994 h 519305"/>
              <a:gd name="connsiteX6" fmla="*/ 1119902 w 2239426"/>
              <a:gd name="connsiteY6" fmla="*/ 0 h 519305"/>
              <a:gd name="connsiteX0" fmla="*/ 1119902 w 2239426"/>
              <a:gd name="connsiteY0" fmla="*/ 0 h 572822"/>
              <a:gd name="connsiteX1" fmla="*/ 2239426 w 2239426"/>
              <a:gd name="connsiteY1" fmla="*/ 519305 h 572822"/>
              <a:gd name="connsiteX2" fmla="*/ 2131709 w 2239426"/>
              <a:gd name="connsiteY2" fmla="*/ 511035 h 572822"/>
              <a:gd name="connsiteX3" fmla="*/ 1122770 w 2239426"/>
              <a:gd name="connsiteY3" fmla="*/ 58411 h 572822"/>
              <a:gd name="connsiteX4" fmla="*/ 5763 w 2239426"/>
              <a:gd name="connsiteY4" fmla="*/ 572822 h 572822"/>
              <a:gd name="connsiteX5" fmla="*/ 0 w 2239426"/>
              <a:gd name="connsiteY5" fmla="*/ 517994 h 572822"/>
              <a:gd name="connsiteX6" fmla="*/ 1119902 w 2239426"/>
              <a:gd name="connsiteY6" fmla="*/ 0 h 572822"/>
              <a:gd name="connsiteX0" fmla="*/ 1119902 w 2239426"/>
              <a:gd name="connsiteY0" fmla="*/ 0 h 573014"/>
              <a:gd name="connsiteX1" fmla="*/ 2239426 w 2239426"/>
              <a:gd name="connsiteY1" fmla="*/ 519305 h 573014"/>
              <a:gd name="connsiteX2" fmla="*/ 2238931 w 2239426"/>
              <a:gd name="connsiteY2" fmla="*/ 573014 h 573014"/>
              <a:gd name="connsiteX3" fmla="*/ 1122770 w 2239426"/>
              <a:gd name="connsiteY3" fmla="*/ 58411 h 573014"/>
              <a:gd name="connsiteX4" fmla="*/ 5763 w 2239426"/>
              <a:gd name="connsiteY4" fmla="*/ 572822 h 573014"/>
              <a:gd name="connsiteX5" fmla="*/ 0 w 2239426"/>
              <a:gd name="connsiteY5" fmla="*/ 517994 h 573014"/>
              <a:gd name="connsiteX6" fmla="*/ 1119902 w 2239426"/>
              <a:gd name="connsiteY6" fmla="*/ 0 h 573014"/>
              <a:gd name="connsiteX0" fmla="*/ 1126052 w 2245576"/>
              <a:gd name="connsiteY0" fmla="*/ 0 h 577590"/>
              <a:gd name="connsiteX1" fmla="*/ 2245576 w 2245576"/>
              <a:gd name="connsiteY1" fmla="*/ 519305 h 577590"/>
              <a:gd name="connsiteX2" fmla="*/ 2245081 w 2245576"/>
              <a:gd name="connsiteY2" fmla="*/ 573014 h 577590"/>
              <a:gd name="connsiteX3" fmla="*/ 1128920 w 2245576"/>
              <a:gd name="connsiteY3" fmla="*/ 58411 h 577590"/>
              <a:gd name="connsiteX4" fmla="*/ 0 w 2245576"/>
              <a:gd name="connsiteY4" fmla="*/ 577590 h 577590"/>
              <a:gd name="connsiteX5" fmla="*/ 6150 w 2245576"/>
              <a:gd name="connsiteY5" fmla="*/ 517994 h 577590"/>
              <a:gd name="connsiteX6" fmla="*/ 1126052 w 2245576"/>
              <a:gd name="connsiteY6" fmla="*/ 0 h 577590"/>
              <a:gd name="connsiteX0" fmla="*/ 1119902 w 2239426"/>
              <a:gd name="connsiteY0" fmla="*/ 0 h 577590"/>
              <a:gd name="connsiteX1" fmla="*/ 2239426 w 2239426"/>
              <a:gd name="connsiteY1" fmla="*/ 519305 h 577590"/>
              <a:gd name="connsiteX2" fmla="*/ 2238931 w 2239426"/>
              <a:gd name="connsiteY2" fmla="*/ 573014 h 577590"/>
              <a:gd name="connsiteX3" fmla="*/ 1122770 w 2239426"/>
              <a:gd name="connsiteY3" fmla="*/ 58411 h 577590"/>
              <a:gd name="connsiteX4" fmla="*/ 2785 w 2239426"/>
              <a:gd name="connsiteY4" fmla="*/ 577590 h 577590"/>
              <a:gd name="connsiteX5" fmla="*/ 0 w 2239426"/>
              <a:gd name="connsiteY5" fmla="*/ 517994 h 577590"/>
              <a:gd name="connsiteX6" fmla="*/ 1119902 w 2239426"/>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4026 w 2243452"/>
              <a:gd name="connsiteY5" fmla="*/ 517994 h 577590"/>
              <a:gd name="connsiteX6" fmla="*/ 1123928 w 2243452"/>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849 w 2243452"/>
              <a:gd name="connsiteY5" fmla="*/ 520684 h 577590"/>
              <a:gd name="connsiteX6" fmla="*/ 1123928 w 2243452"/>
              <a:gd name="connsiteY6" fmla="*/ 0 h 577590"/>
              <a:gd name="connsiteX0" fmla="*/ 1126255 w 2245779"/>
              <a:gd name="connsiteY0" fmla="*/ 0 h 577590"/>
              <a:gd name="connsiteX1" fmla="*/ 2245779 w 2245779"/>
              <a:gd name="connsiteY1" fmla="*/ 519305 h 577590"/>
              <a:gd name="connsiteX2" fmla="*/ 2245284 w 2245779"/>
              <a:gd name="connsiteY2" fmla="*/ 573014 h 577590"/>
              <a:gd name="connsiteX3" fmla="*/ 1129123 w 2245779"/>
              <a:gd name="connsiteY3" fmla="*/ 58411 h 577590"/>
              <a:gd name="connsiteX4" fmla="*/ 2327 w 2245779"/>
              <a:gd name="connsiteY4" fmla="*/ 577590 h 577590"/>
              <a:gd name="connsiteX5" fmla="*/ 0 w 2245779"/>
              <a:gd name="connsiteY5" fmla="*/ 522030 h 577590"/>
              <a:gd name="connsiteX6" fmla="*/ 1126255 w 2245779"/>
              <a:gd name="connsiteY6" fmla="*/ 0 h 577590"/>
              <a:gd name="connsiteX0" fmla="*/ 1126255 w 2251637"/>
              <a:gd name="connsiteY0" fmla="*/ 0 h 578395"/>
              <a:gd name="connsiteX1" fmla="*/ 2245779 w 2251637"/>
              <a:gd name="connsiteY1" fmla="*/ 519305 h 578395"/>
              <a:gd name="connsiteX2" fmla="*/ 2251637 w 2251637"/>
              <a:gd name="connsiteY2" fmla="*/ 578395 h 578395"/>
              <a:gd name="connsiteX3" fmla="*/ 1129123 w 2251637"/>
              <a:gd name="connsiteY3" fmla="*/ 58411 h 578395"/>
              <a:gd name="connsiteX4" fmla="*/ 2327 w 2251637"/>
              <a:gd name="connsiteY4" fmla="*/ 577590 h 578395"/>
              <a:gd name="connsiteX5" fmla="*/ 0 w 2251637"/>
              <a:gd name="connsiteY5" fmla="*/ 522030 h 578395"/>
              <a:gd name="connsiteX6" fmla="*/ 1126255 w 2251637"/>
              <a:gd name="connsiteY6" fmla="*/ 0 h 578395"/>
              <a:gd name="connsiteX0" fmla="*/ 1126255 w 2252132"/>
              <a:gd name="connsiteY0" fmla="*/ 0 h 578395"/>
              <a:gd name="connsiteX1" fmla="*/ 2252132 w 2252132"/>
              <a:gd name="connsiteY1" fmla="*/ 519305 h 578395"/>
              <a:gd name="connsiteX2" fmla="*/ 2251637 w 2252132"/>
              <a:gd name="connsiteY2" fmla="*/ 578395 h 578395"/>
              <a:gd name="connsiteX3" fmla="*/ 1129123 w 2252132"/>
              <a:gd name="connsiteY3" fmla="*/ 58411 h 578395"/>
              <a:gd name="connsiteX4" fmla="*/ 2327 w 2252132"/>
              <a:gd name="connsiteY4" fmla="*/ 577590 h 578395"/>
              <a:gd name="connsiteX5" fmla="*/ 0 w 2252132"/>
              <a:gd name="connsiteY5" fmla="*/ 522030 h 578395"/>
              <a:gd name="connsiteX6" fmla="*/ 1126255 w 2252132"/>
              <a:gd name="connsiteY6" fmla="*/ 0 h 57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52132" h="578395">
                <a:moveTo>
                  <a:pt x="1126255" y="0"/>
                </a:moveTo>
                <a:lnTo>
                  <a:pt x="2252132" y="519305"/>
                </a:lnTo>
                <a:lnTo>
                  <a:pt x="2251637" y="578395"/>
                </a:lnTo>
                <a:lnTo>
                  <a:pt x="1129123" y="58411"/>
                </a:lnTo>
                <a:lnTo>
                  <a:pt x="2327" y="577590"/>
                </a:lnTo>
                <a:cubicBezTo>
                  <a:pt x="1551" y="559070"/>
                  <a:pt x="776" y="540550"/>
                  <a:pt x="0" y="522030"/>
                </a:cubicBezTo>
                <a:lnTo>
                  <a:pt x="1126255" y="0"/>
                </a:lnTo>
                <a:close/>
              </a:path>
            </a:pathLst>
          </a:custGeom>
          <a:solidFill>
            <a:schemeClr val="bg1">
              <a:lumMod val="6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1428809" y="1395922"/>
            <a:ext cx="528673" cy="0"/>
          </a:xfrm>
          <a:prstGeom prst="rect">
            <a:avLst/>
          </a:prstGeom>
          <a:solidFill>
            <a:schemeClr val="bg1">
              <a:lumMod val="6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grpSp>
    <xdr:clientData/>
  </xdr:twoCellAnchor>
  <xdr:twoCellAnchor>
    <xdr:from>
      <xdr:col>19</xdr:col>
      <xdr:colOff>238125</xdr:colOff>
      <xdr:row>21</xdr:row>
      <xdr:rowOff>38100</xdr:rowOff>
    </xdr:from>
    <xdr:to>
      <xdr:col>28</xdr:col>
      <xdr:colOff>19050</xdr:colOff>
      <xdr:row>27</xdr:row>
      <xdr:rowOff>142875</xdr:rowOff>
    </xdr:to>
    <xdr:pic>
      <xdr:nvPicPr>
        <xdr:cNvPr id="113" name="図 56" descr="キャラクターmono 濃">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43475" y="4648200"/>
          <a:ext cx="200977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2</xdr:row>
      <xdr:rowOff>85725</xdr:rowOff>
    </xdr:from>
    <xdr:to>
      <xdr:col>10</xdr:col>
      <xdr:colOff>123825</xdr:colOff>
      <xdr:row>6</xdr:row>
      <xdr:rowOff>76200</xdr:rowOff>
    </xdr:to>
    <xdr:pic>
      <xdr:nvPicPr>
        <xdr:cNvPr id="114" name="図 54" descr="Nbai_rogo_m">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533400"/>
          <a:ext cx="2486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xdr:colOff>
      <xdr:row>142</xdr:row>
      <xdr:rowOff>9525</xdr:rowOff>
    </xdr:from>
    <xdr:to>
      <xdr:col>28</xdr:col>
      <xdr:colOff>147431</xdr:colOff>
      <xdr:row>142</xdr:row>
      <xdr:rowOff>152400</xdr:rowOff>
    </xdr:to>
    <xdr:grpSp>
      <xdr:nvGrpSpPr>
        <xdr:cNvPr id="41" name="グループ化 3">
          <a:extLst>
            <a:ext uri="{FF2B5EF4-FFF2-40B4-BE49-F238E27FC236}">
              <a16:creationId xmlns:a16="http://schemas.microsoft.com/office/drawing/2014/main" id="{00000000-0008-0000-0200-000029000000}"/>
            </a:ext>
          </a:extLst>
        </xdr:cNvPr>
        <xdr:cNvGrpSpPr>
          <a:grpSpLocks/>
        </xdr:cNvGrpSpPr>
      </xdr:nvGrpSpPr>
      <xdr:grpSpPr bwMode="auto">
        <a:xfrm>
          <a:off x="4128077" y="31127123"/>
          <a:ext cx="2804906" cy="146050"/>
          <a:chOff x="4103830" y="28130500"/>
          <a:chExt cx="2011978" cy="144000"/>
        </a:xfrm>
      </xdr:grpSpPr>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4103830" y="28130500"/>
            <a:ext cx="1508983" cy="144000"/>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r>
              <a:rPr kumimoji="1" lang="ja-JP" altLang="en-US" sz="900">
                <a:latin typeface="ＭＳ Ｐ明朝" panose="02020600040205080304" pitchFamily="18" charset="-128"/>
                <a:ea typeface="ＭＳ Ｐ明朝" panose="02020600040205080304" pitchFamily="18" charset="-128"/>
              </a:rPr>
              <a:t>あいち耐震改修　施工者　設計者　一覧</a:t>
            </a:r>
          </a:p>
        </xdr:txBody>
      </xdr:sp>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5612814" y="28130500"/>
            <a:ext cx="502994" cy="144000"/>
          </a:xfrm>
          <a:prstGeom prst="rect">
            <a:avLst/>
          </a:prstGeom>
          <a:solidFill>
            <a:schemeClr val="tx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kumimoji="1" lang="ja-JP" altLang="en-US" sz="900">
                <a:solidFill>
                  <a:schemeClr val="bg1"/>
                </a:solidFill>
                <a:latin typeface="ＭＳ Ｐ明朝" panose="02020600040205080304" pitchFamily="18" charset="-128"/>
                <a:ea typeface="ＭＳ Ｐ明朝" panose="02020600040205080304" pitchFamily="18" charset="-128"/>
              </a:rPr>
              <a:t>検索</a:t>
            </a:r>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242"/>
  <sheetViews>
    <sheetView view="pageBreakPreview" zoomScaleNormal="100" zoomScaleSheetLayoutView="100" workbookViewId="0">
      <selection activeCell="C6" sqref="C6"/>
    </sheetView>
  </sheetViews>
  <sheetFormatPr defaultColWidth="9" defaultRowHeight="13" x14ac:dyDescent="0.55000000000000004"/>
  <cols>
    <col min="1" max="1" width="20.9140625" style="256" customWidth="1"/>
    <col min="2" max="2" width="7.4140625" style="256" customWidth="1"/>
    <col min="3" max="3" width="37.5" style="256" customWidth="1"/>
    <col min="4" max="4" width="19.4140625" style="256" customWidth="1"/>
    <col min="5" max="28" width="9" style="257"/>
    <col min="29" max="29" width="12.1640625" style="257" customWidth="1"/>
    <col min="30" max="30" width="14.9140625" style="257" customWidth="1"/>
    <col min="31" max="33" width="20.1640625" style="257" customWidth="1"/>
    <col min="34" max="35" width="9" style="257"/>
    <col min="36" max="36" width="10.1640625" style="257" bestFit="1" customWidth="1"/>
    <col min="37" max="41" width="9" style="257"/>
    <col min="42" max="42" width="15.1640625" style="257" customWidth="1"/>
    <col min="43" max="78" width="9" style="257"/>
    <col min="79" max="16384" width="9" style="256"/>
  </cols>
  <sheetData>
    <row r="1" spans="1:56" ht="25.5" customHeight="1" thickBot="1" x14ac:dyDescent="0.6">
      <c r="A1" s="450" t="s">
        <v>0</v>
      </c>
      <c r="B1" s="451"/>
      <c r="C1" s="256" t="s">
        <v>905</v>
      </c>
      <c r="D1" s="1"/>
      <c r="E1" s="2"/>
      <c r="F1" s="2"/>
      <c r="G1" s="2"/>
      <c r="H1" s="2"/>
      <c r="I1" s="2"/>
      <c r="J1" s="2"/>
      <c r="K1" s="2"/>
      <c r="L1" s="2"/>
      <c r="M1" s="2"/>
      <c r="N1" s="2"/>
      <c r="O1" s="2"/>
      <c r="P1" s="2"/>
      <c r="Q1" s="2"/>
      <c r="R1" s="2"/>
      <c r="S1" s="2"/>
      <c r="T1" s="2"/>
      <c r="U1" s="2"/>
      <c r="V1" s="2"/>
      <c r="W1" s="2"/>
      <c r="X1" s="2"/>
      <c r="Y1" s="2"/>
      <c r="Z1" s="2"/>
      <c r="AA1" s="2"/>
      <c r="AB1" s="2"/>
      <c r="AC1" s="2"/>
      <c r="AD1" s="3"/>
      <c r="AE1" s="4"/>
      <c r="AF1" s="5"/>
      <c r="AG1" s="6"/>
      <c r="AH1" s="2"/>
      <c r="AI1" s="2"/>
      <c r="AJ1" s="2"/>
      <c r="AK1" s="2"/>
      <c r="AL1" s="2"/>
      <c r="AM1" s="2"/>
      <c r="AN1" s="2"/>
      <c r="AO1" s="2"/>
      <c r="AP1" s="2"/>
      <c r="AQ1" s="2"/>
      <c r="AR1" s="2"/>
      <c r="AS1" s="2"/>
      <c r="AT1" s="2"/>
      <c r="AU1" s="2"/>
      <c r="AV1" s="2"/>
      <c r="AW1" s="2"/>
      <c r="AX1" s="2"/>
      <c r="AY1" s="2"/>
      <c r="AZ1" s="2"/>
      <c r="BA1" s="2"/>
      <c r="BB1" s="2"/>
    </row>
    <row r="2" spans="1:56" ht="13.5" thickBot="1" x14ac:dyDescent="0.6">
      <c r="A2" s="7" t="s">
        <v>1</v>
      </c>
      <c r="B2" s="8"/>
      <c r="C2" s="9" t="s">
        <v>2</v>
      </c>
      <c r="D2" s="10" t="s">
        <v>3</v>
      </c>
      <c r="E2" s="2"/>
      <c r="F2" s="2"/>
      <c r="G2" s="2"/>
      <c r="H2" s="2"/>
      <c r="I2" s="2"/>
      <c r="J2" s="2"/>
      <c r="K2" s="2"/>
      <c r="L2" s="2"/>
      <c r="M2" s="2"/>
      <c r="N2" s="2"/>
      <c r="O2" s="2"/>
      <c r="P2" s="2"/>
      <c r="Q2" s="2"/>
      <c r="R2" s="2"/>
      <c r="S2" s="2"/>
      <c r="T2" s="2"/>
      <c r="U2" s="2"/>
      <c r="V2" s="2"/>
      <c r="W2" s="2"/>
      <c r="X2" s="2"/>
      <c r="Y2" s="2"/>
      <c r="Z2" s="2"/>
      <c r="AA2" s="2"/>
      <c r="AB2" s="2"/>
      <c r="AC2" s="2"/>
      <c r="AD2" s="11" t="s">
        <v>4</v>
      </c>
      <c r="AE2" s="12" t="s">
        <v>5</v>
      </c>
      <c r="AF2" s="13" t="s">
        <v>6</v>
      </c>
      <c r="AG2" s="14" t="s">
        <v>7</v>
      </c>
      <c r="AH2" s="2"/>
      <c r="AI2" s="2"/>
      <c r="AJ2" s="2"/>
      <c r="AK2" s="2"/>
      <c r="AL2" s="2"/>
      <c r="AM2" s="2"/>
      <c r="AN2" s="2"/>
      <c r="AO2" s="2"/>
      <c r="AP2" s="2"/>
      <c r="AQ2" s="2"/>
      <c r="AR2" s="2"/>
      <c r="AS2" s="2"/>
      <c r="AT2" s="2"/>
      <c r="AU2" s="2"/>
      <c r="AV2" s="2"/>
      <c r="AW2" s="2"/>
      <c r="AX2" s="2"/>
      <c r="AY2" s="2"/>
      <c r="AZ2" s="2"/>
      <c r="BA2" s="2"/>
      <c r="BB2" s="2"/>
    </row>
    <row r="3" spans="1:56" ht="14.25" customHeight="1" thickBot="1" x14ac:dyDescent="0.6">
      <c r="A3" s="452" t="s">
        <v>8</v>
      </c>
      <c r="B3" s="453"/>
      <c r="C3" s="258" t="s">
        <v>906</v>
      </c>
      <c r="D3" s="15"/>
      <c r="E3" s="400" t="s">
        <v>9</v>
      </c>
      <c r="F3" s="401"/>
      <c r="G3" s="401"/>
      <c r="H3" s="401"/>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6" ht="13.5" thickBot="1" x14ac:dyDescent="0.6">
      <c r="A4" s="16" t="s">
        <v>10</v>
      </c>
      <c r="B4" s="15"/>
      <c r="C4" s="15"/>
      <c r="D4" s="17"/>
      <c r="E4" s="295"/>
      <c r="F4" s="295"/>
      <c r="G4" s="295"/>
      <c r="H4" s="295"/>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6" ht="13.5" thickBot="1" x14ac:dyDescent="0.6">
      <c r="A5" s="18" t="s">
        <v>11</v>
      </c>
      <c r="B5" s="19"/>
      <c r="C5" s="296"/>
      <c r="D5" s="20" t="str">
        <f>IF(C5="","!入力してください","")</f>
        <v>!入力してください</v>
      </c>
      <c r="E5" s="295"/>
      <c r="F5" s="295"/>
      <c r="G5" s="295"/>
      <c r="H5" s="295"/>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6" ht="13.5" thickBot="1" x14ac:dyDescent="0.6">
      <c r="A6" s="18" t="s">
        <v>12</v>
      </c>
      <c r="B6" s="19"/>
      <c r="C6" s="21"/>
      <c r="D6" s="20" t="str">
        <f t="shared" ref="D6:D11" si="0">IF(C6="","!入力してください","")</f>
        <v>!入力してください</v>
      </c>
      <c r="E6" s="295"/>
      <c r="F6" s="295"/>
      <c r="G6" s="295"/>
      <c r="H6" s="295"/>
      <c r="I6" s="2"/>
      <c r="J6" s="2"/>
      <c r="K6" s="2"/>
      <c r="L6" s="2"/>
      <c r="M6" s="2"/>
      <c r="N6" s="2"/>
      <c r="O6" s="2"/>
      <c r="P6" s="2"/>
      <c r="Q6" s="2"/>
      <c r="R6" s="2"/>
      <c r="S6" s="2"/>
      <c r="T6" s="2"/>
      <c r="U6" s="2"/>
      <c r="V6" s="2"/>
      <c r="W6" s="2"/>
      <c r="X6" s="2"/>
      <c r="Y6" s="22" t="s">
        <v>14</v>
      </c>
      <c r="Z6" s="2"/>
      <c r="AA6" s="2"/>
      <c r="AB6" s="2"/>
      <c r="AC6" s="22" t="s">
        <v>13</v>
      </c>
      <c r="AD6" s="22" t="s">
        <v>14</v>
      </c>
      <c r="AE6" s="2" t="s">
        <v>15</v>
      </c>
      <c r="AF6" s="2" t="s">
        <v>16</v>
      </c>
      <c r="AG6" s="23" t="s">
        <v>17</v>
      </c>
      <c r="AH6" s="2" t="s">
        <v>18</v>
      </c>
      <c r="AI6" s="2" t="s">
        <v>19</v>
      </c>
      <c r="AJ6" s="2"/>
      <c r="AK6" s="2" t="s">
        <v>20</v>
      </c>
      <c r="AL6" s="2"/>
      <c r="AM6" s="2" t="s">
        <v>21</v>
      </c>
      <c r="AN6" s="2" t="s">
        <v>22</v>
      </c>
      <c r="AO6" s="2" t="s">
        <v>23</v>
      </c>
      <c r="AP6" s="2" t="s">
        <v>24</v>
      </c>
      <c r="AQ6" s="24" t="s">
        <v>25</v>
      </c>
      <c r="AR6" s="2" t="s">
        <v>26</v>
      </c>
      <c r="AS6" s="2" t="s">
        <v>27</v>
      </c>
      <c r="AT6" s="2"/>
      <c r="AU6" s="2"/>
      <c r="AV6" s="2"/>
      <c r="AW6" s="2"/>
      <c r="AX6" s="2"/>
      <c r="AY6" s="2"/>
      <c r="AZ6" s="2"/>
      <c r="BA6" s="257" t="s">
        <v>28</v>
      </c>
    </row>
    <row r="7" spans="1:56" ht="13.5" thickBot="1" x14ac:dyDescent="0.6">
      <c r="A7" s="18" t="s">
        <v>29</v>
      </c>
      <c r="B7" s="19"/>
      <c r="C7" s="25"/>
      <c r="D7" s="20" t="str">
        <f t="shared" si="0"/>
        <v>!入力してください</v>
      </c>
      <c r="E7" s="454" t="s">
        <v>30</v>
      </c>
      <c r="F7" s="455"/>
      <c r="G7" s="455"/>
      <c r="H7" s="455"/>
      <c r="I7" s="2"/>
      <c r="J7" s="2"/>
      <c r="K7" s="2"/>
      <c r="L7" s="2"/>
      <c r="M7" s="2"/>
      <c r="N7" s="2"/>
      <c r="O7" s="2"/>
      <c r="P7" s="2"/>
      <c r="Q7" s="2"/>
      <c r="R7" s="2"/>
      <c r="S7" s="2"/>
      <c r="T7" s="2"/>
      <c r="U7" s="2"/>
      <c r="V7" s="2"/>
      <c r="W7" s="2"/>
      <c r="X7" s="2"/>
      <c r="Y7" s="2"/>
      <c r="Z7" s="2"/>
      <c r="AA7" s="2"/>
      <c r="AB7" s="2"/>
      <c r="AC7" s="2"/>
      <c r="AD7" s="2"/>
      <c r="AE7" s="2"/>
      <c r="AF7" s="2" t="s">
        <v>886</v>
      </c>
      <c r="AG7" s="26" t="s">
        <v>31</v>
      </c>
      <c r="AH7" s="2"/>
      <c r="AI7" s="2"/>
      <c r="AJ7" s="2"/>
      <c r="AK7" s="2"/>
      <c r="AL7" s="2"/>
      <c r="AM7" s="2"/>
      <c r="AN7" s="2"/>
      <c r="AO7" s="2"/>
      <c r="AP7" s="2" t="s">
        <v>32</v>
      </c>
      <c r="AQ7" s="27"/>
      <c r="AR7" s="2"/>
      <c r="AS7" s="2" t="s">
        <v>33</v>
      </c>
      <c r="AT7" s="2"/>
      <c r="AU7" s="2"/>
      <c r="AV7" s="2"/>
      <c r="AW7" s="2"/>
      <c r="AX7" s="2"/>
      <c r="AY7" s="2"/>
      <c r="AZ7" s="2"/>
      <c r="BA7" s="28" t="s">
        <v>34</v>
      </c>
      <c r="BB7" s="29" t="str">
        <f>IF(C13=0,"",C13)</f>
        <v/>
      </c>
      <c r="BC7" s="248" t="s">
        <v>35</v>
      </c>
      <c r="BD7" s="30" t="s">
        <v>36</v>
      </c>
    </row>
    <row r="8" spans="1:56" ht="13.5" thickBot="1" x14ac:dyDescent="0.6">
      <c r="A8" s="456" t="s">
        <v>37</v>
      </c>
      <c r="B8" s="457"/>
      <c r="C8" s="31"/>
      <c r="D8" s="20" t="str">
        <f t="shared" si="0"/>
        <v>!入力してください</v>
      </c>
      <c r="E8" s="402" t="s">
        <v>38</v>
      </c>
      <c r="F8" s="403"/>
      <c r="G8" s="403"/>
      <c r="H8" s="403"/>
      <c r="I8" s="2"/>
      <c r="J8" s="2"/>
      <c r="K8" s="2"/>
      <c r="L8" s="2"/>
      <c r="M8" s="2"/>
      <c r="N8" s="2"/>
      <c r="O8" s="2"/>
      <c r="P8" s="2"/>
      <c r="Q8" s="2"/>
      <c r="R8" s="2"/>
      <c r="S8" s="2"/>
      <c r="T8" s="2"/>
      <c r="U8" s="2"/>
      <c r="V8" s="2"/>
      <c r="W8" s="2"/>
      <c r="X8" s="2"/>
      <c r="Y8" s="2" t="s">
        <v>40</v>
      </c>
      <c r="Z8" s="2"/>
      <c r="AA8" s="2"/>
      <c r="AB8" s="2"/>
      <c r="AC8" s="2" t="s">
        <v>39</v>
      </c>
      <c r="AD8" s="2" t="s">
        <v>40</v>
      </c>
      <c r="AE8" s="33" t="s">
        <v>41</v>
      </c>
      <c r="AF8" s="33" t="s">
        <v>42</v>
      </c>
      <c r="AG8" s="34" t="s">
        <v>43</v>
      </c>
      <c r="AH8" s="22" t="s">
        <v>44</v>
      </c>
      <c r="AI8" s="22" t="s">
        <v>45</v>
      </c>
      <c r="AJ8" s="2"/>
      <c r="AK8" s="2" t="s">
        <v>46</v>
      </c>
      <c r="AL8" s="2">
        <v>950</v>
      </c>
      <c r="AM8" s="2" t="s">
        <v>47</v>
      </c>
      <c r="AN8" s="2" t="s">
        <v>48</v>
      </c>
      <c r="AO8" s="2" t="s">
        <v>48</v>
      </c>
      <c r="AP8" s="2" t="s">
        <v>49</v>
      </c>
      <c r="AQ8" s="35" t="s">
        <v>50</v>
      </c>
      <c r="AR8" s="2"/>
      <c r="AS8" s="2" t="s">
        <v>51</v>
      </c>
      <c r="AT8" s="2"/>
      <c r="AU8" s="2"/>
      <c r="AV8" s="2"/>
      <c r="AW8" s="2"/>
      <c r="AX8" s="2"/>
      <c r="AY8" s="2"/>
      <c r="AZ8" s="2"/>
      <c r="BA8" s="28" t="s">
        <v>52</v>
      </c>
      <c r="BB8" s="29" t="str">
        <f>IF(C14=0,"",IF(C14="","",C14))</f>
        <v/>
      </c>
      <c r="BC8" s="248" t="s">
        <v>53</v>
      </c>
      <c r="BD8" s="30" t="s">
        <v>36</v>
      </c>
    </row>
    <row r="9" spans="1:56" ht="13.5" thickBot="1" x14ac:dyDescent="0.6">
      <c r="A9" s="36" t="s">
        <v>54</v>
      </c>
      <c r="B9" s="37"/>
      <c r="C9" s="38"/>
      <c r="D9" s="20" t="str">
        <f>IF(C9="","!入力してください","")</f>
        <v>!入力してください</v>
      </c>
      <c r="E9" s="404" t="s">
        <v>55</v>
      </c>
      <c r="F9" s="403"/>
      <c r="G9" s="403"/>
      <c r="H9" s="403"/>
      <c r="I9" s="2"/>
      <c r="J9" s="2"/>
      <c r="K9" s="2"/>
      <c r="L9" s="2"/>
      <c r="M9" s="2"/>
      <c r="N9" s="2"/>
      <c r="O9" s="2"/>
      <c r="P9" s="2"/>
      <c r="Q9" s="2"/>
      <c r="R9" s="2"/>
      <c r="S9" s="2"/>
      <c r="T9" s="2"/>
      <c r="U9" s="2"/>
      <c r="V9" s="2"/>
      <c r="W9" s="2"/>
      <c r="X9" s="2"/>
      <c r="Y9" s="2" t="s">
        <v>57</v>
      </c>
      <c r="Z9" s="2"/>
      <c r="AA9" s="2"/>
      <c r="AB9" s="2"/>
      <c r="AC9" s="2" t="s">
        <v>56</v>
      </c>
      <c r="AD9" s="2" t="s">
        <v>57</v>
      </c>
      <c r="AE9" s="33" t="s">
        <v>58</v>
      </c>
      <c r="AF9" s="33" t="s">
        <v>59</v>
      </c>
      <c r="AG9" s="40" t="s">
        <v>60</v>
      </c>
      <c r="AH9" s="2" t="s">
        <v>61</v>
      </c>
      <c r="AI9" s="22" t="s">
        <v>62</v>
      </c>
      <c r="AJ9" s="2" t="s">
        <v>63</v>
      </c>
      <c r="AK9" s="2" t="s">
        <v>64</v>
      </c>
      <c r="AL9" s="2">
        <v>950</v>
      </c>
      <c r="AM9" s="2" t="s">
        <v>65</v>
      </c>
      <c r="AN9" s="2" t="s">
        <v>66</v>
      </c>
      <c r="AO9" s="2" t="s">
        <v>66</v>
      </c>
      <c r="AP9" s="2" t="s">
        <v>67</v>
      </c>
      <c r="AQ9" s="41" t="s">
        <v>68</v>
      </c>
      <c r="AR9" s="2"/>
      <c r="AS9" s="2"/>
      <c r="AT9" s="2"/>
      <c r="AU9" s="2"/>
      <c r="AV9" s="2"/>
      <c r="AW9" s="2"/>
      <c r="AX9" s="2"/>
      <c r="AY9" s="2"/>
      <c r="AZ9" s="2"/>
      <c r="BA9" s="28" t="s">
        <v>69</v>
      </c>
      <c r="BB9" s="29">
        <f>SUM(BB7:BB8)</f>
        <v>0</v>
      </c>
      <c r="BC9" s="248" t="s">
        <v>70</v>
      </c>
      <c r="BD9" s="42"/>
    </row>
    <row r="10" spans="1:56" ht="13.5" thickBot="1" x14ac:dyDescent="0.6">
      <c r="A10" s="36" t="s">
        <v>13</v>
      </c>
      <c r="B10" s="37"/>
      <c r="C10" s="43"/>
      <c r="D10" s="20" t="str">
        <f t="shared" si="0"/>
        <v>!入力してください</v>
      </c>
      <c r="E10" s="402" t="s">
        <v>71</v>
      </c>
      <c r="F10" s="403"/>
      <c r="G10" s="403"/>
      <c r="H10" s="403"/>
      <c r="I10" s="2"/>
      <c r="J10" s="2"/>
      <c r="K10" s="2"/>
      <c r="L10" s="2"/>
      <c r="M10" s="2"/>
      <c r="N10" s="2"/>
      <c r="O10" s="2"/>
      <c r="P10" s="2"/>
      <c r="Q10" s="2"/>
      <c r="R10" s="2"/>
      <c r="S10" s="2"/>
      <c r="T10" s="2"/>
      <c r="U10" s="2"/>
      <c r="V10" s="2"/>
      <c r="W10" s="2"/>
      <c r="X10" s="2"/>
      <c r="Y10" s="2" t="s">
        <v>73</v>
      </c>
      <c r="Z10" s="2"/>
      <c r="AA10" s="2"/>
      <c r="AB10" s="2"/>
      <c r="AC10" s="2" t="s">
        <v>72</v>
      </c>
      <c r="AD10" s="2" t="s">
        <v>73</v>
      </c>
      <c r="AE10" s="2" t="s">
        <v>74</v>
      </c>
      <c r="AF10" s="2" t="s">
        <v>75</v>
      </c>
      <c r="AG10" s="23" t="s">
        <v>76</v>
      </c>
      <c r="AH10" s="2" t="s">
        <v>77</v>
      </c>
      <c r="AI10" s="2" t="s">
        <v>78</v>
      </c>
      <c r="AJ10" s="2" t="s">
        <v>79</v>
      </c>
      <c r="AK10" s="2" t="s">
        <v>80</v>
      </c>
      <c r="AL10" s="2">
        <v>1300</v>
      </c>
      <c r="AM10" s="2" t="s">
        <v>901</v>
      </c>
      <c r="AN10" s="2"/>
      <c r="AO10" s="2"/>
      <c r="AP10" s="2"/>
      <c r="AQ10" s="27"/>
      <c r="AR10" s="2" t="s">
        <v>81</v>
      </c>
      <c r="AS10" s="2" t="s">
        <v>82</v>
      </c>
      <c r="AT10" s="2"/>
      <c r="AU10" s="2"/>
      <c r="AV10" s="2"/>
      <c r="AW10" s="2"/>
      <c r="AX10" s="2"/>
      <c r="AY10" s="2"/>
      <c r="AZ10" s="2"/>
      <c r="BA10" s="44" t="s">
        <v>83</v>
      </c>
      <c r="BB10" s="45" t="str">
        <f>IF(BB8="","",BB8/BB7)</f>
        <v/>
      </c>
      <c r="BC10" s="259"/>
      <c r="BD10" s="30" t="s">
        <v>84</v>
      </c>
    </row>
    <row r="11" spans="1:56" ht="13.5" thickBot="1" x14ac:dyDescent="0.6">
      <c r="A11" s="36" t="s">
        <v>85</v>
      </c>
      <c r="B11" s="37"/>
      <c r="C11" s="46"/>
      <c r="D11" s="20" t="str">
        <f t="shared" si="0"/>
        <v>!入力してください</v>
      </c>
      <c r="E11" s="404" t="s">
        <v>86</v>
      </c>
      <c r="F11" s="403"/>
      <c r="G11" s="403"/>
      <c r="H11" s="403"/>
      <c r="I11" s="2"/>
      <c r="J11" s="2"/>
      <c r="K11" s="2"/>
      <c r="L11" s="2"/>
      <c r="M11" s="2"/>
      <c r="N11" s="2"/>
      <c r="O11" s="2"/>
      <c r="P11" s="2"/>
      <c r="Q11" s="2"/>
      <c r="R11" s="2"/>
      <c r="S11" s="2"/>
      <c r="T11" s="2"/>
      <c r="U11" s="2"/>
      <c r="V11" s="2"/>
      <c r="W11" s="2"/>
      <c r="X11" s="2"/>
      <c r="Y11" s="2" t="s">
        <v>88</v>
      </c>
      <c r="Z11" s="2"/>
      <c r="AA11" s="2"/>
      <c r="AB11" s="2"/>
      <c r="AC11" s="2" t="s">
        <v>87</v>
      </c>
      <c r="AD11" s="2" t="s">
        <v>88</v>
      </c>
      <c r="AE11" s="2"/>
      <c r="AF11" s="2"/>
      <c r="AG11" s="26" t="s">
        <v>89</v>
      </c>
      <c r="AH11" s="2"/>
      <c r="AI11" s="22" t="s">
        <v>90</v>
      </c>
      <c r="AJ11" s="2" t="s">
        <v>91</v>
      </c>
      <c r="AK11" s="2" t="s">
        <v>92</v>
      </c>
      <c r="AL11" s="2">
        <v>2400</v>
      </c>
      <c r="AM11" s="2" t="s">
        <v>902</v>
      </c>
      <c r="AN11" s="2" t="s">
        <v>93</v>
      </c>
      <c r="AO11" s="2" t="s">
        <v>94</v>
      </c>
      <c r="AP11" s="2" t="s">
        <v>95</v>
      </c>
      <c r="AQ11" s="35" t="s">
        <v>96</v>
      </c>
      <c r="AR11" s="2"/>
      <c r="AS11" s="2" t="s">
        <v>97</v>
      </c>
      <c r="AT11" s="2"/>
      <c r="AU11" s="2"/>
      <c r="AV11" s="2"/>
      <c r="AW11" s="2"/>
      <c r="AX11" s="2"/>
      <c r="AY11" s="2"/>
      <c r="AZ11" s="2"/>
    </row>
    <row r="12" spans="1:56" ht="13.5" thickBot="1" x14ac:dyDescent="0.6">
      <c r="A12" s="36" t="s">
        <v>98</v>
      </c>
      <c r="B12" s="37"/>
      <c r="C12" s="43"/>
      <c r="D12" s="20" t="str">
        <f>IF(C12="","!入力してください","")</f>
        <v>!入力してください</v>
      </c>
      <c r="E12" s="405" t="s">
        <v>99</v>
      </c>
      <c r="F12" s="403"/>
      <c r="G12" s="403"/>
      <c r="H12" s="403"/>
      <c r="I12" s="2"/>
      <c r="J12" s="2"/>
      <c r="K12" s="2"/>
      <c r="L12" s="2"/>
      <c r="M12" s="2"/>
      <c r="N12" s="2"/>
      <c r="O12" s="2"/>
      <c r="P12" s="2"/>
      <c r="Q12" s="2"/>
      <c r="R12" s="2"/>
      <c r="S12" s="2"/>
      <c r="T12" s="2"/>
      <c r="U12" s="2"/>
      <c r="V12" s="2"/>
      <c r="W12" s="2"/>
      <c r="X12" s="2"/>
      <c r="Y12" s="2" t="s">
        <v>100</v>
      </c>
      <c r="Z12" s="2"/>
      <c r="AA12" s="2"/>
      <c r="AB12" s="2"/>
      <c r="AC12" s="2"/>
      <c r="AD12" s="2" t="s">
        <v>100</v>
      </c>
      <c r="AE12" s="2"/>
      <c r="AF12" s="2"/>
      <c r="AG12" s="34" t="s">
        <v>101</v>
      </c>
      <c r="AH12" s="22" t="s">
        <v>102</v>
      </c>
      <c r="AI12" s="22" t="s">
        <v>103</v>
      </c>
      <c r="AJ12" s="2" t="s">
        <v>104</v>
      </c>
      <c r="AK12" s="2"/>
      <c r="AL12" s="2"/>
      <c r="AM12" s="2" t="s">
        <v>903</v>
      </c>
      <c r="AN12" s="2" t="s">
        <v>105</v>
      </c>
      <c r="AO12" s="2" t="s">
        <v>66</v>
      </c>
      <c r="AP12" s="2" t="s">
        <v>106</v>
      </c>
      <c r="AQ12" s="41" t="s">
        <v>107</v>
      </c>
      <c r="AR12" s="2"/>
      <c r="AS12" s="2" t="s">
        <v>108</v>
      </c>
      <c r="AT12" s="2"/>
      <c r="AU12" s="2"/>
      <c r="AV12" s="2"/>
      <c r="AW12" s="2"/>
      <c r="AX12" s="2"/>
      <c r="AY12" s="2"/>
      <c r="AZ12" s="2"/>
      <c r="BA12" s="28" t="s">
        <v>109</v>
      </c>
      <c r="BB12" s="47" t="s">
        <v>110</v>
      </c>
      <c r="BC12" s="48"/>
      <c r="BD12" s="49"/>
    </row>
    <row r="13" spans="1:56" ht="14" x14ac:dyDescent="0.55000000000000004">
      <c r="A13" s="50" t="s">
        <v>111</v>
      </c>
      <c r="B13" s="51"/>
      <c r="C13" s="52">
        <f>$B$128</f>
        <v>0</v>
      </c>
      <c r="D13" s="53" t="s">
        <v>112</v>
      </c>
      <c r="E13" s="295"/>
      <c r="F13" s="295"/>
      <c r="G13" s="295"/>
      <c r="H13" s="295"/>
      <c r="I13" s="2"/>
      <c r="J13" s="2"/>
      <c r="K13" s="2"/>
      <c r="L13" s="2"/>
      <c r="M13" s="2"/>
      <c r="N13" s="2"/>
      <c r="O13" s="2"/>
      <c r="P13" s="2"/>
      <c r="Q13" s="2"/>
      <c r="R13" s="2"/>
      <c r="S13" s="2"/>
      <c r="T13" s="2"/>
      <c r="U13" s="2"/>
      <c r="V13" s="2"/>
      <c r="W13" s="2"/>
      <c r="X13" s="2"/>
      <c r="Y13" s="2" t="s">
        <v>113</v>
      </c>
      <c r="Z13" s="2"/>
      <c r="AA13" s="2"/>
      <c r="AB13" s="2"/>
      <c r="AC13" s="2"/>
      <c r="AD13" s="2" t="s">
        <v>113</v>
      </c>
      <c r="AE13" s="2"/>
      <c r="AF13" s="2"/>
      <c r="AG13" s="34" t="s">
        <v>114</v>
      </c>
      <c r="AH13" s="22" t="s">
        <v>115</v>
      </c>
      <c r="AI13" s="22" t="s">
        <v>116</v>
      </c>
      <c r="AJ13" s="2" t="s">
        <v>91</v>
      </c>
      <c r="AK13" s="2" t="s">
        <v>117</v>
      </c>
      <c r="AL13" s="2"/>
      <c r="AM13" s="2"/>
      <c r="AN13" s="2" t="s">
        <v>66</v>
      </c>
      <c r="AO13" s="2" t="s">
        <v>119</v>
      </c>
      <c r="AP13" s="2" t="s">
        <v>120</v>
      </c>
      <c r="AQ13" s="27"/>
      <c r="AR13" s="2"/>
      <c r="AS13" s="2"/>
      <c r="AT13" s="2"/>
      <c r="AU13" s="2"/>
      <c r="AV13" s="2"/>
      <c r="AW13" s="2"/>
      <c r="AX13" s="2"/>
      <c r="AY13" s="2"/>
      <c r="AZ13" s="2"/>
      <c r="BA13" s="28" t="s">
        <v>121</v>
      </c>
      <c r="BB13" s="28" t="s">
        <v>122</v>
      </c>
      <c r="BC13" s="28" t="s">
        <v>123</v>
      </c>
    </row>
    <row r="14" spans="1:56" ht="14" x14ac:dyDescent="0.55000000000000004">
      <c r="A14" s="54" t="s">
        <v>124</v>
      </c>
      <c r="B14" s="55"/>
      <c r="C14" s="52">
        <f>$B$127</f>
        <v>0</v>
      </c>
      <c r="D14" s="57" t="s">
        <v>112</v>
      </c>
      <c r="E14" s="295"/>
      <c r="F14" s="295"/>
      <c r="G14" s="295"/>
      <c r="H14" s="295"/>
      <c r="I14" s="2"/>
      <c r="J14" s="2"/>
      <c r="K14" s="2"/>
      <c r="L14" s="2"/>
      <c r="M14" s="2"/>
      <c r="N14" s="2"/>
      <c r="O14" s="2"/>
      <c r="P14" s="2"/>
      <c r="Q14" s="2"/>
      <c r="R14" s="2"/>
      <c r="S14" s="2"/>
      <c r="T14" s="2"/>
      <c r="U14" s="2"/>
      <c r="V14" s="2"/>
      <c r="W14" s="2"/>
      <c r="X14" s="2"/>
      <c r="Y14" s="2" t="s">
        <v>125</v>
      </c>
      <c r="Z14" s="2"/>
      <c r="AA14" s="2"/>
      <c r="AB14" s="2"/>
      <c r="AC14" s="2"/>
      <c r="AD14" s="2" t="s">
        <v>125</v>
      </c>
      <c r="AE14" s="2"/>
      <c r="AF14" s="2"/>
      <c r="AG14" s="40" t="s">
        <v>126</v>
      </c>
      <c r="AH14" s="22" t="s">
        <v>127</v>
      </c>
      <c r="AI14" s="22" t="s">
        <v>128</v>
      </c>
      <c r="AJ14" s="2" t="s">
        <v>129</v>
      </c>
      <c r="AK14" s="2" t="s">
        <v>130</v>
      </c>
      <c r="AL14" s="2">
        <v>750</v>
      </c>
      <c r="AM14" s="2" t="s">
        <v>118</v>
      </c>
      <c r="AN14" s="2" t="s">
        <v>132</v>
      </c>
      <c r="AO14" s="2" t="s">
        <v>133</v>
      </c>
      <c r="AP14" s="2" t="s">
        <v>134</v>
      </c>
      <c r="AQ14" s="35" t="s">
        <v>135</v>
      </c>
      <c r="AR14" s="2" t="s">
        <v>136</v>
      </c>
      <c r="AS14" s="2" t="s">
        <v>137</v>
      </c>
      <c r="AT14" s="2"/>
      <c r="AU14" s="2"/>
      <c r="AV14" s="2"/>
      <c r="AW14" s="2"/>
      <c r="AX14" s="2"/>
      <c r="AY14" s="2"/>
      <c r="AZ14" s="2"/>
      <c r="BA14" s="28" t="s">
        <v>138</v>
      </c>
      <c r="BB14" s="58" t="str">
        <f>IF(BB10="","",ROUNDUP(0.28*(1.3+0.07/BB10),2))</f>
        <v/>
      </c>
      <c r="BC14" s="58" t="e">
        <f>ROUNDUP(0.72*(0.4+0.6*BB10)*1.15*D31,2)</f>
        <v>#VALUE!</v>
      </c>
      <c r="BD14" s="2" t="s">
        <v>139</v>
      </c>
    </row>
    <row r="15" spans="1:56" ht="14" x14ac:dyDescent="0.55000000000000004">
      <c r="A15" s="54" t="s">
        <v>140</v>
      </c>
      <c r="B15" s="55"/>
      <c r="C15" s="56">
        <f>C13+C14</f>
        <v>0</v>
      </c>
      <c r="D15" s="57" t="s">
        <v>870</v>
      </c>
      <c r="E15" s="295"/>
      <c r="F15" s="295"/>
      <c r="G15" s="295"/>
      <c r="H15" s="295"/>
      <c r="I15" s="2"/>
      <c r="J15" s="2"/>
      <c r="K15" s="2"/>
      <c r="L15" s="2"/>
      <c r="M15" s="2"/>
      <c r="N15" s="2"/>
      <c r="O15" s="2"/>
      <c r="P15" s="2"/>
      <c r="Q15" s="2"/>
      <c r="R15" s="2"/>
      <c r="S15" s="2"/>
      <c r="T15" s="2"/>
      <c r="U15" s="2"/>
      <c r="V15" s="2"/>
      <c r="W15" s="2"/>
      <c r="X15" s="2"/>
      <c r="Y15" s="2" t="s">
        <v>141</v>
      </c>
      <c r="Z15" s="2"/>
      <c r="AA15" s="2"/>
      <c r="AB15" s="2"/>
      <c r="AC15" s="2"/>
      <c r="AD15" s="2" t="s">
        <v>141</v>
      </c>
      <c r="AE15" s="2"/>
      <c r="AF15" s="2"/>
      <c r="AG15" s="22"/>
      <c r="AH15" s="2"/>
      <c r="AI15" s="2" t="s">
        <v>142</v>
      </c>
      <c r="AJ15" s="2" t="s">
        <v>129</v>
      </c>
      <c r="AK15" s="2" t="s">
        <v>143</v>
      </c>
      <c r="AL15" s="2">
        <v>750</v>
      </c>
      <c r="AM15" s="2" t="s">
        <v>131</v>
      </c>
      <c r="AN15" s="2" t="s">
        <v>145</v>
      </c>
      <c r="AO15" s="2"/>
      <c r="AP15" s="2" t="s">
        <v>146</v>
      </c>
      <c r="AQ15" s="41" t="s">
        <v>147</v>
      </c>
      <c r="AR15" s="2"/>
      <c r="AS15" s="2" t="s">
        <v>148</v>
      </c>
      <c r="AT15" s="2"/>
      <c r="AU15" s="2"/>
      <c r="AV15" s="2"/>
      <c r="AW15" s="2"/>
      <c r="AX15" s="2"/>
      <c r="AY15" s="2"/>
      <c r="AZ15" s="2"/>
      <c r="BA15" s="28" t="s">
        <v>149</v>
      </c>
      <c r="BB15" s="58" t="str">
        <f>IF(BB10="","",ROUNDUP(0.4*(1.3+0.07/BB10),2))</f>
        <v/>
      </c>
      <c r="BC15" s="58" t="e">
        <f>ROUNDUP(0.92*(0.4+0.6*BB10)*1.15*D31,2)</f>
        <v>#VALUE!</v>
      </c>
    </row>
    <row r="16" spans="1:56" x14ac:dyDescent="0.55000000000000004">
      <c r="A16" s="59" t="s">
        <v>150</v>
      </c>
      <c r="B16" s="60"/>
      <c r="C16" s="23"/>
      <c r="D16" s="23"/>
      <c r="E16" s="295"/>
      <c r="F16" s="295"/>
      <c r="G16" s="295"/>
      <c r="H16" s="295"/>
      <c r="I16" s="2"/>
      <c r="J16" s="2"/>
      <c r="K16" s="2"/>
      <c r="L16" s="2"/>
      <c r="M16" s="2"/>
      <c r="N16" s="2"/>
      <c r="O16" s="2"/>
      <c r="P16" s="2"/>
      <c r="Q16" s="2"/>
      <c r="R16" s="2"/>
      <c r="S16" s="2"/>
      <c r="T16" s="2"/>
      <c r="U16" s="2"/>
      <c r="V16" s="2"/>
      <c r="W16" s="2"/>
      <c r="X16" s="2"/>
      <c r="Y16" s="2" t="s">
        <v>151</v>
      </c>
      <c r="Z16" s="2"/>
      <c r="AA16" s="2"/>
      <c r="AB16" s="2"/>
      <c r="AC16" s="2"/>
      <c r="AD16" s="2" t="s">
        <v>151</v>
      </c>
      <c r="AE16" s="2"/>
      <c r="AF16" s="2"/>
      <c r="AG16" s="2"/>
      <c r="AH16" s="2"/>
      <c r="AI16" s="2"/>
      <c r="AJ16" s="2"/>
      <c r="AK16" s="2" t="s">
        <v>152</v>
      </c>
      <c r="AL16" s="2">
        <v>750</v>
      </c>
      <c r="AM16" s="2" t="s">
        <v>144</v>
      </c>
      <c r="AN16" s="2"/>
      <c r="AO16" s="2" t="s">
        <v>154</v>
      </c>
      <c r="AP16" s="2" t="s">
        <v>155</v>
      </c>
      <c r="AQ16" s="27"/>
      <c r="AR16" s="2"/>
      <c r="AS16" s="2" t="s">
        <v>156</v>
      </c>
      <c r="AT16" s="2"/>
      <c r="AU16" s="2"/>
      <c r="AV16" s="2"/>
      <c r="AW16" s="2"/>
      <c r="AX16" s="2"/>
      <c r="AY16" s="2"/>
      <c r="AZ16" s="2"/>
      <c r="BA16" s="28" t="s">
        <v>157</v>
      </c>
      <c r="BB16" s="58" t="str">
        <f>IF(BB10="","",ROUNDUP(0.64*(1.06+0.15/BB10),2))</f>
        <v/>
      </c>
      <c r="BC16" s="58" t="e">
        <f>ROUNDUP(1.22*(0.53+0.47*BB10)*1.15*D31,2)</f>
        <v>#VALUE!</v>
      </c>
      <c r="BD16" s="49"/>
    </row>
    <row r="17" spans="1:58" x14ac:dyDescent="0.55000000000000004">
      <c r="A17" s="61" t="s">
        <v>158</v>
      </c>
      <c r="B17" s="62"/>
      <c r="C17" s="63" t="str">
        <f>IF(D150="","",IF(D17&gt;=1.5,"倒壊しない",IF(D17&gt;=1,"一応倒壊しない",IF(D17&gt;=0.7,"倒壊する可能性がある","倒壊する可能性が高い"))))</f>
        <v/>
      </c>
      <c r="D17" s="64">
        <f>AE170</f>
        <v>0</v>
      </c>
      <c r="E17" s="295"/>
      <c r="F17" s="295"/>
      <c r="G17" s="295"/>
      <c r="H17" s="295"/>
      <c r="I17" s="2"/>
      <c r="J17" s="2"/>
      <c r="K17" s="2"/>
      <c r="L17" s="2"/>
      <c r="M17" s="2"/>
      <c r="N17" s="2"/>
      <c r="O17" s="2"/>
      <c r="P17" s="2"/>
      <c r="Q17" s="2"/>
      <c r="R17" s="2"/>
      <c r="S17" s="2"/>
      <c r="T17" s="2"/>
      <c r="U17" s="2"/>
      <c r="V17" s="2"/>
      <c r="W17" s="2"/>
      <c r="X17" s="2"/>
      <c r="Y17" s="2" t="s">
        <v>159</v>
      </c>
      <c r="Z17" s="2"/>
      <c r="AA17" s="2"/>
      <c r="AB17" s="2"/>
      <c r="AC17" s="2"/>
      <c r="AD17" s="2" t="s">
        <v>159</v>
      </c>
      <c r="AE17" s="2"/>
      <c r="AF17" s="2"/>
      <c r="AG17" s="2" t="s">
        <v>160</v>
      </c>
      <c r="AH17" s="2"/>
      <c r="AI17" s="2"/>
      <c r="AJ17" s="2" t="s">
        <v>161</v>
      </c>
      <c r="AK17" s="2" t="s">
        <v>162</v>
      </c>
      <c r="AL17" s="2">
        <v>1200</v>
      </c>
      <c r="AM17" s="2" t="s">
        <v>153</v>
      </c>
      <c r="AN17" s="2"/>
      <c r="AO17" s="2" t="s">
        <v>66</v>
      </c>
      <c r="AP17" s="2" t="s">
        <v>163</v>
      </c>
      <c r="AQ17" s="35" t="s">
        <v>164</v>
      </c>
      <c r="AR17" s="2"/>
      <c r="AS17" s="2"/>
      <c r="AT17" s="2"/>
      <c r="AU17" s="2"/>
      <c r="AV17" s="2"/>
      <c r="AW17" s="2"/>
      <c r="AX17" s="2"/>
      <c r="AY17" s="2"/>
      <c r="AZ17" s="2"/>
      <c r="BA17" s="2"/>
    </row>
    <row r="18" spans="1:58" ht="13.5" thickBot="1" x14ac:dyDescent="0.6">
      <c r="A18" s="16" t="s">
        <v>165</v>
      </c>
      <c r="B18" s="65"/>
      <c r="C18" s="66"/>
      <c r="D18" s="67"/>
      <c r="E18" s="406" t="s">
        <v>166</v>
      </c>
      <c r="F18" s="403"/>
      <c r="G18" s="403"/>
      <c r="H18" s="403"/>
      <c r="I18" s="2"/>
      <c r="J18" s="2"/>
      <c r="K18" s="2"/>
      <c r="L18" s="2"/>
      <c r="M18" s="2"/>
      <c r="N18" s="2"/>
      <c r="O18" s="2"/>
      <c r="P18" s="2"/>
      <c r="Q18" s="2"/>
      <c r="R18" s="2"/>
      <c r="S18" s="2"/>
      <c r="T18" s="2"/>
      <c r="U18" s="2"/>
      <c r="V18" s="2"/>
      <c r="W18" s="2"/>
      <c r="X18" s="2"/>
      <c r="Y18" s="2" t="s">
        <v>167</v>
      </c>
      <c r="Z18" s="2"/>
      <c r="AA18" s="2"/>
      <c r="AB18" s="2"/>
      <c r="AC18" s="2"/>
      <c r="AD18" s="2" t="s">
        <v>167</v>
      </c>
      <c r="AE18" s="2"/>
      <c r="AF18" s="2"/>
      <c r="AG18" s="2" t="s">
        <v>168</v>
      </c>
      <c r="AH18" s="2"/>
      <c r="AI18" s="2"/>
      <c r="AJ18" s="2"/>
      <c r="AK18" s="2" t="s">
        <v>169</v>
      </c>
      <c r="AL18" s="2">
        <v>1200</v>
      </c>
      <c r="AM18" s="2"/>
      <c r="AN18" s="2" t="s">
        <v>170</v>
      </c>
      <c r="AO18" s="2" t="s">
        <v>48</v>
      </c>
      <c r="AP18" s="23" t="s">
        <v>171</v>
      </c>
      <c r="AQ18" s="41" t="s">
        <v>172</v>
      </c>
      <c r="AR18" s="2"/>
      <c r="AS18" s="2"/>
      <c r="AT18" s="2"/>
      <c r="AU18" s="2"/>
      <c r="AV18" s="2"/>
      <c r="AW18" s="2"/>
      <c r="AX18" s="2"/>
      <c r="AY18" s="2"/>
      <c r="AZ18" s="2"/>
      <c r="BA18" s="28" t="s">
        <v>173</v>
      </c>
      <c r="BB18" s="68" t="s">
        <v>174</v>
      </c>
    </row>
    <row r="19" spans="1:58" ht="13.5" thickBot="1" x14ac:dyDescent="0.6">
      <c r="A19" s="18" t="s">
        <v>175</v>
      </c>
      <c r="B19" s="69"/>
      <c r="C19" s="70"/>
      <c r="D19" s="20" t="s">
        <v>176</v>
      </c>
      <c r="E19" s="409"/>
      <c r="F19" s="403"/>
      <c r="G19" s="403"/>
      <c r="H19" s="403"/>
      <c r="I19" s="2"/>
      <c r="J19" s="2"/>
      <c r="K19" s="2"/>
      <c r="L19" s="2"/>
      <c r="M19" s="2"/>
      <c r="N19" s="2"/>
      <c r="O19" s="2"/>
      <c r="P19" s="2"/>
      <c r="Q19" s="2"/>
      <c r="R19" s="2"/>
      <c r="S19" s="2"/>
      <c r="T19" s="2"/>
      <c r="U19" s="2"/>
      <c r="V19" s="2"/>
      <c r="W19" s="2"/>
      <c r="X19" s="2"/>
      <c r="Y19" s="2" t="s">
        <v>177</v>
      </c>
      <c r="Z19" s="2"/>
      <c r="AA19" s="2"/>
      <c r="AB19" s="2"/>
      <c r="AC19" s="2"/>
      <c r="AD19" s="2" t="s">
        <v>177</v>
      </c>
      <c r="AE19" s="2"/>
      <c r="AF19" s="2"/>
      <c r="AG19" s="2" t="s">
        <v>178</v>
      </c>
      <c r="AH19" s="2"/>
      <c r="AI19" s="2"/>
      <c r="AJ19" s="2"/>
      <c r="AK19" s="2" t="s">
        <v>179</v>
      </c>
      <c r="AL19" s="2">
        <v>1200</v>
      </c>
      <c r="AM19" s="2"/>
      <c r="AN19" s="2" t="s">
        <v>66</v>
      </c>
      <c r="AO19" s="2"/>
      <c r="AP19" s="2" t="s">
        <v>180</v>
      </c>
      <c r="AQ19" s="27"/>
      <c r="AR19" s="2"/>
      <c r="AS19" s="2"/>
      <c r="AT19" s="2"/>
      <c r="AU19" s="2"/>
      <c r="AV19" s="2"/>
      <c r="AW19" s="2"/>
      <c r="AX19" s="2"/>
      <c r="AY19" s="2"/>
      <c r="AZ19" s="2"/>
      <c r="BA19" s="28" t="s">
        <v>121</v>
      </c>
      <c r="BB19" s="28" t="s">
        <v>181</v>
      </c>
    </row>
    <row r="20" spans="1:58" ht="13.5" thickBot="1" x14ac:dyDescent="0.6">
      <c r="A20" s="18" t="s">
        <v>76</v>
      </c>
      <c r="B20" s="69"/>
      <c r="C20" s="71"/>
      <c r="D20" s="20" t="s">
        <v>176</v>
      </c>
      <c r="E20" s="402" t="s">
        <v>182</v>
      </c>
      <c r="F20" s="403"/>
      <c r="G20" s="403"/>
      <c r="H20" s="403"/>
      <c r="I20" s="2"/>
      <c r="J20" s="2"/>
      <c r="K20" s="2"/>
      <c r="L20" s="2"/>
      <c r="M20" s="2"/>
      <c r="N20" s="2"/>
      <c r="O20" s="2"/>
      <c r="P20" s="2"/>
      <c r="Q20" s="2"/>
      <c r="R20" s="2"/>
      <c r="S20" s="2"/>
      <c r="T20" s="2"/>
      <c r="U20" s="2"/>
      <c r="V20" s="2"/>
      <c r="W20" s="2"/>
      <c r="X20" s="2"/>
      <c r="Y20" s="2" t="s">
        <v>183</v>
      </c>
      <c r="Z20" s="2"/>
      <c r="AA20" s="2"/>
      <c r="AB20" s="2"/>
      <c r="AC20" s="2"/>
      <c r="AD20" s="2" t="s">
        <v>183</v>
      </c>
      <c r="AE20" s="2"/>
      <c r="AF20" s="2"/>
      <c r="AG20" s="2"/>
      <c r="AH20" s="2"/>
      <c r="AI20" s="2"/>
      <c r="AJ20" s="2"/>
      <c r="AK20" s="2"/>
      <c r="AL20" s="2"/>
      <c r="AM20" s="2"/>
      <c r="AN20" s="2" t="s">
        <v>184</v>
      </c>
      <c r="AO20" s="2"/>
      <c r="AP20" s="2" t="s">
        <v>185</v>
      </c>
      <c r="AQ20" s="35" t="s">
        <v>186</v>
      </c>
      <c r="AR20" s="2"/>
      <c r="AS20" s="2"/>
      <c r="AT20" s="2"/>
      <c r="AU20" s="2"/>
      <c r="AV20" s="2"/>
      <c r="AW20" s="2"/>
      <c r="AX20" s="2"/>
      <c r="AY20" s="2"/>
      <c r="AZ20" s="2"/>
      <c r="BA20" s="28" t="s">
        <v>138</v>
      </c>
      <c r="BB20" s="29">
        <v>0.28000000000000003</v>
      </c>
    </row>
    <row r="21" spans="1:58" ht="13.5" thickBot="1" x14ac:dyDescent="0.6">
      <c r="A21" s="72" t="s">
        <v>187</v>
      </c>
      <c r="B21" s="73"/>
      <c r="C21" s="74" t="str">
        <f>IF(C19="","",IF((C19=AF7)*AND(C20=AG14),AG9,IF((C19=AF8)*AND(C20=AG14),AG9,(IF((C19=AF10)*AND(C20=AG11),AG7,AG8)))))</f>
        <v/>
      </c>
      <c r="D21" s="75">
        <f>IF(C21=AG9,1.5,1)</f>
        <v>1</v>
      </c>
      <c r="E21" s="404" t="s">
        <v>188</v>
      </c>
      <c r="F21" s="407"/>
      <c r="G21" s="407"/>
      <c r="H21" s="407"/>
      <c r="I21" s="76"/>
      <c r="J21" s="76"/>
      <c r="K21" s="76"/>
      <c r="L21" s="2"/>
      <c r="M21" s="2"/>
      <c r="N21" s="2"/>
      <c r="O21" s="2"/>
      <c r="P21" s="2"/>
      <c r="Q21" s="2"/>
      <c r="R21" s="2"/>
      <c r="S21" s="2"/>
      <c r="T21" s="2"/>
      <c r="U21" s="2"/>
      <c r="V21" s="2"/>
      <c r="W21" s="2"/>
      <c r="X21" s="2"/>
      <c r="Y21" s="2" t="s">
        <v>189</v>
      </c>
      <c r="Z21" s="2"/>
      <c r="AA21" s="2"/>
      <c r="AB21" s="2"/>
      <c r="AC21" s="2"/>
      <c r="AD21" s="2" t="s">
        <v>189</v>
      </c>
      <c r="AE21" s="2"/>
      <c r="AF21" s="2"/>
      <c r="AG21" s="2"/>
      <c r="AH21" s="2"/>
      <c r="AI21" s="2"/>
      <c r="AJ21" s="2"/>
      <c r="AK21" s="2"/>
      <c r="AL21" s="2"/>
      <c r="AM21" s="2"/>
      <c r="AN21" s="2"/>
      <c r="AO21" s="2"/>
      <c r="AP21" s="2" t="s">
        <v>190</v>
      </c>
      <c r="AQ21" s="41" t="s">
        <v>191</v>
      </c>
      <c r="AR21" s="2"/>
      <c r="AS21" s="2"/>
      <c r="AT21" s="2"/>
      <c r="AU21" s="2"/>
      <c r="AV21" s="2"/>
      <c r="AW21" s="2"/>
      <c r="AX21" s="2"/>
      <c r="AY21" s="2"/>
      <c r="AZ21" s="2"/>
      <c r="BA21" s="28" t="s">
        <v>149</v>
      </c>
      <c r="BB21" s="29">
        <v>0.4</v>
      </c>
    </row>
    <row r="22" spans="1:58" ht="13.5" thickBot="1" x14ac:dyDescent="0.6">
      <c r="A22" s="18" t="s">
        <v>192</v>
      </c>
      <c r="B22" s="19"/>
      <c r="C22" s="77"/>
      <c r="D22" s="20" t="str">
        <f>IF(C22="","!入力してください","")</f>
        <v>!入力してください</v>
      </c>
      <c r="E22" s="404" t="s">
        <v>193</v>
      </c>
      <c r="F22" s="407"/>
      <c r="G22" s="407"/>
      <c r="H22" s="407"/>
      <c r="I22" s="76"/>
      <c r="J22" s="76"/>
      <c r="K22" s="76"/>
      <c r="L22" s="76"/>
      <c r="M22" s="2"/>
      <c r="N22" s="2"/>
      <c r="O22" s="2"/>
      <c r="P22" s="2"/>
      <c r="Q22" s="2"/>
      <c r="R22" s="2"/>
      <c r="S22" s="2"/>
      <c r="T22" s="2"/>
      <c r="U22" s="2"/>
      <c r="V22" s="2"/>
      <c r="W22" s="2"/>
      <c r="X22" s="2"/>
      <c r="Y22" s="2" t="s">
        <v>194</v>
      </c>
      <c r="Z22" s="2"/>
      <c r="AA22" s="2"/>
      <c r="AB22" s="2"/>
      <c r="AC22" s="2"/>
      <c r="AD22" s="2" t="s">
        <v>194</v>
      </c>
      <c r="AE22" s="2"/>
      <c r="AF22" s="2"/>
      <c r="AG22" s="2"/>
      <c r="AH22" s="2"/>
      <c r="AI22" s="2"/>
      <c r="AJ22" s="2"/>
      <c r="AK22" s="2" t="s">
        <v>195</v>
      </c>
      <c r="AL22" s="2"/>
      <c r="AM22" s="2"/>
      <c r="AN22" s="2" t="s">
        <v>197</v>
      </c>
      <c r="AO22" s="2" t="s">
        <v>198</v>
      </c>
      <c r="AP22" s="2" t="s">
        <v>199</v>
      </c>
      <c r="AQ22" s="27"/>
      <c r="AR22" s="2"/>
      <c r="AS22" s="27" t="s">
        <v>185</v>
      </c>
      <c r="AT22" s="2" t="s">
        <v>200</v>
      </c>
      <c r="AU22" s="2"/>
      <c r="AV22" s="2"/>
      <c r="AW22" s="2"/>
      <c r="AX22" s="2"/>
      <c r="AY22" s="2"/>
      <c r="AZ22" s="2"/>
      <c r="BA22" s="28" t="s">
        <v>157</v>
      </c>
      <c r="BB22" s="29">
        <v>0.64</v>
      </c>
    </row>
    <row r="23" spans="1:58" ht="19.5" thickBot="1" x14ac:dyDescent="0.6">
      <c r="A23" s="78" t="s">
        <v>201</v>
      </c>
      <c r="B23" s="79" t="s">
        <v>202</v>
      </c>
      <c r="C23" s="80"/>
      <c r="D23" s="81" t="s">
        <v>203</v>
      </c>
      <c r="E23" s="408"/>
      <c r="F23" s="403"/>
      <c r="G23" s="403"/>
      <c r="H23" s="403"/>
      <c r="I23" s="2"/>
      <c r="J23" s="2"/>
      <c r="K23" s="2"/>
      <c r="L23" s="2"/>
      <c r="M23" s="2"/>
      <c r="N23" s="2"/>
      <c r="O23" s="2"/>
      <c r="P23" s="2"/>
      <c r="Q23" s="2"/>
      <c r="R23" s="2"/>
      <c r="S23" s="2"/>
      <c r="T23" s="2"/>
      <c r="U23" s="2"/>
      <c r="V23" s="2"/>
      <c r="W23" s="2"/>
      <c r="X23" s="2"/>
      <c r="Y23" s="2" t="s">
        <v>204</v>
      </c>
      <c r="Z23" s="2"/>
      <c r="AA23" s="2"/>
      <c r="AB23" s="2"/>
      <c r="AC23" s="2"/>
      <c r="AD23" s="2" t="s">
        <v>204</v>
      </c>
      <c r="AE23" s="2"/>
      <c r="AF23" s="2"/>
      <c r="AG23" s="2"/>
      <c r="AH23" s="2"/>
      <c r="AI23" s="2"/>
      <c r="AJ23" s="2"/>
      <c r="AK23" s="2" t="s">
        <v>205</v>
      </c>
      <c r="AL23" s="2">
        <v>200</v>
      </c>
      <c r="AM23" s="2" t="s">
        <v>196</v>
      </c>
      <c r="AN23" s="2" t="s">
        <v>66</v>
      </c>
      <c r="AO23" s="2" t="s">
        <v>66</v>
      </c>
      <c r="AP23" s="2" t="s">
        <v>207</v>
      </c>
      <c r="AQ23" s="35" t="s">
        <v>208</v>
      </c>
      <c r="AR23" s="2"/>
      <c r="AS23" s="35" t="s">
        <v>190</v>
      </c>
      <c r="AT23" s="2" t="s">
        <v>209</v>
      </c>
      <c r="AU23" s="2"/>
      <c r="AV23" s="2"/>
      <c r="AW23" s="2"/>
      <c r="AX23" s="2"/>
      <c r="AY23" s="2"/>
      <c r="AZ23" s="2"/>
    </row>
    <row r="24" spans="1:58" ht="13.5" thickBot="1" x14ac:dyDescent="0.6">
      <c r="A24" s="82"/>
      <c r="B24" s="83" t="s">
        <v>210</v>
      </c>
      <c r="C24" s="80"/>
      <c r="D24" s="20" t="str">
        <f>IF(C24="","!入力してください","")</f>
        <v>!入力してください</v>
      </c>
      <c r="E24" s="402" t="s">
        <v>211</v>
      </c>
      <c r="F24" s="403"/>
      <c r="G24" s="403"/>
      <c r="H24" s="403"/>
      <c r="I24" s="2"/>
      <c r="J24" s="2"/>
      <c r="K24" s="2"/>
      <c r="L24" s="2"/>
      <c r="M24" s="2"/>
      <c r="N24" s="2"/>
      <c r="O24" s="2"/>
      <c r="P24" s="2"/>
      <c r="Q24" s="2"/>
      <c r="R24" s="2"/>
      <c r="S24" s="2"/>
      <c r="T24" s="2"/>
      <c r="U24" s="2"/>
      <c r="V24" s="2"/>
      <c r="W24" s="2"/>
      <c r="X24" s="2"/>
      <c r="Y24" s="2" t="s">
        <v>212</v>
      </c>
      <c r="Z24" s="2"/>
      <c r="AA24" s="2"/>
      <c r="AB24" s="2"/>
      <c r="AC24" s="2"/>
      <c r="AD24" s="2" t="s">
        <v>212</v>
      </c>
      <c r="AE24" s="2"/>
      <c r="AF24" s="2"/>
      <c r="AG24" s="2"/>
      <c r="AH24" s="2"/>
      <c r="AI24" s="2"/>
      <c r="AJ24" s="2"/>
      <c r="AK24" s="22" t="s">
        <v>213</v>
      </c>
      <c r="AL24" s="22">
        <v>450</v>
      </c>
      <c r="AM24" s="2" t="s">
        <v>206</v>
      </c>
      <c r="AN24" s="2" t="s">
        <v>215</v>
      </c>
      <c r="AO24" s="2" t="s">
        <v>216</v>
      </c>
      <c r="AP24" s="23" t="s">
        <v>171</v>
      </c>
      <c r="AQ24" s="41" t="s">
        <v>217</v>
      </c>
      <c r="AR24" s="2"/>
      <c r="AS24" s="35" t="s">
        <v>199</v>
      </c>
      <c r="AT24" s="2" t="s">
        <v>218</v>
      </c>
      <c r="AU24" s="2"/>
      <c r="AV24" s="2"/>
      <c r="AW24" s="2"/>
      <c r="AX24" s="2"/>
      <c r="AY24" s="2"/>
      <c r="AZ24" s="2"/>
      <c r="BA24" s="28" t="s">
        <v>219</v>
      </c>
      <c r="BB24" s="248">
        <f>IF(BB8="",MIN(BB28:BB29),MIN(BB26:BB29))</f>
        <v>0</v>
      </c>
    </row>
    <row r="25" spans="1:58" ht="19.5" thickBot="1" x14ac:dyDescent="0.6">
      <c r="A25" s="18" t="s">
        <v>19</v>
      </c>
      <c r="B25" s="19"/>
      <c r="C25" s="80"/>
      <c r="D25" s="81" t="s">
        <v>220</v>
      </c>
      <c r="E25" s="404" t="s">
        <v>221</v>
      </c>
      <c r="F25" s="403"/>
      <c r="G25" s="403"/>
      <c r="H25" s="403"/>
      <c r="I25" s="2"/>
      <c r="J25" s="2"/>
      <c r="K25" s="2"/>
      <c r="L25" s="2"/>
      <c r="M25" s="2"/>
      <c r="N25" s="2"/>
      <c r="O25" s="2"/>
      <c r="P25" s="2"/>
      <c r="Q25" s="2"/>
      <c r="R25" s="2"/>
      <c r="S25" s="2"/>
      <c r="T25" s="2"/>
      <c r="U25" s="2"/>
      <c r="V25" s="2"/>
      <c r="W25" s="2"/>
      <c r="X25" s="2"/>
      <c r="Y25" s="2" t="s">
        <v>222</v>
      </c>
      <c r="Z25" s="2"/>
      <c r="AA25" s="2"/>
      <c r="AB25" s="2"/>
      <c r="AC25" s="2"/>
      <c r="AD25" s="2" t="s">
        <v>222</v>
      </c>
      <c r="AE25" s="2"/>
      <c r="AF25" s="2"/>
      <c r="AG25" s="2"/>
      <c r="AH25" s="2"/>
      <c r="AI25" s="2"/>
      <c r="AJ25" s="2"/>
      <c r="AK25" s="22" t="s">
        <v>223</v>
      </c>
      <c r="AL25" s="22">
        <v>450</v>
      </c>
      <c r="AM25" s="2" t="s">
        <v>214</v>
      </c>
      <c r="AN25" s="2" t="s">
        <v>225</v>
      </c>
      <c r="AO25" s="2" t="s">
        <v>226</v>
      </c>
      <c r="AP25" s="2"/>
      <c r="AQ25" s="27"/>
      <c r="AR25" s="2"/>
      <c r="AS25" s="35" t="s">
        <v>207</v>
      </c>
      <c r="AT25" s="2" t="s">
        <v>227</v>
      </c>
      <c r="AU25" s="2"/>
      <c r="AV25" s="2"/>
      <c r="AW25" s="2"/>
      <c r="AX25" s="2"/>
      <c r="AY25" s="2"/>
      <c r="AZ25" s="2"/>
      <c r="BA25" s="28" t="s">
        <v>228</v>
      </c>
      <c r="BB25" s="84" t="s">
        <v>229</v>
      </c>
      <c r="BC25" s="85" t="s">
        <v>230</v>
      </c>
      <c r="BD25" s="85" t="s">
        <v>231</v>
      </c>
      <c r="BE25" s="86" t="s">
        <v>232</v>
      </c>
    </row>
    <row r="26" spans="1:58" ht="13.5" thickBot="1" x14ac:dyDescent="0.6">
      <c r="A26" s="18" t="s">
        <v>233</v>
      </c>
      <c r="B26" s="19"/>
      <c r="C26" s="70"/>
      <c r="D26" s="87" t="e">
        <f>VLOOKUP(C26,AK8:AL11,2,FALSE)</f>
        <v>#N/A</v>
      </c>
      <c r="E26" s="404" t="s">
        <v>234</v>
      </c>
      <c r="F26" s="403"/>
      <c r="G26" s="403"/>
      <c r="H26" s="403"/>
      <c r="I26" s="2"/>
      <c r="J26" s="2"/>
      <c r="K26" s="2"/>
      <c r="L26" s="2"/>
      <c r="M26" s="2"/>
      <c r="N26" s="2"/>
      <c r="O26" s="2"/>
      <c r="P26" s="2"/>
      <c r="Q26" s="2"/>
      <c r="R26" s="2"/>
      <c r="S26" s="2"/>
      <c r="T26" s="2"/>
      <c r="U26" s="2"/>
      <c r="V26" s="2"/>
      <c r="W26" s="2"/>
      <c r="X26" s="2"/>
      <c r="Y26" s="2" t="s">
        <v>235</v>
      </c>
      <c r="Z26" s="2"/>
      <c r="AA26" s="2"/>
      <c r="AB26" s="2"/>
      <c r="AC26" s="2"/>
      <c r="AD26" s="2" t="s">
        <v>235</v>
      </c>
      <c r="AE26" s="2"/>
      <c r="AF26" s="2"/>
      <c r="AG26" s="2"/>
      <c r="AH26" s="2"/>
      <c r="AI26" s="2"/>
      <c r="AJ26" s="2"/>
      <c r="AK26" s="22"/>
      <c r="AL26" s="22"/>
      <c r="AM26" s="2" t="s">
        <v>224</v>
      </c>
      <c r="AN26" s="2" t="s">
        <v>184</v>
      </c>
      <c r="AO26" s="2" t="s">
        <v>236</v>
      </c>
      <c r="AP26" s="2" t="s">
        <v>237</v>
      </c>
      <c r="AQ26" s="35" t="s">
        <v>238</v>
      </c>
      <c r="AR26" s="2"/>
      <c r="AS26" s="41" t="s">
        <v>171</v>
      </c>
      <c r="AT26" s="23" t="s">
        <v>239</v>
      </c>
      <c r="AU26" s="2"/>
      <c r="AV26" s="2"/>
      <c r="AW26" s="2"/>
      <c r="AX26" s="2"/>
      <c r="AY26" s="2"/>
      <c r="AZ26" s="2"/>
      <c r="BA26" s="28" t="s">
        <v>240</v>
      </c>
      <c r="BB26" s="29" t="str">
        <f>IF(D147="","",D147)</f>
        <v/>
      </c>
      <c r="BC26" s="29" t="str">
        <f>IF($BB$8="","",IF($BB$24&lt;0.8,1.1,IF($BB$24&lt;1,$BB$24+0.3,IF($BB$24&lt;1.5,1.5,0))))</f>
        <v/>
      </c>
      <c r="BD26" s="29" t="str">
        <f>IF(BB26="","",IF(BC26-BB26&lt;=0,0,BC26-BB26))</f>
        <v/>
      </c>
      <c r="BE26" s="260"/>
      <c r="BF26" s="30" t="s">
        <v>241</v>
      </c>
    </row>
    <row r="27" spans="1:58" ht="13.5" thickBot="1" x14ac:dyDescent="0.6">
      <c r="A27" s="18" t="s">
        <v>242</v>
      </c>
      <c r="B27" s="19"/>
      <c r="C27" s="70"/>
      <c r="D27" s="87" t="e">
        <f>VLOOKUP(C27,AK14:AL19,2,FALSE)</f>
        <v>#N/A</v>
      </c>
      <c r="E27" s="408"/>
      <c r="F27" s="403"/>
      <c r="G27" s="403"/>
      <c r="H27" s="403"/>
      <c r="I27" s="2"/>
      <c r="J27" s="2"/>
      <c r="K27" s="2"/>
      <c r="L27" s="2"/>
      <c r="M27" s="2"/>
      <c r="N27" s="2"/>
      <c r="O27" s="2"/>
      <c r="P27" s="2"/>
      <c r="Q27" s="2"/>
      <c r="R27" s="2"/>
      <c r="S27" s="2"/>
      <c r="T27" s="2"/>
      <c r="U27" s="2"/>
      <c r="V27" s="2"/>
      <c r="W27" s="2"/>
      <c r="X27" s="2"/>
      <c r="Y27" s="2" t="s">
        <v>243</v>
      </c>
      <c r="Z27" s="2"/>
      <c r="AA27" s="2"/>
      <c r="AB27" s="2"/>
      <c r="AC27" s="2"/>
      <c r="AD27" s="2" t="s">
        <v>243</v>
      </c>
      <c r="AE27" s="2"/>
      <c r="AF27" s="2"/>
      <c r="AG27" s="2"/>
      <c r="AH27" s="2"/>
      <c r="AI27" s="2"/>
      <c r="AJ27" s="2"/>
      <c r="AK27" s="2"/>
      <c r="AL27" s="2"/>
      <c r="AM27" s="2"/>
      <c r="AN27" s="2"/>
      <c r="AO27" s="2" t="s">
        <v>66</v>
      </c>
      <c r="AP27" s="2" t="s">
        <v>216</v>
      </c>
      <c r="AQ27" s="41" t="s">
        <v>245</v>
      </c>
      <c r="AR27" s="2"/>
      <c r="AS27" s="2"/>
      <c r="AT27" s="2"/>
      <c r="AU27" s="2"/>
      <c r="AV27" s="2"/>
      <c r="AW27" s="2"/>
      <c r="AX27" s="2"/>
      <c r="AY27" s="2"/>
      <c r="AZ27" s="2"/>
      <c r="BA27" s="28" t="s">
        <v>246</v>
      </c>
      <c r="BB27" s="29" t="str">
        <f>IF(D148="","",D148)</f>
        <v/>
      </c>
      <c r="BC27" s="29" t="str">
        <f>IF($BB$8="","",IF($BB$24&lt;0.8,1.1,IF($BB$24&lt;1,$BB$24+0.3,IF($BB$24&lt;1.5,1.5,0))))</f>
        <v/>
      </c>
      <c r="BD27" s="29" t="str">
        <f>IF(BB27="","",IF(BC27-BB27&lt;=0,0,BC27-BB27))</f>
        <v/>
      </c>
      <c r="BE27" s="261"/>
      <c r="BF27" s="30" t="s">
        <v>241</v>
      </c>
    </row>
    <row r="28" spans="1:58" ht="13.5" thickBot="1" x14ac:dyDescent="0.6">
      <c r="A28" s="18" t="s">
        <v>247</v>
      </c>
      <c r="B28" s="19"/>
      <c r="C28" s="70"/>
      <c r="D28" s="87" t="e">
        <f>VLOOKUP(C28,AK23:AL25,2,FALSE)</f>
        <v>#N/A</v>
      </c>
      <c r="E28" s="402" t="s">
        <v>248</v>
      </c>
      <c r="F28" s="403"/>
      <c r="G28" s="403"/>
      <c r="H28" s="403"/>
      <c r="I28" s="2"/>
      <c r="J28" s="2"/>
      <c r="K28" s="2"/>
      <c r="L28" s="2"/>
      <c r="M28" s="2"/>
      <c r="N28" s="2"/>
      <c r="O28" s="2"/>
      <c r="P28" s="2"/>
      <c r="Q28" s="2"/>
      <c r="R28" s="2"/>
      <c r="S28" s="2"/>
      <c r="T28" s="2"/>
      <c r="U28" s="2"/>
      <c r="V28" s="2"/>
      <c r="W28" s="2"/>
      <c r="X28" s="2"/>
      <c r="Y28" s="2" t="s">
        <v>249</v>
      </c>
      <c r="Z28" s="2"/>
      <c r="AA28" s="2"/>
      <c r="AB28" s="2"/>
      <c r="AC28" s="2"/>
      <c r="AD28" s="2" t="s">
        <v>249</v>
      </c>
      <c r="AE28" s="2"/>
      <c r="AF28" s="2"/>
      <c r="AG28" s="2"/>
      <c r="AH28" s="2"/>
      <c r="AI28" s="2"/>
      <c r="AJ28" s="2"/>
      <c r="AK28" s="2"/>
      <c r="AL28" s="2"/>
      <c r="AM28" s="2" t="s">
        <v>244</v>
      </c>
      <c r="AN28" s="2"/>
      <c r="AO28" s="2" t="s">
        <v>251</v>
      </c>
      <c r="AP28" s="2" t="s">
        <v>66</v>
      </c>
      <c r="AQ28" s="27"/>
      <c r="AR28" s="2"/>
      <c r="AS28" s="2"/>
      <c r="AT28" s="2"/>
      <c r="AU28" s="2"/>
      <c r="AV28" s="2"/>
      <c r="AW28" s="2"/>
      <c r="AX28" s="2"/>
      <c r="AY28" s="88"/>
      <c r="AZ28" s="2"/>
      <c r="BA28" s="28" t="s">
        <v>252</v>
      </c>
      <c r="BB28" s="29" t="str">
        <f>IF(D149="","",D149)</f>
        <v/>
      </c>
      <c r="BC28" s="29">
        <f>IF($BB$24&lt;0.8,1.1,IF($BB$24&lt;1,$BB$24+0.3,IF($BB$24&lt;1.5,1.5,0)))</f>
        <v>1.1000000000000001</v>
      </c>
      <c r="BD28" s="29" t="str">
        <f>IF(BB28="","",IF(BC28-BB28&lt;=0,0,BC28-BB28))</f>
        <v/>
      </c>
      <c r="BE28" s="261"/>
    </row>
    <row r="29" spans="1:58" ht="19.5" thickBot="1" x14ac:dyDescent="0.6">
      <c r="A29" s="72" t="s">
        <v>253</v>
      </c>
      <c r="B29" s="73"/>
      <c r="C29" s="72" t="e">
        <f>IF(D26+D27+D28&gt;=3000,"非常に重い建物",IF(D26+D27+D28&gt;=2000,"重い建物","軽い建物"))</f>
        <v>#N/A</v>
      </c>
      <c r="D29" s="81" t="s">
        <v>254</v>
      </c>
      <c r="E29" s="404" t="s">
        <v>255</v>
      </c>
      <c r="F29" s="403"/>
      <c r="G29" s="403"/>
      <c r="H29" s="403"/>
      <c r="I29" s="2"/>
      <c r="J29" s="2"/>
      <c r="K29" s="2"/>
      <c r="L29" s="2"/>
      <c r="M29" s="2"/>
      <c r="N29" s="2"/>
      <c r="O29" s="2"/>
      <c r="P29" s="2"/>
      <c r="Q29" s="2"/>
      <c r="R29" s="2"/>
      <c r="S29" s="2"/>
      <c r="T29" s="2"/>
      <c r="U29" s="2"/>
      <c r="V29" s="2"/>
      <c r="W29" s="2"/>
      <c r="X29" s="2"/>
      <c r="Y29" s="2" t="s">
        <v>256</v>
      </c>
      <c r="Z29" s="2"/>
      <c r="AA29" s="2"/>
      <c r="AB29" s="2"/>
      <c r="AC29" s="2"/>
      <c r="AD29" s="2" t="s">
        <v>256</v>
      </c>
      <c r="AE29" s="2"/>
      <c r="AF29" s="2"/>
      <c r="AG29" s="2"/>
      <c r="AH29" s="2"/>
      <c r="AI29" s="2"/>
      <c r="AJ29" s="2"/>
      <c r="AK29" s="2"/>
      <c r="AL29" s="2"/>
      <c r="AM29" s="2" t="s">
        <v>250</v>
      </c>
      <c r="AN29" s="2" t="s">
        <v>258</v>
      </c>
      <c r="AO29" s="2" t="s">
        <v>259</v>
      </c>
      <c r="AP29" s="2" t="s">
        <v>260</v>
      </c>
      <c r="AQ29" s="35" t="s">
        <v>261</v>
      </c>
      <c r="AR29" s="2"/>
      <c r="AS29" s="2"/>
      <c r="AT29" s="2"/>
      <c r="AU29" s="2"/>
      <c r="BA29" s="28" t="s">
        <v>262</v>
      </c>
      <c r="BB29" s="29" t="str">
        <f>IF(D150="","",D150)</f>
        <v/>
      </c>
      <c r="BC29" s="29">
        <f>IF($BB$24&lt;0.8,1.1,IF($BB$24&lt;1,$BB$24+0.3,IF($BB$24&lt;1.5,1.5,0)))</f>
        <v>1.1000000000000001</v>
      </c>
      <c r="BD29" s="29" t="str">
        <f>IF(BB29="","",IF(BC29-BB29&lt;=0,0,BC29-BB29))</f>
        <v/>
      </c>
      <c r="BE29" s="262">
        <f>SUM(BD26:BD29)</f>
        <v>0</v>
      </c>
    </row>
    <row r="30" spans="1:58" ht="13.5" thickBot="1" x14ac:dyDescent="0.6">
      <c r="A30" s="89" t="s">
        <v>21</v>
      </c>
      <c r="B30" s="69" t="s">
        <v>263</v>
      </c>
      <c r="C30" s="90"/>
      <c r="D30" s="420" t="s">
        <v>904</v>
      </c>
      <c r="E30" s="404" t="s">
        <v>264</v>
      </c>
      <c r="F30" s="403"/>
      <c r="G30" s="403"/>
      <c r="H30" s="403"/>
      <c r="I30" s="2"/>
      <c r="J30" s="2"/>
      <c r="K30" s="2"/>
      <c r="L30" s="2"/>
      <c r="M30" s="2"/>
      <c r="N30" s="2"/>
      <c r="O30" s="2"/>
      <c r="P30" s="2"/>
      <c r="Q30" s="2"/>
      <c r="R30" s="2"/>
      <c r="S30" s="2"/>
      <c r="T30" s="2"/>
      <c r="U30" s="2"/>
      <c r="V30" s="2"/>
      <c r="W30" s="2"/>
      <c r="X30" s="2"/>
      <c r="Y30" s="2" t="s">
        <v>265</v>
      </c>
      <c r="Z30" s="2"/>
      <c r="AA30" s="2"/>
      <c r="AB30" s="2"/>
      <c r="AC30" s="2"/>
      <c r="AD30" s="2" t="s">
        <v>265</v>
      </c>
      <c r="AE30" s="2"/>
      <c r="AF30" s="2"/>
      <c r="AG30" s="2"/>
      <c r="AH30" s="2"/>
      <c r="AI30" s="2"/>
      <c r="AJ30" s="2"/>
      <c r="AK30" s="2"/>
      <c r="AL30" s="2"/>
      <c r="AM30" s="2" t="s">
        <v>257</v>
      </c>
      <c r="AN30" s="2" t="s">
        <v>66</v>
      </c>
      <c r="AO30" s="2" t="s">
        <v>267</v>
      </c>
      <c r="AP30" s="2"/>
      <c r="AQ30" s="41" t="s">
        <v>268</v>
      </c>
      <c r="AR30" s="2"/>
      <c r="AT30" s="22"/>
      <c r="AU30" s="22"/>
      <c r="BA30" s="42" t="s">
        <v>269</v>
      </c>
    </row>
    <row r="31" spans="1:58" ht="13.5" thickBot="1" x14ac:dyDescent="0.6">
      <c r="A31" s="82"/>
      <c r="B31" s="69" t="s">
        <v>270</v>
      </c>
      <c r="C31" s="90"/>
      <c r="D31" s="399" t="str">
        <f>IF(C31=AM12,"1.3", IF(C31=AM11, "1.15", "1.0"))</f>
        <v>1.0</v>
      </c>
      <c r="E31" s="409"/>
      <c r="F31" s="403"/>
      <c r="G31" s="403"/>
      <c r="H31" s="403"/>
      <c r="I31" s="2"/>
      <c r="J31" s="2"/>
      <c r="K31" s="2"/>
      <c r="L31" s="2"/>
      <c r="M31" s="2"/>
      <c r="N31" s="2"/>
      <c r="O31" s="2"/>
      <c r="P31" s="2"/>
      <c r="Q31" s="2"/>
      <c r="R31" s="2"/>
      <c r="S31" s="2"/>
      <c r="T31" s="2"/>
      <c r="U31" s="2"/>
      <c r="V31" s="2"/>
      <c r="W31" s="2"/>
      <c r="X31" s="2"/>
      <c r="Y31" s="2" t="s">
        <v>271</v>
      </c>
      <c r="Z31" s="2"/>
      <c r="AA31" s="2"/>
      <c r="AB31" s="2"/>
      <c r="AC31" s="2"/>
      <c r="AD31" s="2" t="s">
        <v>271</v>
      </c>
      <c r="AE31" s="2"/>
      <c r="AF31" s="2"/>
      <c r="AG31" s="2"/>
      <c r="AH31" s="2"/>
      <c r="AI31" s="2"/>
      <c r="AJ31" s="2"/>
      <c r="AK31" s="2"/>
      <c r="AL31" s="2"/>
      <c r="AM31" s="2" t="s">
        <v>266</v>
      </c>
      <c r="AN31" s="2" t="s">
        <v>272</v>
      </c>
      <c r="AO31" s="2"/>
      <c r="AP31" s="2" t="s">
        <v>273</v>
      </c>
      <c r="AQ31" s="27"/>
      <c r="AR31" s="2"/>
      <c r="AT31" s="22"/>
      <c r="AU31" s="22"/>
      <c r="BB31" s="2"/>
    </row>
    <row r="32" spans="1:58" ht="14.5" thickBot="1" x14ac:dyDescent="0.6">
      <c r="A32" s="18" t="s">
        <v>118</v>
      </c>
      <c r="B32" s="69"/>
      <c r="C32" s="90"/>
      <c r="D32" s="20" t="str">
        <f>IF(C32="","!入力してください","")</f>
        <v>!入力してください</v>
      </c>
      <c r="E32" s="402" t="s">
        <v>274</v>
      </c>
      <c r="F32" s="403"/>
      <c r="G32" s="403"/>
      <c r="H32" s="403"/>
      <c r="I32" s="2"/>
      <c r="J32" s="2"/>
      <c r="K32" s="2"/>
      <c r="L32" s="2"/>
      <c r="M32" s="2"/>
      <c r="N32" s="2"/>
      <c r="O32" s="2"/>
      <c r="P32" s="2"/>
      <c r="Q32" s="2"/>
      <c r="R32" s="2"/>
      <c r="S32" s="2"/>
      <c r="T32" s="2"/>
      <c r="U32" s="2"/>
      <c r="V32" s="2"/>
      <c r="W32" s="2"/>
      <c r="X32" s="2"/>
      <c r="Y32" s="2" t="s">
        <v>275</v>
      </c>
      <c r="Z32" s="2"/>
      <c r="AA32" s="2"/>
      <c r="AB32" s="2"/>
      <c r="AC32" s="2"/>
      <c r="AD32" s="2" t="s">
        <v>275</v>
      </c>
      <c r="AE32" s="2"/>
      <c r="AF32" s="2"/>
      <c r="AG32" s="2"/>
      <c r="AH32" s="2"/>
      <c r="AI32" s="2"/>
      <c r="AJ32" s="2"/>
      <c r="AK32" s="2"/>
      <c r="AL32" s="2"/>
      <c r="AM32" s="2"/>
      <c r="AN32" s="2" t="s">
        <v>276</v>
      </c>
      <c r="AO32" s="2"/>
      <c r="AP32" s="2" t="s">
        <v>277</v>
      </c>
      <c r="AQ32" s="35" t="s">
        <v>278</v>
      </c>
      <c r="AR32" s="2"/>
      <c r="AT32" s="91"/>
      <c r="AU32" s="91"/>
      <c r="AZ32" s="92" t="s">
        <v>279</v>
      </c>
      <c r="BB32" s="42" t="s">
        <v>280</v>
      </c>
    </row>
    <row r="33" spans="1:64" ht="13.5" thickBot="1" x14ac:dyDescent="0.6">
      <c r="A33" s="89" t="s">
        <v>196</v>
      </c>
      <c r="B33" s="79" t="s">
        <v>196</v>
      </c>
      <c r="C33" s="90"/>
      <c r="D33" s="20" t="str">
        <f>IF(C33="","!入力してください","")</f>
        <v>!入力してください</v>
      </c>
      <c r="E33" s="404" t="s">
        <v>281</v>
      </c>
      <c r="F33" s="403"/>
      <c r="G33" s="403"/>
      <c r="H33" s="403"/>
      <c r="I33" s="2"/>
      <c r="J33" s="2"/>
      <c r="K33" s="2"/>
      <c r="L33" s="2"/>
      <c r="M33" s="2"/>
      <c r="N33" s="2"/>
      <c r="O33" s="2"/>
      <c r="P33" s="2"/>
      <c r="Q33" s="2"/>
      <c r="R33" s="2"/>
      <c r="S33" s="2"/>
      <c r="T33" s="2"/>
      <c r="U33" s="2"/>
      <c r="V33" s="2"/>
      <c r="W33" s="2"/>
      <c r="X33" s="2"/>
      <c r="Y33" s="2" t="s">
        <v>282</v>
      </c>
      <c r="Z33" s="2"/>
      <c r="AA33" s="2"/>
      <c r="AB33" s="2"/>
      <c r="AC33" s="2"/>
      <c r="AD33" s="2" t="s">
        <v>282</v>
      </c>
      <c r="AE33" s="2"/>
      <c r="AF33" s="2"/>
      <c r="AG33" s="2"/>
      <c r="AH33" s="2"/>
      <c r="AI33" s="2"/>
      <c r="AJ33" s="2"/>
      <c r="AK33" s="2"/>
      <c r="AL33" s="2"/>
      <c r="AM33" s="2"/>
      <c r="AN33" s="2"/>
      <c r="AO33" s="2" t="s">
        <v>284</v>
      </c>
      <c r="AP33" s="2" t="s">
        <v>285</v>
      </c>
      <c r="AQ33" s="41" t="s">
        <v>286</v>
      </c>
      <c r="AR33" s="2"/>
      <c r="AT33" s="91"/>
      <c r="AU33" s="91"/>
      <c r="BA33" s="93" t="s">
        <v>287</v>
      </c>
    </row>
    <row r="34" spans="1:64" ht="13.5" thickBot="1" x14ac:dyDescent="0.6">
      <c r="A34" s="82"/>
      <c r="B34" s="79" t="s">
        <v>244</v>
      </c>
      <c r="C34" s="90"/>
      <c r="D34" s="20" t="str">
        <f>IF(C34="","!入力してください","")</f>
        <v>!入力してください</v>
      </c>
      <c r="E34" s="404" t="s">
        <v>288</v>
      </c>
      <c r="F34" s="403"/>
      <c r="G34" s="403"/>
      <c r="H34" s="403"/>
      <c r="I34" s="2"/>
      <c r="J34" s="2"/>
      <c r="K34" s="2"/>
      <c r="L34" s="2"/>
      <c r="M34" s="2"/>
      <c r="N34" s="2"/>
      <c r="O34" s="2"/>
      <c r="P34" s="2"/>
      <c r="Q34" s="2"/>
      <c r="R34" s="2"/>
      <c r="S34" s="2"/>
      <c r="T34" s="2"/>
      <c r="U34" s="2"/>
      <c r="V34" s="2"/>
      <c r="W34" s="2"/>
      <c r="X34" s="2"/>
      <c r="Y34" s="2" t="s">
        <v>289</v>
      </c>
      <c r="Z34" s="2"/>
      <c r="AA34" s="2"/>
      <c r="AB34" s="2"/>
      <c r="AC34" s="2"/>
      <c r="AD34" s="2" t="s">
        <v>289</v>
      </c>
      <c r="AE34" s="2"/>
      <c r="AF34" s="2"/>
      <c r="AG34" s="2"/>
      <c r="AH34" s="2"/>
      <c r="AI34" s="2"/>
      <c r="AJ34" s="2"/>
      <c r="AK34" s="2"/>
      <c r="AL34" s="2"/>
      <c r="AM34" s="2" t="s">
        <v>283</v>
      </c>
      <c r="AN34" s="2"/>
      <c r="AO34" s="2" t="s">
        <v>216</v>
      </c>
      <c r="AP34" s="2" t="s">
        <v>260</v>
      </c>
      <c r="AQ34" s="27"/>
      <c r="AR34" s="2"/>
      <c r="AT34" s="91"/>
      <c r="AU34" s="91"/>
      <c r="AZ34" s="11" t="s">
        <v>291</v>
      </c>
      <c r="BA34" s="28" t="s">
        <v>292</v>
      </c>
      <c r="BB34" s="94">
        <v>1</v>
      </c>
    </row>
    <row r="35" spans="1:64" ht="13.5" thickBot="1" x14ac:dyDescent="0.6">
      <c r="A35" s="18" t="s">
        <v>283</v>
      </c>
      <c r="B35" s="69"/>
      <c r="C35" s="90"/>
      <c r="D35" s="20" t="str">
        <f>IF(C35="","!入力してください","")</f>
        <v>!入力してください</v>
      </c>
      <c r="E35" s="404" t="s">
        <v>293</v>
      </c>
      <c r="F35" s="403"/>
      <c r="G35" s="403"/>
      <c r="H35" s="403"/>
      <c r="I35" s="2"/>
      <c r="J35" s="2"/>
      <c r="K35" s="2"/>
      <c r="L35" s="2"/>
      <c r="M35" s="2"/>
      <c r="N35" s="2"/>
      <c r="O35" s="2"/>
      <c r="P35" s="2"/>
      <c r="Q35" s="2"/>
      <c r="R35" s="2"/>
      <c r="S35" s="2"/>
      <c r="T35" s="2"/>
      <c r="U35" s="2"/>
      <c r="V35" s="2"/>
      <c r="W35" s="2"/>
      <c r="X35" s="2"/>
      <c r="Y35" s="2" t="s">
        <v>294</v>
      </c>
      <c r="Z35" s="2"/>
      <c r="AA35" s="2"/>
      <c r="AB35" s="2"/>
      <c r="AC35" s="2"/>
      <c r="AD35" s="2" t="s">
        <v>294</v>
      </c>
      <c r="AE35" s="2"/>
      <c r="AF35" s="2"/>
      <c r="AG35" s="2"/>
      <c r="AH35" s="2"/>
      <c r="AI35" s="2"/>
      <c r="AJ35" s="2"/>
      <c r="AK35" s="2"/>
      <c r="AL35" s="2"/>
      <c r="AM35" s="2" t="s">
        <v>290</v>
      </c>
      <c r="AN35" s="2"/>
      <c r="AO35" s="2" t="s">
        <v>66</v>
      </c>
      <c r="AP35" s="2" t="s">
        <v>296</v>
      </c>
      <c r="AQ35" s="35" t="s">
        <v>297</v>
      </c>
      <c r="AR35" s="2"/>
      <c r="AS35" s="2"/>
      <c r="AT35" s="2"/>
      <c r="AU35" s="2"/>
      <c r="AV35" s="2"/>
      <c r="AW35" s="2"/>
      <c r="AX35" s="2"/>
      <c r="AY35" s="2"/>
      <c r="AZ35" s="11" t="s">
        <v>298</v>
      </c>
      <c r="BA35" s="28" t="s">
        <v>299</v>
      </c>
      <c r="BB35" s="95">
        <v>0.1</v>
      </c>
    </row>
    <row r="36" spans="1:64" ht="13.5" thickBot="1" x14ac:dyDescent="0.6">
      <c r="A36" s="18" t="s">
        <v>300</v>
      </c>
      <c r="B36" s="69"/>
      <c r="C36" s="96"/>
      <c r="D36" s="20" t="str">
        <f>IF(C36="","!入力してください","")</f>
        <v>!入力してください</v>
      </c>
      <c r="E36" s="418"/>
      <c r="F36" s="416"/>
      <c r="G36" s="416"/>
      <c r="H36" s="416"/>
      <c r="I36" s="2"/>
      <c r="J36" s="2"/>
      <c r="K36" s="2"/>
      <c r="L36" s="2"/>
      <c r="M36" s="2"/>
      <c r="N36" s="2"/>
      <c r="O36" s="2"/>
      <c r="P36" s="2"/>
      <c r="Q36" s="2"/>
      <c r="R36" s="2"/>
      <c r="S36" s="2"/>
      <c r="T36" s="2"/>
      <c r="U36" s="2"/>
      <c r="V36" s="2"/>
      <c r="W36" s="2"/>
      <c r="X36" s="2"/>
      <c r="Y36" s="2" t="s">
        <v>301</v>
      </c>
      <c r="Z36" s="2"/>
      <c r="AA36" s="2"/>
      <c r="AB36" s="2"/>
      <c r="AC36" s="2"/>
      <c r="AD36" s="2" t="s">
        <v>301</v>
      </c>
      <c r="AE36" s="2"/>
      <c r="AF36" s="2"/>
      <c r="AG36" s="2"/>
      <c r="AH36" s="2"/>
      <c r="AI36" s="2"/>
      <c r="AJ36" s="2"/>
      <c r="AK36" s="2"/>
      <c r="AL36" s="2"/>
      <c r="AM36" s="2" t="s">
        <v>295</v>
      </c>
      <c r="AN36" s="2"/>
      <c r="AO36" s="2"/>
      <c r="AP36" s="2" t="s">
        <v>302</v>
      </c>
      <c r="AQ36" s="41" t="s">
        <v>303</v>
      </c>
      <c r="AR36" s="2"/>
      <c r="AU36" s="2"/>
      <c r="AV36" s="2"/>
      <c r="AW36" s="2"/>
      <c r="AX36" s="2"/>
      <c r="AY36" s="2"/>
      <c r="AZ36" s="11"/>
      <c r="BB36" s="93" t="s">
        <v>304</v>
      </c>
      <c r="BC36" s="93" t="s">
        <v>305</v>
      </c>
      <c r="BF36" s="42" t="s">
        <v>158</v>
      </c>
      <c r="BG36" s="93" t="s">
        <v>304</v>
      </c>
      <c r="BH36" s="93" t="s">
        <v>305</v>
      </c>
    </row>
    <row r="37" spans="1:64" ht="13.5" thickBot="1" x14ac:dyDescent="0.6">
      <c r="A37" s="97" t="s">
        <v>306</v>
      </c>
      <c r="B37" s="98"/>
      <c r="C37" s="67"/>
      <c r="D37" s="99" t="s">
        <v>307</v>
      </c>
      <c r="E37" s="418"/>
      <c r="F37" s="416"/>
      <c r="G37" s="416"/>
      <c r="H37" s="416"/>
      <c r="I37" s="2"/>
      <c r="J37" s="2"/>
      <c r="K37" s="2"/>
      <c r="L37" s="2"/>
      <c r="M37" s="2"/>
      <c r="N37" s="2"/>
      <c r="O37" s="2"/>
      <c r="P37" s="2"/>
      <c r="Q37" s="2"/>
      <c r="R37" s="2"/>
      <c r="S37" s="2"/>
      <c r="T37" s="2"/>
      <c r="U37" s="2"/>
      <c r="V37" s="2"/>
      <c r="W37" s="2"/>
      <c r="X37" s="2"/>
      <c r="Y37" s="2" t="s">
        <v>308</v>
      </c>
      <c r="Z37" s="2"/>
      <c r="AA37" s="2"/>
      <c r="AB37" s="2"/>
      <c r="AC37" s="2"/>
      <c r="AD37" s="2" t="s">
        <v>308</v>
      </c>
      <c r="AE37" s="2"/>
      <c r="AF37" s="2"/>
      <c r="AG37" s="2"/>
      <c r="AH37" s="2"/>
      <c r="AI37" s="2"/>
      <c r="AJ37" s="2"/>
      <c r="AK37" s="2"/>
      <c r="AL37" s="2"/>
      <c r="AM37" s="2"/>
      <c r="AN37" s="2"/>
      <c r="AO37" s="2"/>
      <c r="AP37" s="2" t="s">
        <v>309</v>
      </c>
      <c r="AQ37" s="27"/>
      <c r="AR37" s="2"/>
      <c r="AU37" s="2"/>
      <c r="AV37" s="2"/>
      <c r="AW37" s="2"/>
      <c r="AX37" s="2"/>
      <c r="AZ37" s="11" t="s">
        <v>310</v>
      </c>
      <c r="BA37" s="28" t="s">
        <v>311</v>
      </c>
      <c r="BB37" s="100">
        <v>0.7051143405012642</v>
      </c>
      <c r="BC37" s="101">
        <v>1.6386000000000001</v>
      </c>
      <c r="BD37" s="30" t="s">
        <v>312</v>
      </c>
      <c r="BF37" s="102" t="s">
        <v>313</v>
      </c>
      <c r="BG37" s="103">
        <f>$BB$9*$BE$29*$BB$38+BB39</f>
        <v>89</v>
      </c>
      <c r="BH37" s="103">
        <f>$BB$9*$BE$29*$BC$38+BC39</f>
        <v>37</v>
      </c>
    </row>
    <row r="38" spans="1:64" ht="13.5" thickBot="1" x14ac:dyDescent="0.6">
      <c r="A38" s="78" t="s">
        <v>314</v>
      </c>
      <c r="B38" s="79" t="s">
        <v>315</v>
      </c>
      <c r="C38" s="90"/>
      <c r="D38" s="104"/>
      <c r="E38" s="410" t="s">
        <v>316</v>
      </c>
      <c r="F38" s="403"/>
      <c r="G38" s="403"/>
      <c r="H38" s="403"/>
      <c r="I38" s="2"/>
      <c r="J38" s="2"/>
      <c r="K38" s="2"/>
      <c r="L38" s="2"/>
      <c r="M38" s="2"/>
      <c r="N38" s="2"/>
      <c r="O38" s="2"/>
      <c r="P38" s="2"/>
      <c r="Q38" s="2"/>
      <c r="R38" s="2"/>
      <c r="S38" s="2"/>
      <c r="T38" s="2"/>
      <c r="U38" s="2"/>
      <c r="V38" s="2"/>
      <c r="W38" s="2"/>
      <c r="X38" s="2"/>
      <c r="Y38" s="2" t="s">
        <v>317</v>
      </c>
      <c r="Z38" s="2"/>
      <c r="AA38" s="2"/>
      <c r="AB38" s="2"/>
      <c r="AC38" s="2"/>
      <c r="AD38" s="2" t="s">
        <v>317</v>
      </c>
      <c r="AE38" s="2"/>
      <c r="AF38" s="2"/>
      <c r="AG38" s="2"/>
      <c r="AH38" s="2"/>
      <c r="AI38" s="2"/>
      <c r="AJ38" s="2"/>
      <c r="AK38" s="2"/>
      <c r="AL38" s="2"/>
      <c r="AM38" s="2" t="s">
        <v>300</v>
      </c>
      <c r="AN38" s="263"/>
      <c r="AO38" s="263"/>
      <c r="AP38" s="2" t="s">
        <v>260</v>
      </c>
      <c r="AQ38" s="35" t="s">
        <v>319</v>
      </c>
      <c r="AR38" s="263"/>
      <c r="AU38" s="2"/>
      <c r="AV38" s="2"/>
      <c r="AW38" s="2"/>
      <c r="AX38" s="2"/>
      <c r="AY38" s="2"/>
      <c r="AZ38" s="11" t="s">
        <v>320</v>
      </c>
      <c r="BA38" s="28" t="s">
        <v>321</v>
      </c>
      <c r="BB38" s="105">
        <f>BB37*((1+BB35)/1.1)*BB34</f>
        <v>0.7051143405012642</v>
      </c>
      <c r="BC38" s="106">
        <f>BC37*((1+BB35)/1.1)*BB34</f>
        <v>1.6386000000000001</v>
      </c>
      <c r="BD38" s="30" t="s">
        <v>322</v>
      </c>
      <c r="BF38" s="28" t="s">
        <v>323</v>
      </c>
      <c r="BG38" s="103">
        <f>$BG$37-BB40</f>
        <v>-53</v>
      </c>
      <c r="BH38" s="103">
        <f>$BH$37-BC40</f>
        <v>-88</v>
      </c>
      <c r="BI38" s="42"/>
    </row>
    <row r="39" spans="1:64" ht="19.5" thickBot="1" x14ac:dyDescent="0.6">
      <c r="A39" s="107"/>
      <c r="B39" s="79" t="s">
        <v>202</v>
      </c>
      <c r="C39" s="90"/>
      <c r="D39" s="108" t="s">
        <v>324</v>
      </c>
      <c r="E39" s="402" t="s">
        <v>325</v>
      </c>
      <c r="F39" s="403"/>
      <c r="G39" s="403"/>
      <c r="H39" s="403"/>
      <c r="I39" s="2"/>
      <c r="J39" s="2"/>
      <c r="K39" s="2"/>
      <c r="L39" s="2"/>
      <c r="M39" s="2"/>
      <c r="N39" s="2"/>
      <c r="O39" s="2"/>
      <c r="P39" s="2"/>
      <c r="Q39" s="2"/>
      <c r="R39" s="2"/>
      <c r="S39" s="2"/>
      <c r="T39" s="2"/>
      <c r="U39" s="2"/>
      <c r="V39" s="2"/>
      <c r="W39" s="2"/>
      <c r="X39" s="2"/>
      <c r="Y39" s="2" t="s">
        <v>326</v>
      </c>
      <c r="Z39" s="2"/>
      <c r="AA39" s="2"/>
      <c r="AB39" s="2"/>
      <c r="AC39" s="2"/>
      <c r="AD39" s="2" t="s">
        <v>326</v>
      </c>
      <c r="AE39" s="2"/>
      <c r="AF39" s="2"/>
      <c r="AG39" s="2"/>
      <c r="AH39" s="2"/>
      <c r="AI39" s="2"/>
      <c r="AJ39" s="2"/>
      <c r="AK39" s="2"/>
      <c r="AL39" s="2"/>
      <c r="AM39" s="22" t="s">
        <v>318</v>
      </c>
      <c r="AN39" s="263"/>
      <c r="AO39" s="263"/>
      <c r="AP39" s="2"/>
      <c r="AQ39" s="41" t="s">
        <v>328</v>
      </c>
      <c r="AR39" s="263"/>
      <c r="AU39" s="2"/>
      <c r="AV39" s="2"/>
      <c r="AW39" s="2"/>
      <c r="AX39" s="2"/>
      <c r="AY39" s="2"/>
      <c r="AZ39" s="109" t="s">
        <v>329</v>
      </c>
      <c r="BA39" s="28" t="s">
        <v>330</v>
      </c>
      <c r="BB39" s="110">
        <v>89</v>
      </c>
      <c r="BC39" s="110">
        <v>37</v>
      </c>
      <c r="BD39" s="30" t="s">
        <v>331</v>
      </c>
      <c r="BF39" s="111" t="s">
        <v>332</v>
      </c>
      <c r="BG39" s="103">
        <f>$BG$37+BB40</f>
        <v>231</v>
      </c>
      <c r="BH39" s="103">
        <f>$BH$37+BC40</f>
        <v>162</v>
      </c>
    </row>
    <row r="40" spans="1:64" ht="13.5" thickBot="1" x14ac:dyDescent="0.6">
      <c r="A40" s="78" t="s">
        <v>333</v>
      </c>
      <c r="B40" s="79" t="s">
        <v>315</v>
      </c>
      <c r="C40" s="90"/>
      <c r="D40" s="104"/>
      <c r="E40" s="404" t="s">
        <v>334</v>
      </c>
      <c r="F40" s="403"/>
      <c r="G40" s="403"/>
      <c r="H40" s="403"/>
      <c r="I40" s="2"/>
      <c r="J40" s="2"/>
      <c r="K40" s="2"/>
      <c r="L40" s="2"/>
      <c r="M40" s="2"/>
      <c r="N40" s="2"/>
      <c r="O40" s="2"/>
      <c r="P40" s="2"/>
      <c r="Q40" s="2"/>
      <c r="R40" s="2"/>
      <c r="S40" s="2"/>
      <c r="T40" s="2"/>
      <c r="U40" s="2"/>
      <c r="V40" s="2"/>
      <c r="W40" s="2"/>
      <c r="X40" s="2"/>
      <c r="Y40" s="2" t="s">
        <v>335</v>
      </c>
      <c r="Z40" s="2"/>
      <c r="AA40" s="2"/>
      <c r="AB40" s="2"/>
      <c r="AC40" s="2"/>
      <c r="AD40" s="2" t="s">
        <v>335</v>
      </c>
      <c r="AE40" s="2"/>
      <c r="AF40" s="2"/>
      <c r="AG40" s="2"/>
      <c r="AH40" s="2"/>
      <c r="AI40" s="2"/>
      <c r="AJ40" s="2"/>
      <c r="AK40" s="2"/>
      <c r="AL40" s="2"/>
      <c r="AM40" s="22" t="s">
        <v>327</v>
      </c>
      <c r="AN40" s="263"/>
      <c r="AO40" s="2" t="s">
        <v>337</v>
      </c>
      <c r="AP40" s="2" t="s">
        <v>338</v>
      </c>
      <c r="AQ40" s="264"/>
      <c r="AR40" s="263"/>
      <c r="AU40" s="2"/>
      <c r="AV40" s="2"/>
      <c r="AW40" s="2"/>
      <c r="AX40" s="2"/>
      <c r="AY40" s="2"/>
      <c r="AZ40" s="109" t="s">
        <v>339</v>
      </c>
      <c r="BA40" s="112" t="s">
        <v>340</v>
      </c>
      <c r="BB40" s="110">
        <v>142</v>
      </c>
      <c r="BC40" s="110">
        <v>125</v>
      </c>
      <c r="BD40" s="30" t="s">
        <v>331</v>
      </c>
      <c r="BF40" s="111" t="s">
        <v>341</v>
      </c>
      <c r="BG40" s="103">
        <f>$BG$37+BB41</f>
        <v>373</v>
      </c>
      <c r="BH40" s="103">
        <f>$BH$37+BC41</f>
        <v>286</v>
      </c>
    </row>
    <row r="41" spans="1:64" ht="13.5" thickBot="1" x14ac:dyDescent="0.6">
      <c r="A41" s="107"/>
      <c r="B41" s="79" t="s">
        <v>202</v>
      </c>
      <c r="C41" s="90"/>
      <c r="D41" s="113"/>
      <c r="E41" s="404" t="s">
        <v>342</v>
      </c>
      <c r="F41" s="403"/>
      <c r="G41" s="403"/>
      <c r="H41" s="403"/>
      <c r="I41" s="2"/>
      <c r="J41" s="2"/>
      <c r="K41" s="2"/>
      <c r="L41" s="2"/>
      <c r="M41" s="2"/>
      <c r="N41" s="2"/>
      <c r="O41" s="2"/>
      <c r="P41" s="2"/>
      <c r="Q41" s="2"/>
      <c r="R41" s="2"/>
      <c r="S41" s="2"/>
      <c r="T41" s="2"/>
      <c r="U41" s="2"/>
      <c r="V41" s="2"/>
      <c r="W41" s="2"/>
      <c r="X41" s="2"/>
      <c r="Y41" s="2" t="s">
        <v>343</v>
      </c>
      <c r="Z41" s="2"/>
      <c r="AA41" s="2"/>
      <c r="AB41" s="2"/>
      <c r="AC41" s="2"/>
      <c r="AD41" s="2" t="s">
        <v>343</v>
      </c>
      <c r="AE41" s="2"/>
      <c r="AF41" s="2"/>
      <c r="AG41" s="2"/>
      <c r="AH41" s="2"/>
      <c r="AI41" s="2"/>
      <c r="AJ41" s="2"/>
      <c r="AK41" s="2"/>
      <c r="AL41" s="2"/>
      <c r="AM41" s="22" t="s">
        <v>336</v>
      </c>
      <c r="AN41" s="263"/>
      <c r="AO41" s="263"/>
      <c r="AP41" s="2" t="s">
        <v>345</v>
      </c>
      <c r="AQ41" s="35" t="s">
        <v>346</v>
      </c>
      <c r="AR41" s="263"/>
      <c r="AS41" s="263"/>
      <c r="AT41" s="263"/>
      <c r="AU41" s="2"/>
      <c r="AV41" s="2"/>
      <c r="AW41" s="2"/>
      <c r="AX41" s="2"/>
      <c r="AY41" s="2"/>
      <c r="AZ41" s="109" t="s">
        <v>347</v>
      </c>
      <c r="BA41" s="114" t="s">
        <v>348</v>
      </c>
      <c r="BB41" s="110">
        <v>284</v>
      </c>
      <c r="BC41" s="115">
        <v>249</v>
      </c>
      <c r="BD41" s="30" t="s">
        <v>331</v>
      </c>
      <c r="BG41" s="116"/>
    </row>
    <row r="42" spans="1:64" ht="13.5" thickBot="1" x14ac:dyDescent="0.6">
      <c r="A42" s="78" t="s">
        <v>349</v>
      </c>
      <c r="B42" s="79" t="s">
        <v>315</v>
      </c>
      <c r="C42" s="90"/>
      <c r="D42" s="104"/>
      <c r="E42" s="404"/>
      <c r="F42" s="403"/>
      <c r="G42" s="403"/>
      <c r="H42" s="403"/>
      <c r="I42" s="2"/>
      <c r="J42" s="2"/>
      <c r="K42" s="2"/>
      <c r="L42" s="2"/>
      <c r="M42" s="2"/>
      <c r="N42" s="2"/>
      <c r="O42" s="2"/>
      <c r="P42" s="2"/>
      <c r="Q42" s="2"/>
      <c r="R42" s="2"/>
      <c r="S42" s="2"/>
      <c r="T42" s="2"/>
      <c r="U42" s="2"/>
      <c r="V42" s="2"/>
      <c r="W42" s="2"/>
      <c r="X42" s="2"/>
      <c r="Y42" s="2" t="s">
        <v>350</v>
      </c>
      <c r="Z42" s="2"/>
      <c r="AA42" s="2"/>
      <c r="AB42" s="2"/>
      <c r="AC42" s="2"/>
      <c r="AD42" s="2" t="s">
        <v>350</v>
      </c>
      <c r="AE42" s="2"/>
      <c r="AF42" s="2"/>
      <c r="AG42" s="2"/>
      <c r="AH42" s="2"/>
      <c r="AI42" s="2"/>
      <c r="AJ42" s="2"/>
      <c r="AK42" s="2"/>
      <c r="AL42" s="2"/>
      <c r="AM42" s="22" t="s">
        <v>344</v>
      </c>
      <c r="AN42" s="2"/>
      <c r="AO42" s="2"/>
      <c r="AP42" s="2" t="s">
        <v>351</v>
      </c>
      <c r="AQ42" s="41" t="s">
        <v>352</v>
      </c>
      <c r="AR42" s="2"/>
      <c r="AS42" s="263"/>
      <c r="AT42" s="263"/>
      <c r="AU42" s="2"/>
      <c r="AV42" s="2"/>
      <c r="AW42" s="2"/>
      <c r="AX42" s="2"/>
      <c r="AY42" s="2"/>
      <c r="AZ42" s="117"/>
      <c r="BA42" s="28" t="s">
        <v>323</v>
      </c>
      <c r="BB42" s="118">
        <f>BB39-BB40</f>
        <v>-53</v>
      </c>
      <c r="BC42" s="118">
        <f>BC39-BC40</f>
        <v>-88</v>
      </c>
      <c r="BD42" s="30" t="s">
        <v>322</v>
      </c>
    </row>
    <row r="43" spans="1:64" ht="13.5" thickBot="1" x14ac:dyDescent="0.6">
      <c r="A43" s="107"/>
      <c r="B43" s="79" t="s">
        <v>202</v>
      </c>
      <c r="C43" s="90"/>
      <c r="D43" s="113"/>
      <c r="E43" s="404" t="s">
        <v>353</v>
      </c>
      <c r="F43" s="403"/>
      <c r="G43" s="403"/>
      <c r="H43" s="403"/>
      <c r="I43" s="2"/>
      <c r="J43" s="2"/>
      <c r="K43" s="2"/>
      <c r="L43" s="2"/>
      <c r="M43" s="2"/>
      <c r="N43" s="2"/>
      <c r="O43" s="2"/>
      <c r="P43" s="2"/>
      <c r="Q43" s="2"/>
      <c r="R43" s="2"/>
      <c r="S43" s="2"/>
      <c r="T43" s="2"/>
      <c r="U43" s="2"/>
      <c r="V43" s="2"/>
      <c r="W43" s="2"/>
      <c r="X43" s="2"/>
      <c r="Y43" s="2" t="s">
        <v>354</v>
      </c>
      <c r="Z43" s="2"/>
      <c r="AA43" s="2"/>
      <c r="AB43" s="2"/>
      <c r="AC43" s="2"/>
      <c r="AD43" s="2" t="s">
        <v>354</v>
      </c>
      <c r="AE43" s="2"/>
      <c r="AF43" s="2"/>
      <c r="AG43" s="2"/>
      <c r="AH43" s="2"/>
      <c r="AI43" s="2"/>
      <c r="AJ43" s="2"/>
      <c r="AK43" s="2"/>
      <c r="AL43" s="2"/>
      <c r="AM43" s="2"/>
      <c r="AN43" s="2"/>
      <c r="AO43" s="2"/>
      <c r="AP43" s="2" t="s">
        <v>260</v>
      </c>
      <c r="AQ43" s="27"/>
      <c r="AR43" s="2"/>
      <c r="AS43" s="263"/>
      <c r="AT43" s="263"/>
      <c r="AU43" s="2"/>
      <c r="AV43" s="2"/>
      <c r="AW43" s="2"/>
      <c r="AX43" s="2"/>
      <c r="BA43" s="111" t="s">
        <v>332</v>
      </c>
      <c r="BB43" s="118">
        <f>BB39+BB40</f>
        <v>231</v>
      </c>
      <c r="BC43" s="118">
        <f>BC39+BC40</f>
        <v>162</v>
      </c>
      <c r="BD43" s="30" t="s">
        <v>322</v>
      </c>
      <c r="BF43" s="2"/>
      <c r="BG43" s="117"/>
      <c r="BH43" s="22"/>
      <c r="BI43" s="22"/>
      <c r="BJ43" s="265"/>
      <c r="BK43" s="119"/>
      <c r="BL43" s="119"/>
    </row>
    <row r="44" spans="1:64" ht="13.5" thickBot="1" x14ac:dyDescent="0.6">
      <c r="A44" s="78" t="s">
        <v>355</v>
      </c>
      <c r="B44" s="79" t="s">
        <v>315</v>
      </c>
      <c r="C44" s="90"/>
      <c r="D44" s="104"/>
      <c r="E44" s="404" t="s">
        <v>356</v>
      </c>
      <c r="F44" s="403"/>
      <c r="G44" s="403"/>
      <c r="H44" s="403"/>
      <c r="I44" s="2"/>
      <c r="J44" s="2"/>
      <c r="K44" s="2"/>
      <c r="L44" s="2"/>
      <c r="M44" s="2"/>
      <c r="N44" s="2"/>
      <c r="O44" s="2"/>
      <c r="P44" s="2"/>
      <c r="Q44" s="2"/>
      <c r="R44" s="2"/>
      <c r="S44" s="2"/>
      <c r="T44" s="2"/>
      <c r="U44" s="2"/>
      <c r="V44" s="2"/>
      <c r="W44" s="2"/>
      <c r="X44" s="2"/>
      <c r="Y44" s="2" t="s">
        <v>357</v>
      </c>
      <c r="Z44" s="2"/>
      <c r="AA44" s="2"/>
      <c r="AB44" s="2"/>
      <c r="AC44" s="2"/>
      <c r="AD44" s="2" t="s">
        <v>357</v>
      </c>
      <c r="AE44" s="2"/>
      <c r="AF44" s="2"/>
      <c r="AG44" s="2"/>
      <c r="AH44" s="2"/>
      <c r="AI44" s="2"/>
      <c r="AJ44" s="2"/>
      <c r="AK44" s="2"/>
      <c r="AL44" s="2"/>
      <c r="AM44" s="2"/>
      <c r="AN44" s="2"/>
      <c r="AO44" s="2"/>
      <c r="AP44" s="2" t="s">
        <v>358</v>
      </c>
      <c r="AQ44" s="35" t="s">
        <v>359</v>
      </c>
      <c r="AR44" s="2"/>
      <c r="AS44" s="2"/>
      <c r="AT44" s="2"/>
      <c r="AU44" s="2"/>
      <c r="AV44" s="2"/>
      <c r="AW44" s="2"/>
      <c r="AX44" s="2"/>
      <c r="BA44" s="111" t="s">
        <v>341</v>
      </c>
      <c r="BB44" s="118">
        <f>BB39+BB41</f>
        <v>373</v>
      </c>
      <c r="BC44" s="118">
        <f>BC43+BC41</f>
        <v>411</v>
      </c>
      <c r="BD44" s="30" t="s">
        <v>322</v>
      </c>
      <c r="BF44" s="2"/>
      <c r="BG44" s="117"/>
      <c r="BH44" s="22"/>
      <c r="BI44" s="265"/>
      <c r="BJ44" s="265"/>
      <c r="BK44" s="91"/>
      <c r="BL44" s="91"/>
    </row>
    <row r="45" spans="1:64" ht="13.5" thickBot="1" x14ac:dyDescent="0.6">
      <c r="A45" s="107"/>
      <c r="B45" s="79" t="s">
        <v>202</v>
      </c>
      <c r="C45" s="120"/>
      <c r="D45" s="121" t="s">
        <v>360</v>
      </c>
      <c r="E45" s="297"/>
      <c r="F45" s="295"/>
      <c r="G45" s="295"/>
      <c r="H45" s="295"/>
      <c r="I45" s="2"/>
      <c r="J45" s="2"/>
      <c r="K45" s="2"/>
      <c r="L45" s="2"/>
      <c r="M45" s="2"/>
      <c r="N45" s="2"/>
      <c r="O45" s="2"/>
      <c r="P45" s="2"/>
      <c r="Q45" s="2"/>
      <c r="R45" s="2"/>
      <c r="S45" s="2"/>
      <c r="T45" s="2"/>
      <c r="U45" s="2"/>
      <c r="V45" s="2"/>
      <c r="W45" s="2"/>
      <c r="X45" s="2"/>
      <c r="Y45" s="2" t="s">
        <v>361</v>
      </c>
      <c r="Z45" s="2"/>
      <c r="AA45" s="2"/>
      <c r="AB45" s="2"/>
      <c r="AC45" s="2"/>
      <c r="AD45" s="2" t="s">
        <v>361</v>
      </c>
      <c r="AE45" s="2"/>
      <c r="AF45" s="2"/>
      <c r="AG45" s="2"/>
      <c r="AH45" s="2"/>
      <c r="AI45" s="2"/>
      <c r="AJ45" s="2"/>
      <c r="AK45" s="2"/>
      <c r="AL45" s="2"/>
      <c r="AM45" s="2"/>
      <c r="AN45" s="2"/>
      <c r="AO45" s="2"/>
      <c r="AP45" s="2" t="s">
        <v>345</v>
      </c>
      <c r="AQ45" s="41" t="s">
        <v>362</v>
      </c>
      <c r="AR45" s="2"/>
      <c r="AS45" s="2"/>
      <c r="AT45" s="2"/>
      <c r="AU45" s="2"/>
      <c r="AV45" s="2"/>
      <c r="AW45" s="2"/>
      <c r="AX45" s="2"/>
      <c r="BA45" s="40" t="s">
        <v>363</v>
      </c>
      <c r="BB45" s="111">
        <v>70</v>
      </c>
      <c r="BC45" s="28">
        <v>40</v>
      </c>
      <c r="BD45" s="30" t="s">
        <v>364</v>
      </c>
      <c r="BF45" s="2"/>
      <c r="BG45" s="117"/>
      <c r="BH45" s="22"/>
      <c r="BI45" s="265"/>
      <c r="BJ45" s="265"/>
      <c r="BK45" s="91"/>
      <c r="BL45" s="91"/>
    </row>
    <row r="46" spans="1:64" ht="13.5" thickBot="1" x14ac:dyDescent="0.6">
      <c r="A46" s="18" t="s">
        <v>365</v>
      </c>
      <c r="B46" s="69"/>
      <c r="C46" s="120"/>
      <c r="D46" s="121" t="s">
        <v>366</v>
      </c>
      <c r="E46" s="297"/>
      <c r="F46" s="295"/>
      <c r="G46" s="295"/>
      <c r="H46" s="295"/>
      <c r="I46" s="2"/>
      <c r="J46" s="2"/>
      <c r="K46" s="2"/>
      <c r="L46" s="2"/>
      <c r="M46" s="2"/>
      <c r="N46" s="2"/>
      <c r="O46" s="2"/>
      <c r="P46" s="2"/>
      <c r="Q46" s="2"/>
      <c r="R46" s="2"/>
      <c r="S46" s="2"/>
      <c r="T46" s="2"/>
      <c r="U46" s="2"/>
      <c r="V46" s="2"/>
      <c r="W46" s="2"/>
      <c r="X46" s="2"/>
      <c r="Y46" s="2" t="s">
        <v>367</v>
      </c>
      <c r="Z46" s="2"/>
      <c r="AA46" s="2"/>
      <c r="AB46" s="2"/>
      <c r="AC46" s="2"/>
      <c r="AD46" s="2" t="s">
        <v>367</v>
      </c>
      <c r="AE46" s="2"/>
      <c r="AF46" s="2"/>
      <c r="AG46" s="2"/>
      <c r="AH46" s="2"/>
      <c r="AI46" s="2"/>
      <c r="AJ46" s="2"/>
      <c r="AK46" s="2"/>
      <c r="AL46" s="2"/>
      <c r="AM46" s="2"/>
      <c r="AN46" s="2"/>
      <c r="AO46" s="2"/>
      <c r="AP46" s="263" t="s">
        <v>368</v>
      </c>
      <c r="AQ46" s="27"/>
      <c r="AR46" s="2"/>
      <c r="AS46" s="2"/>
      <c r="AT46" s="2"/>
      <c r="AU46" s="2"/>
      <c r="AV46" s="2"/>
      <c r="AW46" s="2"/>
      <c r="AX46" s="2"/>
      <c r="BF46" s="2"/>
      <c r="BG46" s="2"/>
      <c r="BH46" s="22"/>
      <c r="BI46" s="265"/>
      <c r="BJ46" s="265"/>
      <c r="BK46" s="265"/>
      <c r="BL46" s="265"/>
    </row>
    <row r="47" spans="1:64" ht="13.5" thickBot="1" x14ac:dyDescent="0.6">
      <c r="A47" s="16" t="s">
        <v>369</v>
      </c>
      <c r="B47" s="65"/>
      <c r="C47" s="67"/>
      <c r="D47" s="67"/>
      <c r="E47" s="297"/>
      <c r="F47" s="295"/>
      <c r="G47" s="295"/>
      <c r="H47" s="295"/>
      <c r="I47" s="2"/>
      <c r="J47" s="2"/>
      <c r="K47" s="2"/>
      <c r="L47" s="2"/>
      <c r="M47" s="2"/>
      <c r="N47" s="2"/>
      <c r="O47" s="2"/>
      <c r="P47" s="2"/>
      <c r="Q47" s="2"/>
      <c r="R47" s="2"/>
      <c r="S47" s="2"/>
      <c r="T47" s="2"/>
      <c r="U47" s="2"/>
      <c r="V47" s="2"/>
      <c r="W47" s="2"/>
      <c r="X47" s="2"/>
      <c r="Y47" s="2" t="s">
        <v>370</v>
      </c>
      <c r="Z47" s="2"/>
      <c r="AA47" s="2"/>
      <c r="AB47" s="2"/>
      <c r="AC47" s="2"/>
      <c r="AD47" s="2" t="s">
        <v>370</v>
      </c>
      <c r="AE47" s="2"/>
      <c r="AF47" s="2"/>
      <c r="AG47" s="2"/>
      <c r="AH47" s="2"/>
      <c r="AI47" s="2"/>
      <c r="AJ47" s="2"/>
      <c r="AK47" s="2"/>
      <c r="AL47" s="2"/>
      <c r="AM47" s="2"/>
      <c r="AN47" s="2"/>
      <c r="AO47" s="2"/>
      <c r="AP47" s="2" t="s">
        <v>371</v>
      </c>
      <c r="AQ47" s="35" t="s">
        <v>372</v>
      </c>
      <c r="AR47" s="2"/>
      <c r="AS47" s="2"/>
      <c r="AT47" s="2"/>
      <c r="AU47" s="2"/>
      <c r="AV47" s="2"/>
      <c r="AW47" s="2"/>
      <c r="AX47" s="2"/>
      <c r="BA47" s="93" t="s">
        <v>373</v>
      </c>
      <c r="BF47" s="2"/>
      <c r="BG47" s="2"/>
      <c r="BH47" s="22"/>
      <c r="BI47" s="265"/>
      <c r="BJ47" s="122"/>
      <c r="BK47" s="265"/>
      <c r="BL47" s="265"/>
    </row>
    <row r="48" spans="1:64" ht="13.5" thickBot="1" x14ac:dyDescent="0.6">
      <c r="A48" s="18" t="s">
        <v>374</v>
      </c>
      <c r="B48" s="19"/>
      <c r="C48" s="90"/>
      <c r="D48" s="123" t="s">
        <v>375</v>
      </c>
      <c r="E48" s="297"/>
      <c r="F48" s="295"/>
      <c r="G48" s="295"/>
      <c r="H48" s="295"/>
      <c r="I48" s="2"/>
      <c r="J48" s="2"/>
      <c r="K48" s="2"/>
      <c r="L48" s="2"/>
      <c r="M48" s="2"/>
      <c r="N48" s="2"/>
      <c r="O48" s="2"/>
      <c r="P48" s="2"/>
      <c r="Q48" s="2"/>
      <c r="R48" s="2"/>
      <c r="S48" s="2"/>
      <c r="T48" s="2"/>
      <c r="U48" s="2"/>
      <c r="V48" s="2"/>
      <c r="W48" s="2"/>
      <c r="X48" s="2"/>
      <c r="Y48" s="2" t="s">
        <v>376</v>
      </c>
      <c r="Z48" s="2"/>
      <c r="AA48" s="2"/>
      <c r="AB48" s="2"/>
      <c r="AC48" s="2"/>
      <c r="AD48" s="2" t="s">
        <v>376</v>
      </c>
      <c r="AE48" s="2"/>
      <c r="AF48" s="2"/>
      <c r="AG48" s="2"/>
      <c r="AH48" s="2"/>
      <c r="AI48" s="2"/>
      <c r="AJ48" s="2"/>
      <c r="AK48" s="2"/>
      <c r="AL48" s="2"/>
      <c r="AM48" s="2"/>
      <c r="AN48" s="2"/>
      <c r="AO48" s="2"/>
      <c r="AP48" s="2" t="s">
        <v>260</v>
      </c>
      <c r="AQ48" s="41" t="s">
        <v>377</v>
      </c>
      <c r="AR48" s="2"/>
      <c r="AS48" s="2"/>
      <c r="AT48" s="2"/>
      <c r="AU48" s="2"/>
      <c r="AV48" s="2"/>
      <c r="AW48" s="2"/>
      <c r="AX48" s="2"/>
      <c r="BA48" s="266" t="s">
        <v>378</v>
      </c>
      <c r="BB48" s="267">
        <f>IF(BB24&gt;=1.5,"-",IF($BB$8="",IF(BC38*$BB$9*$BE$29+BC42&lt;$BC$45,$BC$45,BC38*$BB$9*$BE$29+BC42),IF(BB38*$BB$9*$BE$29+BB42&lt;$BB$45,$BB$45,BB38*$BB$9*$BE$29+BB42)))</f>
        <v>40</v>
      </c>
      <c r="BC48" s="268" t="str">
        <f>IF(BB7="","-",IF( BB48="-","-",ROUNDDOWN( BB48,0)))</f>
        <v>-</v>
      </c>
      <c r="BD48" s="384" t="str">
        <f>IF(BC48="-","-",ROUNDUP((BC48+BC49)/2,0))</f>
        <v>-</v>
      </c>
      <c r="BF48" s="2"/>
      <c r="BG48" s="2"/>
      <c r="BH48" s="22"/>
      <c r="BI48" s="124"/>
      <c r="BJ48" s="22"/>
      <c r="BK48" s="22"/>
      <c r="BL48" s="265"/>
    </row>
    <row r="49" spans="1:64" ht="13.5" thickBot="1" x14ac:dyDescent="0.6">
      <c r="A49" s="18" t="s">
        <v>379</v>
      </c>
      <c r="B49" s="19"/>
      <c r="C49" s="90"/>
      <c r="D49" s="123" t="s">
        <v>375</v>
      </c>
      <c r="E49" s="297"/>
      <c r="F49" s="295"/>
      <c r="G49" s="295"/>
      <c r="H49" s="295"/>
      <c r="I49" s="2"/>
      <c r="J49" s="2"/>
      <c r="K49" s="2"/>
      <c r="L49" s="2"/>
      <c r="M49" s="2"/>
      <c r="N49" s="2"/>
      <c r="O49" s="2"/>
      <c r="P49" s="2"/>
      <c r="Q49" s="2"/>
      <c r="R49" s="2"/>
      <c r="S49" s="2"/>
      <c r="T49" s="2"/>
      <c r="U49" s="2"/>
      <c r="V49" s="2"/>
      <c r="W49" s="2"/>
      <c r="X49" s="2"/>
      <c r="Y49" s="2" t="s">
        <v>380</v>
      </c>
      <c r="Z49" s="2"/>
      <c r="AA49" s="2"/>
      <c r="AB49" s="2"/>
      <c r="AC49" s="2"/>
      <c r="AD49" s="2" t="s">
        <v>380</v>
      </c>
      <c r="AE49" s="2"/>
      <c r="AF49" s="2"/>
      <c r="AG49" s="2"/>
      <c r="AH49" s="2"/>
      <c r="AI49" s="2"/>
      <c r="AJ49" s="2"/>
      <c r="AK49" s="2"/>
      <c r="AL49" s="2"/>
      <c r="AM49" s="2"/>
      <c r="AN49" s="2"/>
      <c r="AO49" s="2"/>
      <c r="AP49" s="2" t="s">
        <v>381</v>
      </c>
      <c r="AQ49" s="27"/>
      <c r="AR49" s="2"/>
      <c r="AS49" s="2"/>
      <c r="AT49" s="2"/>
      <c r="AU49" s="2"/>
      <c r="AV49" s="2"/>
      <c r="AW49" s="2"/>
      <c r="AX49" s="2"/>
      <c r="BA49" s="266" t="s">
        <v>382</v>
      </c>
      <c r="BB49" s="267">
        <f>IF(BB24&gt;=1.5,"-",IF($BB$8="",IF(BC38*$BB$9*$BE$29+BC43&lt;$BC$45,$BC$45,BC38*$BB$9*$BE$29+BC43),IF(BB38*$BB$9*$BE$29+BB43&lt;$BB$45,$BB$45,BB38*$BB$9*$BE$29+BB43)))</f>
        <v>162</v>
      </c>
      <c r="BC49" s="268" t="str">
        <f>IF(BB7="","-",IF( BB48="-","-",ROUNDDOWN( BB49,0)))</f>
        <v>-</v>
      </c>
      <c r="BF49" s="2"/>
      <c r="BG49" s="2"/>
      <c r="BH49" s="22"/>
      <c r="BI49" s="125"/>
      <c r="BJ49" s="22"/>
      <c r="BK49" s="22"/>
      <c r="BL49" s="265"/>
    </row>
    <row r="50" spans="1:64" ht="13.5" thickBot="1" x14ac:dyDescent="0.6">
      <c r="A50" s="18" t="s">
        <v>383</v>
      </c>
      <c r="B50" s="19"/>
      <c r="C50" s="90"/>
      <c r="D50" s="123" t="s">
        <v>375</v>
      </c>
      <c r="E50" s="297"/>
      <c r="F50" s="295"/>
      <c r="G50" s="295"/>
      <c r="H50" s="295"/>
      <c r="I50" s="2"/>
      <c r="J50" s="2"/>
      <c r="K50" s="2"/>
      <c r="L50" s="2"/>
      <c r="M50" s="2"/>
      <c r="N50" s="2"/>
      <c r="O50" s="2"/>
      <c r="P50" s="2"/>
      <c r="Q50" s="2"/>
      <c r="R50" s="2"/>
      <c r="S50" s="2"/>
      <c r="T50" s="2"/>
      <c r="U50" s="2"/>
      <c r="V50" s="2"/>
      <c r="W50" s="2"/>
      <c r="X50" s="2"/>
      <c r="Y50" s="2" t="s">
        <v>384</v>
      </c>
      <c r="Z50" s="2"/>
      <c r="AA50" s="2"/>
      <c r="AB50" s="2"/>
      <c r="AC50" s="2"/>
      <c r="AD50" s="2" t="s">
        <v>384</v>
      </c>
      <c r="AE50" s="2"/>
      <c r="AF50" s="2"/>
      <c r="AG50" s="2"/>
      <c r="AH50" s="2"/>
      <c r="AI50" s="2"/>
      <c r="AJ50" s="2"/>
      <c r="AK50" s="2"/>
      <c r="AL50" s="2"/>
      <c r="AM50" s="2"/>
      <c r="AN50" s="2"/>
      <c r="AO50" s="2"/>
      <c r="AP50" s="2" t="s">
        <v>385</v>
      </c>
      <c r="AQ50" s="35" t="s">
        <v>386</v>
      </c>
      <c r="AR50" s="2"/>
      <c r="AS50" s="2"/>
      <c r="AT50" s="2"/>
      <c r="AU50" s="2"/>
      <c r="AV50" s="2"/>
      <c r="AW50" s="2"/>
      <c r="AX50" s="2"/>
      <c r="BA50" s="266" t="s">
        <v>387</v>
      </c>
      <c r="BB50" s="267">
        <f>IF(BB24&gt;=1.5,"-",IF($BB$8="",IF(BC38*$BB$9*$BE$29+BC44&lt;$BC$45,$BC$45,BC38*$BB$9*$BE$29+BC44),IF(BB38*$BB$9*$BE$29+BB44&lt;$BB$45,$BB$45,BB38*$BB$9*$BE$29+BB44)))</f>
        <v>411</v>
      </c>
      <c r="BF50" s="2"/>
      <c r="BG50" s="2"/>
      <c r="BH50" s="22"/>
      <c r="BI50" s="265"/>
      <c r="BJ50" s="22"/>
      <c r="BK50" s="22"/>
      <c r="BL50" s="265"/>
    </row>
    <row r="51" spans="1:64" ht="13.5" thickBot="1" x14ac:dyDescent="0.6">
      <c r="A51" s="18" t="s">
        <v>388</v>
      </c>
      <c r="B51" s="19"/>
      <c r="C51" s="90"/>
      <c r="D51" s="123" t="s">
        <v>375</v>
      </c>
      <c r="E51" s="297"/>
      <c r="F51" s="295"/>
      <c r="G51" s="295"/>
      <c r="H51" s="295"/>
      <c r="I51" s="2"/>
      <c r="J51" s="2"/>
      <c r="K51" s="2"/>
      <c r="L51" s="2"/>
      <c r="M51" s="2"/>
      <c r="N51" s="2"/>
      <c r="O51" s="2"/>
      <c r="P51" s="2"/>
      <c r="Q51" s="2"/>
      <c r="R51" s="2"/>
      <c r="S51" s="2"/>
      <c r="T51" s="2"/>
      <c r="U51" s="2"/>
      <c r="V51" s="2"/>
      <c r="W51" s="2"/>
      <c r="X51" s="2"/>
      <c r="Y51" s="2" t="s">
        <v>389</v>
      </c>
      <c r="Z51" s="2"/>
      <c r="AA51" s="2"/>
      <c r="AB51" s="2"/>
      <c r="AC51" s="2"/>
      <c r="AD51" s="2" t="s">
        <v>389</v>
      </c>
      <c r="AE51" s="2"/>
      <c r="AF51" s="2"/>
      <c r="AG51" s="2"/>
      <c r="AH51" s="2"/>
      <c r="AI51" s="2"/>
      <c r="AJ51" s="2"/>
      <c r="AK51" s="2"/>
      <c r="AL51" s="2"/>
      <c r="AM51" s="2"/>
      <c r="AN51" s="2"/>
      <c r="AO51" s="2"/>
      <c r="AP51" s="2" t="s">
        <v>260</v>
      </c>
      <c r="AQ51" s="41" t="s">
        <v>390</v>
      </c>
      <c r="AR51" s="2"/>
      <c r="AS51" s="2"/>
      <c r="AT51" s="2"/>
      <c r="AU51" s="2"/>
      <c r="AV51" s="2"/>
      <c r="AW51" s="2"/>
      <c r="AX51" s="2"/>
      <c r="BF51" s="2"/>
      <c r="BG51" s="2"/>
      <c r="BH51" s="265"/>
      <c r="BI51" s="265"/>
      <c r="BJ51" s="265"/>
      <c r="BK51" s="265"/>
      <c r="BL51" s="265"/>
    </row>
    <row r="52" spans="1:64" ht="13.5" thickBot="1" x14ac:dyDescent="0.6">
      <c r="A52" s="18" t="s">
        <v>391</v>
      </c>
      <c r="B52" s="19"/>
      <c r="C52" s="90"/>
      <c r="D52" s="126"/>
      <c r="E52" s="297"/>
      <c r="F52" s="295"/>
      <c r="G52" s="295"/>
      <c r="H52" s="295"/>
      <c r="I52" s="2"/>
      <c r="J52" s="2"/>
      <c r="K52" s="2"/>
      <c r="L52" s="2"/>
      <c r="M52" s="2"/>
      <c r="N52" s="2"/>
      <c r="O52" s="2"/>
      <c r="P52" s="2"/>
      <c r="Q52" s="2"/>
      <c r="R52" s="2"/>
      <c r="S52" s="2"/>
      <c r="T52" s="2"/>
      <c r="U52" s="2"/>
      <c r="V52" s="2"/>
      <c r="W52" s="2"/>
      <c r="X52" s="2"/>
      <c r="Y52" s="2" t="s">
        <v>392</v>
      </c>
      <c r="Z52" s="2"/>
      <c r="AA52" s="2"/>
      <c r="AB52" s="2"/>
      <c r="AC52" s="2"/>
      <c r="AD52" s="2" t="s">
        <v>392</v>
      </c>
      <c r="AE52" s="2"/>
      <c r="AF52" s="2"/>
      <c r="AG52" s="2"/>
      <c r="AH52" s="2"/>
      <c r="AI52" s="2"/>
      <c r="AJ52" s="2"/>
      <c r="AK52" s="2"/>
      <c r="AL52" s="2"/>
      <c r="AM52" s="2"/>
      <c r="AN52" s="2"/>
      <c r="AO52" s="2"/>
      <c r="AP52" s="263" t="s">
        <v>393</v>
      </c>
      <c r="AQ52" s="27"/>
      <c r="AR52" s="2"/>
      <c r="AS52" s="2"/>
      <c r="AT52" s="2"/>
      <c r="AU52" s="2"/>
      <c r="AV52" s="2"/>
      <c r="AW52" s="2"/>
      <c r="AX52" s="2"/>
      <c r="BF52" s="2"/>
      <c r="BG52" s="2"/>
      <c r="BH52" s="265"/>
      <c r="BI52" s="265"/>
      <c r="BJ52" s="265"/>
      <c r="BK52" s="265"/>
      <c r="BL52" s="265"/>
    </row>
    <row r="53" spans="1:64" x14ac:dyDescent="0.55000000000000004">
      <c r="A53" s="16" t="s">
        <v>394</v>
      </c>
      <c r="B53" s="65"/>
      <c r="C53" s="67"/>
      <c r="D53" s="67"/>
      <c r="E53" s="297"/>
      <c r="F53" s="295"/>
      <c r="G53" s="295"/>
      <c r="H53" s="295"/>
      <c r="I53" s="2"/>
      <c r="J53" s="2"/>
      <c r="K53" s="2"/>
      <c r="L53" s="2"/>
      <c r="M53" s="2"/>
      <c r="N53" s="2"/>
      <c r="O53" s="2"/>
      <c r="P53" s="2"/>
      <c r="Q53" s="2"/>
      <c r="R53" s="2"/>
      <c r="S53" s="2"/>
      <c r="T53" s="2"/>
      <c r="U53" s="2"/>
      <c r="V53" s="2"/>
      <c r="W53" s="2"/>
      <c r="X53" s="2"/>
      <c r="Y53" s="2" t="s">
        <v>395</v>
      </c>
      <c r="Z53" s="2"/>
      <c r="AA53" s="2"/>
      <c r="AB53" s="2"/>
      <c r="AC53" s="2"/>
      <c r="AD53" s="2" t="s">
        <v>395</v>
      </c>
      <c r="AE53" s="2"/>
      <c r="AF53" s="2"/>
      <c r="AG53" s="2"/>
      <c r="AH53" s="2"/>
      <c r="AI53" s="2"/>
      <c r="AJ53" s="2"/>
      <c r="AK53" s="2"/>
      <c r="AL53" s="2"/>
      <c r="AM53" s="2"/>
      <c r="AN53" s="2"/>
      <c r="AO53" s="2"/>
      <c r="AP53" s="263" t="s">
        <v>396</v>
      </c>
      <c r="AQ53" s="35" t="s">
        <v>397</v>
      </c>
      <c r="AR53" s="2"/>
      <c r="AS53" s="2"/>
      <c r="AT53" s="2"/>
      <c r="AU53" s="2"/>
      <c r="AV53" s="2"/>
      <c r="AW53" s="2"/>
      <c r="AX53" s="2"/>
      <c r="BF53" s="2"/>
      <c r="BG53" s="2"/>
      <c r="BI53" s="93"/>
      <c r="BJ53" s="93"/>
    </row>
    <row r="54" spans="1:64" ht="13.5" thickBot="1" x14ac:dyDescent="0.6">
      <c r="A54" s="127" t="s">
        <v>23</v>
      </c>
      <c r="B54" s="128"/>
      <c r="C54" s="129"/>
      <c r="D54" s="130"/>
      <c r="E54" s="406" t="s">
        <v>398</v>
      </c>
      <c r="F54" s="403"/>
      <c r="G54" s="403"/>
      <c r="H54" s="403"/>
      <c r="I54" s="2"/>
      <c r="J54" s="2"/>
      <c r="K54" s="2"/>
      <c r="L54" s="2"/>
      <c r="M54" s="2"/>
      <c r="N54" s="2"/>
      <c r="O54" s="2"/>
      <c r="P54" s="2"/>
      <c r="Q54" s="2"/>
      <c r="R54" s="2"/>
      <c r="S54" s="2"/>
      <c r="T54" s="2"/>
      <c r="U54" s="2"/>
      <c r="V54" s="2"/>
      <c r="W54" s="2"/>
      <c r="X54" s="2"/>
      <c r="Y54" s="2" t="s">
        <v>399</v>
      </c>
      <c r="Z54" s="2"/>
      <c r="AA54" s="2"/>
      <c r="AB54" s="2"/>
      <c r="AC54" s="2"/>
      <c r="AD54" s="2" t="s">
        <v>399</v>
      </c>
      <c r="AE54" s="2"/>
      <c r="AF54" s="2"/>
      <c r="AG54" s="2"/>
      <c r="AH54" s="2"/>
      <c r="AI54" s="2"/>
      <c r="AJ54" s="2"/>
      <c r="AK54" s="2"/>
      <c r="AL54" s="2"/>
      <c r="AM54" s="2"/>
      <c r="AN54" s="2"/>
      <c r="AO54" s="2"/>
      <c r="AP54" s="263" t="s">
        <v>400</v>
      </c>
      <c r="AQ54" s="41" t="s">
        <v>401</v>
      </c>
      <c r="AR54" s="2"/>
      <c r="AS54" s="2"/>
      <c r="AT54" s="2"/>
      <c r="AU54" s="2"/>
      <c r="AV54" s="2"/>
      <c r="AW54" s="2"/>
      <c r="AX54" s="2"/>
      <c r="BF54" s="2"/>
      <c r="BG54" s="2"/>
    </row>
    <row r="55" spans="1:64" ht="13.5" thickBot="1" x14ac:dyDescent="0.6">
      <c r="A55" s="18" t="s">
        <v>402</v>
      </c>
      <c r="B55" s="19"/>
      <c r="C55" s="90"/>
      <c r="D55" s="20" t="str">
        <f>IF(C55="","!入力してください","")</f>
        <v>!入力してください</v>
      </c>
      <c r="E55" s="402" t="s">
        <v>403</v>
      </c>
      <c r="F55" s="403"/>
      <c r="G55" s="403"/>
      <c r="H55" s="403"/>
      <c r="I55" s="2"/>
      <c r="J55" s="2"/>
      <c r="K55" s="2"/>
      <c r="L55" s="2"/>
      <c r="M55" s="2"/>
      <c r="N55" s="2"/>
      <c r="O55" s="2"/>
      <c r="P55" s="2"/>
      <c r="Q55" s="2"/>
      <c r="R55" s="2"/>
      <c r="S55" s="2"/>
      <c r="T55" s="2"/>
      <c r="U55" s="2"/>
      <c r="V55" s="2"/>
      <c r="W55" s="2"/>
      <c r="X55" s="2"/>
      <c r="Y55" s="2" t="s">
        <v>404</v>
      </c>
      <c r="Z55" s="2"/>
      <c r="AA55" s="2"/>
      <c r="AB55" s="2"/>
      <c r="AC55" s="2"/>
      <c r="AD55" s="2" t="s">
        <v>404</v>
      </c>
      <c r="AE55" s="2"/>
      <c r="AF55" s="2"/>
      <c r="AG55" s="2"/>
      <c r="AH55" s="2"/>
      <c r="AI55" s="2"/>
      <c r="AJ55" s="2"/>
      <c r="AK55" s="2"/>
      <c r="AL55" s="2"/>
      <c r="AM55" s="2"/>
      <c r="AN55" s="2"/>
      <c r="AO55" s="2"/>
      <c r="AP55" s="263" t="s">
        <v>405</v>
      </c>
      <c r="AQ55" s="27"/>
      <c r="AR55" s="2"/>
      <c r="AS55" s="2"/>
      <c r="AT55" s="2"/>
      <c r="AU55" s="2"/>
      <c r="AV55" s="2"/>
      <c r="AW55" s="2"/>
      <c r="AX55" s="2"/>
      <c r="BF55" s="2"/>
      <c r="BG55" s="2"/>
    </row>
    <row r="56" spans="1:64" ht="13.5" thickBot="1" x14ac:dyDescent="0.6">
      <c r="A56" s="18" t="s">
        <v>406</v>
      </c>
      <c r="B56" s="19"/>
      <c r="C56" s="90"/>
      <c r="D56" s="20" t="str">
        <f>IF(C56="","!入力してください","")</f>
        <v>!入力してください</v>
      </c>
      <c r="E56" s="404" t="s">
        <v>407</v>
      </c>
      <c r="F56" s="403"/>
      <c r="G56" s="403"/>
      <c r="H56" s="403"/>
      <c r="I56" s="2"/>
      <c r="J56" s="2"/>
      <c r="K56" s="2"/>
      <c r="L56" s="2"/>
      <c r="M56" s="2"/>
      <c r="N56" s="2"/>
      <c r="O56" s="2"/>
      <c r="P56" s="2"/>
      <c r="Q56" s="2"/>
      <c r="R56" s="2"/>
      <c r="S56" s="2"/>
      <c r="T56" s="2"/>
      <c r="U56" s="2"/>
      <c r="V56" s="2"/>
      <c r="W56" s="2"/>
      <c r="X56" s="2"/>
      <c r="Y56" s="2" t="s">
        <v>408</v>
      </c>
      <c r="Z56" s="2"/>
      <c r="AA56" s="2"/>
      <c r="AB56" s="2"/>
      <c r="AC56" s="2"/>
      <c r="AD56" s="2" t="s">
        <v>408</v>
      </c>
      <c r="AE56" s="2"/>
      <c r="AF56" s="2"/>
      <c r="AG56" s="2"/>
      <c r="AH56" s="2"/>
      <c r="AI56" s="2"/>
      <c r="AJ56" s="2"/>
      <c r="AK56" s="2"/>
      <c r="AL56" s="2"/>
      <c r="AM56" s="2"/>
      <c r="AN56" s="2"/>
      <c r="AO56" s="2"/>
      <c r="AP56" s="2" t="s">
        <v>409</v>
      </c>
      <c r="AQ56" s="35" t="s">
        <v>410</v>
      </c>
      <c r="AR56" s="2"/>
      <c r="AS56" s="2"/>
      <c r="AT56" s="2"/>
      <c r="AU56" s="2"/>
      <c r="AV56" s="2"/>
      <c r="AW56" s="2"/>
      <c r="AX56" s="2"/>
      <c r="AY56" s="2"/>
      <c r="AZ56" s="2"/>
    </row>
    <row r="57" spans="1:64" ht="13.5" thickBot="1" x14ac:dyDescent="0.6">
      <c r="A57" s="97" t="s">
        <v>411</v>
      </c>
      <c r="B57" s="132"/>
      <c r="C57" s="133"/>
      <c r="D57" s="134"/>
      <c r="E57" s="404" t="s">
        <v>412</v>
      </c>
      <c r="F57" s="403"/>
      <c r="G57" s="403"/>
      <c r="H57" s="403"/>
      <c r="I57" s="2"/>
      <c r="J57" s="2"/>
      <c r="K57" s="2"/>
      <c r="L57" s="2"/>
      <c r="M57" s="2"/>
      <c r="N57" s="2"/>
      <c r="O57" s="2"/>
      <c r="P57" s="2"/>
      <c r="Q57" s="2"/>
      <c r="R57" s="2"/>
      <c r="S57" s="2"/>
      <c r="T57" s="2"/>
      <c r="U57" s="2"/>
      <c r="V57" s="2"/>
      <c r="W57" s="2"/>
      <c r="X57" s="2"/>
      <c r="Y57" s="2" t="s">
        <v>413</v>
      </c>
      <c r="Z57" s="2"/>
      <c r="AA57" s="2"/>
      <c r="AB57" s="2"/>
      <c r="AC57" s="2"/>
      <c r="AD57" s="2" t="s">
        <v>413</v>
      </c>
      <c r="AE57" s="2"/>
      <c r="AF57" s="2"/>
      <c r="AG57" s="2"/>
      <c r="AH57" s="2"/>
      <c r="AI57" s="2"/>
      <c r="AJ57" s="2"/>
      <c r="AK57" s="2"/>
      <c r="AL57" s="2"/>
      <c r="AM57" s="2"/>
      <c r="AN57" s="2"/>
      <c r="AO57" s="2"/>
      <c r="AP57" s="2" t="s">
        <v>414</v>
      </c>
      <c r="AQ57" s="41" t="s">
        <v>415</v>
      </c>
      <c r="AR57" s="2"/>
      <c r="AS57" s="2"/>
      <c r="AT57" s="2"/>
      <c r="AU57" s="2"/>
      <c r="AV57" s="2"/>
      <c r="AW57" s="2"/>
      <c r="AX57" s="2"/>
      <c r="AY57" s="2"/>
      <c r="AZ57" s="2"/>
    </row>
    <row r="58" spans="1:64" ht="19.5" thickBot="1" x14ac:dyDescent="0.6">
      <c r="A58" s="18" t="s">
        <v>94</v>
      </c>
      <c r="B58" s="19"/>
      <c r="C58" s="90"/>
      <c r="D58" s="81" t="s">
        <v>220</v>
      </c>
      <c r="E58" s="404" t="s">
        <v>416</v>
      </c>
      <c r="F58" s="403"/>
      <c r="G58" s="403"/>
      <c r="H58" s="403"/>
      <c r="I58" s="2"/>
      <c r="J58" s="2"/>
      <c r="K58" s="2"/>
      <c r="L58" s="2"/>
      <c r="M58" s="2"/>
      <c r="N58" s="2"/>
      <c r="O58" s="2"/>
      <c r="P58" s="2"/>
      <c r="Q58" s="2"/>
      <c r="R58" s="2"/>
      <c r="S58" s="2"/>
      <c r="T58" s="2"/>
      <c r="U58" s="2"/>
      <c r="V58" s="2"/>
      <c r="W58" s="2"/>
      <c r="X58" s="2"/>
      <c r="Y58" s="2" t="s">
        <v>417</v>
      </c>
      <c r="Z58" s="2"/>
      <c r="AA58" s="2"/>
      <c r="AB58" s="2"/>
      <c r="AC58" s="2"/>
      <c r="AD58" s="2" t="s">
        <v>417</v>
      </c>
      <c r="AE58" s="2"/>
      <c r="AF58" s="2"/>
      <c r="AG58" s="2"/>
      <c r="AH58" s="2"/>
      <c r="AI58" s="2"/>
      <c r="AJ58" s="2"/>
      <c r="AK58" s="2"/>
      <c r="AL58" s="2"/>
      <c r="AM58" s="2"/>
      <c r="AN58" s="2"/>
      <c r="AO58" s="2"/>
      <c r="AP58" s="2" t="s">
        <v>418</v>
      </c>
      <c r="AQ58" s="27"/>
      <c r="AR58" s="2"/>
      <c r="AS58" s="2"/>
      <c r="AT58" s="2"/>
      <c r="AU58" s="2"/>
      <c r="AV58" s="2"/>
      <c r="AW58" s="2"/>
      <c r="AX58" s="2"/>
      <c r="AY58" s="2"/>
      <c r="AZ58" s="2"/>
    </row>
    <row r="59" spans="1:64" ht="13.5" thickBot="1" x14ac:dyDescent="0.6">
      <c r="A59" s="18" t="s">
        <v>154</v>
      </c>
      <c r="B59" s="19"/>
      <c r="C59" s="90"/>
      <c r="D59" s="135"/>
      <c r="E59" s="297"/>
      <c r="F59" s="295"/>
      <c r="G59" s="295"/>
      <c r="H59" s="295"/>
      <c r="I59" s="2"/>
      <c r="J59" s="2"/>
      <c r="K59" s="2"/>
      <c r="L59" s="2"/>
      <c r="M59" s="2"/>
      <c r="N59" s="2"/>
      <c r="O59" s="2"/>
      <c r="P59" s="2"/>
      <c r="Q59" s="2"/>
      <c r="R59" s="2"/>
      <c r="S59" s="2"/>
      <c r="T59" s="2"/>
      <c r="U59" s="2"/>
      <c r="V59" s="2"/>
      <c r="W59" s="2"/>
      <c r="X59" s="2"/>
      <c r="Y59" s="2" t="s">
        <v>419</v>
      </c>
      <c r="Z59" s="2"/>
      <c r="AA59" s="2"/>
      <c r="AB59" s="2"/>
      <c r="AC59" s="2"/>
      <c r="AD59" s="2" t="s">
        <v>419</v>
      </c>
      <c r="AE59" s="2"/>
      <c r="AF59" s="2"/>
      <c r="AG59" s="2"/>
      <c r="AH59" s="2"/>
      <c r="AI59" s="2"/>
      <c r="AJ59" s="2"/>
      <c r="AK59" s="2"/>
      <c r="AL59" s="2"/>
      <c r="AM59" s="2"/>
      <c r="AN59" s="2"/>
      <c r="AO59" s="2"/>
      <c r="AP59" s="2" t="s">
        <v>420</v>
      </c>
      <c r="AQ59" s="35" t="s">
        <v>421</v>
      </c>
      <c r="AR59" s="2"/>
      <c r="AS59" s="2"/>
      <c r="AT59" s="2"/>
      <c r="AU59" s="2"/>
      <c r="AV59" s="2"/>
      <c r="AW59" s="2"/>
      <c r="AX59" s="2"/>
      <c r="AY59" s="2"/>
      <c r="AZ59" s="2"/>
    </row>
    <row r="60" spans="1:64" ht="13.5" thickBot="1" x14ac:dyDescent="0.6">
      <c r="A60" s="18" t="s">
        <v>422</v>
      </c>
      <c r="B60" s="19"/>
      <c r="C60" s="90"/>
      <c r="D60" s="135"/>
      <c r="E60" s="297"/>
      <c r="F60" s="295"/>
      <c r="G60" s="295"/>
      <c r="H60" s="295"/>
      <c r="I60" s="2"/>
      <c r="J60" s="2"/>
      <c r="K60" s="2"/>
      <c r="L60" s="2"/>
      <c r="M60" s="2"/>
      <c r="N60" s="2"/>
      <c r="O60" s="2"/>
      <c r="P60" s="2"/>
      <c r="Q60" s="2"/>
      <c r="R60" s="2"/>
      <c r="S60" s="2"/>
      <c r="T60" s="2"/>
      <c r="U60" s="2"/>
      <c r="V60" s="2"/>
      <c r="W60" s="2"/>
      <c r="X60" s="2"/>
      <c r="Y60" s="2" t="s">
        <v>423</v>
      </c>
      <c r="Z60" s="2"/>
      <c r="AA60" s="2"/>
      <c r="AB60" s="2"/>
      <c r="AC60" s="2"/>
      <c r="AD60" s="2" t="s">
        <v>423</v>
      </c>
      <c r="AE60" s="2"/>
      <c r="AF60" s="2"/>
      <c r="AG60" s="2"/>
      <c r="AH60" s="2"/>
      <c r="AI60" s="2"/>
      <c r="AJ60" s="2"/>
      <c r="AK60" s="2"/>
      <c r="AL60" s="2"/>
      <c r="AM60" s="2"/>
      <c r="AN60" s="2"/>
      <c r="AO60" s="2"/>
      <c r="AP60" s="2"/>
      <c r="AQ60" s="35" t="s">
        <v>424</v>
      </c>
      <c r="AR60" s="2"/>
      <c r="AS60" s="2"/>
      <c r="AT60" s="2"/>
      <c r="AU60" s="2"/>
      <c r="AV60" s="2"/>
      <c r="AW60" s="2"/>
      <c r="AX60" s="2"/>
      <c r="AY60" s="2"/>
      <c r="AZ60" s="2"/>
    </row>
    <row r="61" spans="1:64" ht="13.5" thickBot="1" x14ac:dyDescent="0.6">
      <c r="A61" s="18" t="s">
        <v>236</v>
      </c>
      <c r="B61" s="19"/>
      <c r="C61" s="90"/>
      <c r="D61" s="135"/>
      <c r="E61" s="297"/>
      <c r="F61" s="295"/>
      <c r="G61" s="295"/>
      <c r="H61" s="295"/>
      <c r="I61" s="2"/>
      <c r="J61" s="2"/>
      <c r="K61" s="2"/>
      <c r="L61" s="2"/>
      <c r="M61" s="2"/>
      <c r="N61" s="2"/>
      <c r="O61" s="2"/>
      <c r="P61" s="2"/>
      <c r="Q61" s="2"/>
      <c r="R61" s="2"/>
      <c r="S61" s="2"/>
      <c r="T61" s="2"/>
      <c r="U61" s="2"/>
      <c r="V61" s="2"/>
      <c r="W61" s="2"/>
      <c r="X61" s="2"/>
      <c r="Y61" s="2" t="s">
        <v>425</v>
      </c>
      <c r="Z61" s="2"/>
      <c r="AA61" s="2"/>
      <c r="AB61" s="2"/>
      <c r="AC61" s="2"/>
      <c r="AD61" s="2" t="s">
        <v>425</v>
      </c>
      <c r="AE61" s="2"/>
      <c r="AF61" s="2"/>
      <c r="AG61" s="2"/>
      <c r="AH61" s="2"/>
      <c r="AI61" s="2"/>
      <c r="AJ61" s="2"/>
      <c r="AK61" s="2"/>
      <c r="AL61" s="2"/>
      <c r="AM61" s="2"/>
      <c r="AN61" s="2"/>
      <c r="AO61" s="2"/>
      <c r="AP61" s="2" t="s">
        <v>426</v>
      </c>
      <c r="AQ61" s="41" t="s">
        <v>427</v>
      </c>
      <c r="AR61" s="2"/>
      <c r="AS61" s="2"/>
      <c r="AT61" s="2"/>
      <c r="AU61" s="2"/>
      <c r="AV61" s="2"/>
      <c r="AW61" s="2"/>
      <c r="AX61" s="2"/>
      <c r="AY61" s="2"/>
      <c r="AZ61" s="2"/>
      <c r="BA61" s="2"/>
      <c r="BB61" s="2"/>
    </row>
    <row r="62" spans="1:64" ht="13.5" thickBot="1" x14ac:dyDescent="0.6">
      <c r="A62" s="18" t="s">
        <v>428</v>
      </c>
      <c r="B62" s="19"/>
      <c r="C62" s="90"/>
      <c r="D62" s="135"/>
      <c r="E62" s="297"/>
      <c r="F62" s="295"/>
      <c r="G62" s="295"/>
      <c r="H62" s="295"/>
      <c r="I62" s="2"/>
      <c r="J62" s="2"/>
      <c r="K62" s="2"/>
      <c r="L62" s="2"/>
      <c r="M62" s="2"/>
      <c r="N62" s="2"/>
      <c r="O62" s="2"/>
      <c r="P62" s="2"/>
      <c r="Q62" s="2"/>
      <c r="R62" s="2"/>
      <c r="S62" s="2"/>
      <c r="T62" s="2"/>
      <c r="U62" s="2"/>
      <c r="V62" s="2"/>
      <c r="W62" s="2"/>
      <c r="X62" s="2"/>
      <c r="Y62" s="2" t="s">
        <v>429</v>
      </c>
      <c r="Z62" s="2"/>
      <c r="AA62" s="2"/>
      <c r="AB62" s="2"/>
      <c r="AC62" s="2"/>
      <c r="AD62" s="2" t="s">
        <v>429</v>
      </c>
      <c r="AE62" s="2"/>
      <c r="AF62" s="2"/>
      <c r="AG62" s="2"/>
      <c r="AH62" s="2"/>
      <c r="AI62" s="2"/>
      <c r="AJ62" s="2"/>
      <c r="AK62" s="2"/>
      <c r="AL62" s="2"/>
      <c r="AM62" s="2"/>
      <c r="AN62" s="2"/>
      <c r="AO62" s="2"/>
      <c r="AP62" s="2" t="s">
        <v>430</v>
      </c>
      <c r="AQ62" s="2"/>
      <c r="AR62" s="2"/>
      <c r="AS62" s="2"/>
      <c r="AT62" s="2"/>
      <c r="AU62" s="2"/>
      <c r="AV62" s="2"/>
      <c r="AW62" s="2"/>
      <c r="AX62" s="2"/>
      <c r="AY62" s="2"/>
      <c r="AZ62" s="2"/>
      <c r="BA62" s="2"/>
      <c r="BB62" s="2"/>
    </row>
    <row r="63" spans="1:64" ht="13.5" thickBot="1" x14ac:dyDescent="0.6">
      <c r="A63" s="18" t="s">
        <v>431</v>
      </c>
      <c r="B63" s="19"/>
      <c r="C63" s="90"/>
      <c r="D63" s="135"/>
      <c r="E63" s="297"/>
      <c r="F63" s="295"/>
      <c r="G63" s="295"/>
      <c r="H63" s="295"/>
      <c r="I63" s="2"/>
      <c r="J63" s="2"/>
      <c r="K63" s="2"/>
      <c r="L63" s="2"/>
      <c r="M63" s="2"/>
      <c r="N63" s="2"/>
      <c r="O63" s="2"/>
      <c r="P63" s="2"/>
      <c r="Q63" s="2"/>
      <c r="R63" s="2"/>
      <c r="S63" s="2"/>
      <c r="T63" s="2"/>
      <c r="U63" s="2"/>
      <c r="V63" s="2"/>
      <c r="W63" s="2"/>
      <c r="X63" s="2"/>
      <c r="Y63" s="2" t="s">
        <v>432</v>
      </c>
      <c r="Z63" s="2"/>
      <c r="AA63" s="2"/>
      <c r="AB63" s="2"/>
      <c r="AC63" s="2"/>
      <c r="AD63" s="2" t="s">
        <v>432</v>
      </c>
      <c r="AE63" s="2"/>
      <c r="AF63" s="2"/>
      <c r="AG63" s="2"/>
      <c r="AH63" s="2"/>
      <c r="AI63" s="2"/>
      <c r="AJ63" s="2"/>
      <c r="AK63" s="2"/>
      <c r="AL63" s="2"/>
      <c r="AM63" s="2"/>
      <c r="AN63" s="2"/>
      <c r="AO63" s="2"/>
      <c r="AP63" s="2" t="s">
        <v>433</v>
      </c>
      <c r="AQ63" s="2"/>
      <c r="AR63" s="2"/>
      <c r="AS63" s="2"/>
      <c r="AT63" s="2"/>
      <c r="AU63" s="2"/>
      <c r="AV63" s="2"/>
      <c r="AW63" s="2"/>
      <c r="AX63" s="2"/>
      <c r="AY63" s="2"/>
      <c r="AZ63" s="2"/>
      <c r="BA63" s="2"/>
      <c r="BB63" s="2"/>
    </row>
    <row r="64" spans="1:64" ht="13.5" thickBot="1" x14ac:dyDescent="0.6">
      <c r="A64" s="18" t="s">
        <v>434</v>
      </c>
      <c r="B64" s="19"/>
      <c r="C64" s="90"/>
      <c r="D64" s="135"/>
      <c r="E64" s="297"/>
      <c r="F64" s="295"/>
      <c r="G64" s="295"/>
      <c r="H64" s="295"/>
      <c r="I64" s="2"/>
      <c r="J64" s="2"/>
      <c r="K64" s="2"/>
      <c r="L64" s="2"/>
      <c r="M64" s="2"/>
      <c r="N64" s="2"/>
      <c r="O64" s="2"/>
      <c r="P64" s="2"/>
      <c r="Q64" s="2"/>
      <c r="R64" s="2"/>
      <c r="S64" s="2"/>
      <c r="T64" s="2"/>
      <c r="U64" s="2"/>
      <c r="V64" s="2"/>
      <c r="W64" s="2"/>
      <c r="X64" s="2"/>
      <c r="Y64" s="2" t="s">
        <v>435</v>
      </c>
      <c r="Z64" s="2"/>
      <c r="AA64" s="2"/>
      <c r="AB64" s="2"/>
      <c r="AC64" s="2"/>
      <c r="AD64" s="2" t="s">
        <v>435</v>
      </c>
      <c r="AE64" s="2"/>
      <c r="AF64" s="2"/>
      <c r="AG64" s="2"/>
      <c r="AH64" s="2"/>
      <c r="AI64" s="2"/>
      <c r="AJ64" s="2"/>
      <c r="AK64" s="2"/>
      <c r="AL64" s="2"/>
      <c r="AM64" s="2"/>
      <c r="AN64" s="2"/>
      <c r="AO64" s="2"/>
      <c r="AP64" s="2" t="s">
        <v>436</v>
      </c>
      <c r="AQ64" s="2"/>
      <c r="AR64" s="2"/>
      <c r="AS64" s="2"/>
      <c r="AT64" s="2"/>
      <c r="AU64" s="2"/>
      <c r="AV64" s="2"/>
      <c r="AW64" s="2"/>
      <c r="AX64" s="2"/>
      <c r="AY64" s="2"/>
      <c r="AZ64" s="2"/>
      <c r="BA64" s="2"/>
      <c r="BB64" s="2"/>
    </row>
    <row r="65" spans="1:54" x14ac:dyDescent="0.55000000000000004">
      <c r="A65" s="16" t="s">
        <v>437</v>
      </c>
      <c r="B65" s="65"/>
      <c r="C65" s="67"/>
      <c r="D65" s="67"/>
      <c r="E65" s="406" t="s">
        <v>438</v>
      </c>
      <c r="F65" s="403"/>
      <c r="G65" s="403"/>
      <c r="H65" s="403"/>
      <c r="I65" s="2"/>
      <c r="J65" s="2"/>
      <c r="K65" s="2"/>
      <c r="L65" s="2"/>
      <c r="M65" s="2"/>
      <c r="N65" s="2"/>
      <c r="O65" s="2"/>
      <c r="P65" s="2"/>
      <c r="Q65" s="2"/>
      <c r="R65" s="2"/>
      <c r="S65" s="2"/>
      <c r="T65" s="2"/>
      <c r="U65" s="2"/>
      <c r="V65" s="2"/>
      <c r="W65" s="2"/>
      <c r="X65" s="2"/>
      <c r="Y65" s="2" t="s">
        <v>575</v>
      </c>
      <c r="Z65" s="2"/>
      <c r="AA65" s="2"/>
      <c r="AB65" s="2"/>
      <c r="AC65" s="2"/>
      <c r="AD65" s="2" t="s">
        <v>439</v>
      </c>
      <c r="AE65" s="2"/>
      <c r="AF65" s="2"/>
      <c r="AG65" s="2"/>
      <c r="AH65" s="2"/>
      <c r="AI65" s="2"/>
      <c r="AJ65" s="2"/>
      <c r="AK65" s="2"/>
      <c r="AL65" s="2"/>
      <c r="AM65" s="2"/>
      <c r="AN65" s="2"/>
      <c r="AO65" s="2"/>
      <c r="AP65" s="2" t="s">
        <v>440</v>
      </c>
      <c r="AQ65" s="2"/>
      <c r="AR65" s="2"/>
      <c r="AS65" s="2"/>
      <c r="AT65" s="2"/>
      <c r="AU65" s="2"/>
      <c r="AV65" s="2"/>
      <c r="AW65" s="2"/>
      <c r="AX65" s="2"/>
      <c r="AY65" s="2"/>
      <c r="AZ65" s="2"/>
      <c r="BA65" s="2"/>
      <c r="BB65" s="2"/>
    </row>
    <row r="66" spans="1:54" ht="13.5" thickBot="1" x14ac:dyDescent="0.6">
      <c r="A66" s="136" t="s">
        <v>441</v>
      </c>
      <c r="B66" s="137"/>
      <c r="C66" s="138" t="s">
        <v>442</v>
      </c>
      <c r="D66" s="139" t="s">
        <v>443</v>
      </c>
      <c r="E66" s="404" t="s">
        <v>444</v>
      </c>
      <c r="F66" s="403"/>
      <c r="G66" s="403"/>
      <c r="H66" s="403"/>
      <c r="I66" s="2"/>
      <c r="J66" s="2"/>
      <c r="K66" s="2"/>
      <c r="L66" s="2"/>
      <c r="M66" s="2"/>
      <c r="N66" s="2"/>
      <c r="O66" s="2"/>
      <c r="P66" s="2"/>
      <c r="Q66" s="2"/>
      <c r="R66" s="2"/>
      <c r="S66" s="2"/>
      <c r="T66" s="2"/>
      <c r="U66" s="2"/>
      <c r="V66" s="2"/>
      <c r="W66" s="2"/>
      <c r="X66" s="2"/>
      <c r="Y66" s="2" t="s">
        <v>577</v>
      </c>
      <c r="Z66" s="2"/>
      <c r="AA66" s="2"/>
      <c r="AB66" s="2"/>
      <c r="AC66" s="2"/>
      <c r="AD66" s="2" t="s">
        <v>445</v>
      </c>
      <c r="AE66" s="2"/>
      <c r="AF66" s="2"/>
      <c r="AG66" s="2"/>
      <c r="AH66" s="2"/>
      <c r="AI66" s="2"/>
      <c r="AJ66" s="2"/>
      <c r="AK66" s="2"/>
      <c r="AL66" s="2"/>
      <c r="AM66" s="2"/>
      <c r="AN66" s="2"/>
      <c r="AO66" s="2"/>
      <c r="AP66" s="2"/>
      <c r="AQ66" s="2"/>
      <c r="AR66" s="2"/>
      <c r="AS66" s="2"/>
      <c r="AT66" s="2"/>
      <c r="AU66" s="2"/>
      <c r="AV66" s="2"/>
      <c r="AW66" s="2"/>
      <c r="AX66" s="2"/>
      <c r="AY66" s="2"/>
      <c r="AZ66" s="2"/>
      <c r="BA66" s="2"/>
      <c r="BB66" s="2"/>
    </row>
    <row r="67" spans="1:54" ht="13.5" thickBot="1" x14ac:dyDescent="0.6">
      <c r="A67" s="18" t="s">
        <v>446</v>
      </c>
      <c r="B67" s="19"/>
      <c r="C67" s="90"/>
      <c r="D67" s="140"/>
      <c r="E67" s="404" t="s">
        <v>447</v>
      </c>
      <c r="F67" s="403"/>
      <c r="G67" s="403"/>
      <c r="H67" s="403"/>
      <c r="I67" s="2"/>
      <c r="J67" s="2"/>
      <c r="K67" s="2"/>
      <c r="L67" s="2"/>
      <c r="M67" s="2"/>
      <c r="N67" s="2"/>
      <c r="O67" s="2"/>
      <c r="P67" s="2"/>
      <c r="Q67" s="2"/>
      <c r="R67" s="2"/>
      <c r="S67" s="2"/>
      <c r="T67" s="2"/>
      <c r="U67" s="2"/>
      <c r="V67" s="2"/>
      <c r="W67" s="2"/>
      <c r="X67" s="2"/>
      <c r="Y67" s="2" t="s">
        <v>578</v>
      </c>
      <c r="Z67" s="2"/>
      <c r="AA67" s="2"/>
      <c r="AB67" s="2"/>
      <c r="AC67" s="2" t="s">
        <v>448</v>
      </c>
      <c r="AD67" s="2" t="s">
        <v>449</v>
      </c>
      <c r="AE67" s="2"/>
      <c r="AF67" s="2"/>
      <c r="AG67" s="2"/>
      <c r="AH67" s="2"/>
      <c r="AI67" s="2"/>
      <c r="AJ67" s="2"/>
      <c r="AK67" s="2"/>
      <c r="AL67" s="2"/>
      <c r="AM67" s="2"/>
      <c r="AN67" s="2"/>
      <c r="AO67" s="2"/>
      <c r="AP67" s="2" t="s">
        <v>450</v>
      </c>
      <c r="AQ67" s="2"/>
      <c r="AR67" s="2"/>
      <c r="AS67" s="2"/>
      <c r="AT67" s="2"/>
      <c r="AU67" s="2"/>
      <c r="AV67" s="2"/>
      <c r="AW67" s="2"/>
      <c r="AX67" s="2"/>
      <c r="AY67" s="2"/>
      <c r="AZ67" s="2"/>
      <c r="BA67" s="2"/>
      <c r="BB67" s="2"/>
    </row>
    <row r="68" spans="1:54" ht="13.5" thickBot="1" x14ac:dyDescent="0.6">
      <c r="A68" s="97" t="s">
        <v>451</v>
      </c>
      <c r="B68" s="98"/>
      <c r="C68" s="97"/>
      <c r="D68" s="141"/>
      <c r="E68" s="404" t="s">
        <v>452</v>
      </c>
      <c r="F68" s="403"/>
      <c r="G68" s="403"/>
      <c r="H68" s="403"/>
      <c r="I68" s="2"/>
      <c r="J68" s="2"/>
      <c r="K68" s="2"/>
      <c r="L68" s="2"/>
      <c r="M68" s="2"/>
      <c r="N68" s="2"/>
      <c r="O68" s="2"/>
      <c r="P68" s="2"/>
      <c r="Q68" s="2"/>
      <c r="R68" s="2"/>
      <c r="S68" s="2"/>
      <c r="T68" s="2"/>
      <c r="U68" s="2"/>
      <c r="V68" s="2"/>
      <c r="W68" s="2"/>
      <c r="X68" s="2"/>
      <c r="Y68" s="2" t="s">
        <v>579</v>
      </c>
      <c r="Z68" s="2"/>
      <c r="AA68" s="2"/>
      <c r="AB68" s="2"/>
      <c r="AC68" s="2"/>
      <c r="AD68" s="2" t="str">
        <f>C3</f>
        <v>岡崎市</v>
      </c>
      <c r="AE68" s="2"/>
      <c r="AF68" s="2"/>
      <c r="AG68" s="2"/>
      <c r="AH68" s="2"/>
      <c r="AI68" s="2"/>
      <c r="AJ68" s="2"/>
      <c r="AK68" s="2"/>
      <c r="AL68" s="2"/>
      <c r="AM68" s="2"/>
      <c r="AN68" s="2"/>
      <c r="AO68" s="2"/>
      <c r="AP68" s="2" t="s">
        <v>216</v>
      </c>
      <c r="AQ68" s="2"/>
      <c r="AR68" s="2"/>
      <c r="AS68" s="2"/>
      <c r="AT68" s="2"/>
      <c r="AU68" s="2"/>
      <c r="AV68" s="2"/>
      <c r="AW68" s="2"/>
      <c r="AX68" s="2"/>
      <c r="AY68" s="2"/>
      <c r="AZ68" s="2"/>
      <c r="BA68" s="2"/>
      <c r="BB68" s="2"/>
    </row>
    <row r="69" spans="1:54" ht="13.5" thickBot="1" x14ac:dyDescent="0.6">
      <c r="A69" s="18" t="s">
        <v>453</v>
      </c>
      <c r="B69" s="19"/>
      <c r="C69" s="90"/>
      <c r="D69" s="140"/>
      <c r="E69" s="404" t="s">
        <v>454</v>
      </c>
      <c r="F69" s="403"/>
      <c r="G69" s="403"/>
      <c r="H69" s="403"/>
      <c r="I69" s="2"/>
      <c r="J69" s="2"/>
      <c r="K69" s="2"/>
      <c r="L69" s="2"/>
      <c r="M69" s="2"/>
      <c r="N69" s="2"/>
      <c r="O69" s="2"/>
      <c r="P69" s="2"/>
      <c r="Q69" s="2"/>
      <c r="R69" s="2"/>
      <c r="S69" s="2"/>
      <c r="T69" s="2"/>
      <c r="U69" s="2"/>
      <c r="V69" s="2"/>
      <c r="W69" s="2"/>
      <c r="X69" s="2"/>
      <c r="Y69" s="2" t="s">
        <v>582</v>
      </c>
      <c r="Z69" s="2"/>
      <c r="AA69" s="2"/>
      <c r="AB69" s="2"/>
      <c r="AC69" s="2"/>
      <c r="AD69" s="2" t="s">
        <v>455</v>
      </c>
      <c r="AE69" s="2"/>
      <c r="AF69" s="2"/>
      <c r="AG69" s="2"/>
      <c r="AH69" s="2"/>
      <c r="AI69" s="2"/>
      <c r="AJ69" s="2"/>
      <c r="AK69" s="2"/>
      <c r="AL69" s="2"/>
      <c r="AM69" s="2"/>
      <c r="AN69" s="2"/>
      <c r="AO69" s="2"/>
      <c r="AP69" s="2" t="s">
        <v>66</v>
      </c>
      <c r="AQ69" s="2"/>
      <c r="AR69" s="2"/>
      <c r="AS69" s="2"/>
      <c r="AT69" s="2"/>
      <c r="AU69" s="2"/>
      <c r="AV69" s="2"/>
      <c r="AW69" s="2"/>
      <c r="AX69" s="2"/>
      <c r="AY69" s="2"/>
      <c r="AZ69" s="2"/>
      <c r="BA69" s="2"/>
      <c r="BB69" s="2"/>
    </row>
    <row r="70" spans="1:54" ht="13.5" thickBot="1" x14ac:dyDescent="0.6">
      <c r="A70" s="18" t="s">
        <v>456</v>
      </c>
      <c r="B70" s="19"/>
      <c r="C70" s="90"/>
      <c r="D70" s="140"/>
      <c r="E70" s="404"/>
      <c r="F70" s="403"/>
      <c r="G70" s="403"/>
      <c r="H70" s="403"/>
      <c r="I70" s="2"/>
      <c r="J70" s="2"/>
      <c r="K70" s="2"/>
      <c r="L70" s="2"/>
      <c r="M70" s="2"/>
      <c r="N70" s="2"/>
      <c r="O70" s="2"/>
      <c r="P70" s="2"/>
      <c r="Q70" s="2"/>
      <c r="R70" s="2"/>
      <c r="S70" s="2"/>
      <c r="T70" s="2"/>
      <c r="U70" s="2"/>
      <c r="V70" s="2"/>
      <c r="W70" s="2"/>
      <c r="X70" s="2"/>
      <c r="Y70" s="2" t="s">
        <v>586</v>
      </c>
      <c r="Z70" s="2"/>
      <c r="AA70" s="2"/>
      <c r="AB70" s="2"/>
      <c r="AC70" s="2"/>
      <c r="AD70" s="2" t="s">
        <v>457</v>
      </c>
      <c r="AE70" s="2"/>
      <c r="AF70" s="2"/>
      <c r="AG70" s="2"/>
      <c r="AH70" s="2"/>
      <c r="AI70" s="2"/>
      <c r="AJ70" s="2"/>
      <c r="AK70" s="2"/>
      <c r="AL70" s="2"/>
      <c r="AM70" s="2"/>
      <c r="AN70" s="2"/>
      <c r="AO70" s="2"/>
      <c r="AP70" s="2" t="s">
        <v>458</v>
      </c>
      <c r="AQ70" s="2"/>
      <c r="AR70" s="2"/>
      <c r="AS70" s="2"/>
      <c r="AT70" s="2"/>
      <c r="AU70" s="2"/>
      <c r="AV70" s="2"/>
      <c r="AW70" s="2"/>
      <c r="AX70" s="2"/>
      <c r="AY70" s="2"/>
      <c r="AZ70" s="2"/>
      <c r="BA70" s="2"/>
      <c r="BB70" s="2"/>
    </row>
    <row r="71" spans="1:54" ht="13.5" thickBot="1" x14ac:dyDescent="0.6">
      <c r="A71" s="18" t="s">
        <v>459</v>
      </c>
      <c r="B71" s="19"/>
      <c r="C71" s="90"/>
      <c r="D71" s="140"/>
      <c r="E71" s="404" t="s">
        <v>460</v>
      </c>
      <c r="F71" s="403"/>
      <c r="G71" s="403"/>
      <c r="H71" s="403"/>
      <c r="I71" s="2"/>
      <c r="J71" s="2"/>
      <c r="K71" s="2"/>
      <c r="L71" s="2"/>
      <c r="M71" s="2"/>
      <c r="N71" s="2"/>
      <c r="O71" s="2"/>
      <c r="P71" s="2"/>
      <c r="Q71" s="2"/>
      <c r="R71" s="2"/>
      <c r="S71" s="2"/>
      <c r="T71" s="2"/>
      <c r="U71" s="2"/>
      <c r="V71" s="2"/>
      <c r="W71" s="2"/>
      <c r="X71" s="2"/>
      <c r="Y71" s="2" t="s">
        <v>587</v>
      </c>
      <c r="Z71" s="2"/>
      <c r="AA71" s="2"/>
      <c r="AB71" s="2"/>
      <c r="AC71" s="2"/>
      <c r="AD71" s="2" t="s">
        <v>461</v>
      </c>
      <c r="AE71" s="2"/>
      <c r="AF71" s="2"/>
      <c r="AG71" s="2"/>
      <c r="AH71" s="2"/>
      <c r="AI71" s="2"/>
      <c r="AJ71" s="2"/>
      <c r="AK71" s="2"/>
      <c r="AL71" s="2"/>
      <c r="AM71" s="2"/>
      <c r="AN71" s="2"/>
      <c r="AO71" s="2"/>
      <c r="AP71" s="2"/>
      <c r="AQ71" s="2"/>
      <c r="AR71" s="2"/>
      <c r="AS71" s="2"/>
      <c r="AT71" s="2"/>
      <c r="AU71" s="2"/>
      <c r="AV71" s="2"/>
      <c r="AW71" s="2"/>
      <c r="AX71" s="2"/>
      <c r="AY71" s="2"/>
      <c r="AZ71" s="2"/>
      <c r="BA71" s="2"/>
      <c r="BB71" s="2"/>
    </row>
    <row r="72" spans="1:54" ht="13.5" thickBot="1" x14ac:dyDescent="0.6">
      <c r="A72" s="18" t="s">
        <v>462</v>
      </c>
      <c r="B72" s="19"/>
      <c r="C72" s="90"/>
      <c r="D72" s="140"/>
      <c r="E72" s="404" t="s">
        <v>463</v>
      </c>
      <c r="F72" s="403"/>
      <c r="G72" s="403"/>
      <c r="H72" s="403"/>
      <c r="I72" s="2"/>
      <c r="J72" s="2"/>
      <c r="K72" s="2"/>
      <c r="L72" s="2"/>
      <c r="M72" s="2"/>
      <c r="N72" s="2"/>
      <c r="O72" s="2"/>
      <c r="P72" s="2"/>
      <c r="Q72" s="2"/>
      <c r="R72" s="2"/>
      <c r="S72" s="2"/>
      <c r="T72" s="2"/>
      <c r="U72" s="2"/>
      <c r="V72" s="2"/>
      <c r="W72" s="2"/>
      <c r="X72" s="2"/>
      <c r="Y72" s="2" t="s">
        <v>588</v>
      </c>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row>
    <row r="73" spans="1:54" ht="24.5" thickBot="1" x14ac:dyDescent="0.6">
      <c r="A73" s="18" t="s">
        <v>464</v>
      </c>
      <c r="B73" s="142" t="s">
        <v>465</v>
      </c>
      <c r="C73" s="90"/>
      <c r="D73" s="140"/>
      <c r="E73" s="404" t="s">
        <v>466</v>
      </c>
      <c r="F73" s="403"/>
      <c r="G73" s="403"/>
      <c r="H73" s="403"/>
      <c r="I73" s="2"/>
      <c r="J73" s="2"/>
      <c r="K73" s="2"/>
      <c r="L73" s="2"/>
      <c r="M73" s="2"/>
      <c r="N73" s="2"/>
      <c r="O73" s="2"/>
      <c r="P73" s="2"/>
      <c r="Q73" s="2"/>
      <c r="R73" s="2"/>
      <c r="S73" s="2"/>
      <c r="T73" s="2"/>
      <c r="U73" s="2"/>
      <c r="V73" s="2"/>
      <c r="W73" s="2"/>
      <c r="X73" s="2"/>
      <c r="Y73" s="2" t="s">
        <v>885</v>
      </c>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row>
    <row r="74" spans="1:54" ht="13.5" thickBot="1" x14ac:dyDescent="0.6">
      <c r="A74" s="18" t="s">
        <v>467</v>
      </c>
      <c r="B74" s="255"/>
      <c r="C74" s="143"/>
      <c r="D74" s="140"/>
      <c r="E74" s="297"/>
      <c r="F74" s="295"/>
      <c r="G74" s="295"/>
      <c r="H74" s="295"/>
      <c r="I74" s="2"/>
      <c r="J74" s="2"/>
      <c r="K74" s="2"/>
      <c r="L74" s="2"/>
      <c r="M74" s="2"/>
      <c r="N74" s="2"/>
      <c r="O74" s="2"/>
      <c r="P74" s="2"/>
      <c r="Q74" s="2"/>
      <c r="R74" s="2"/>
      <c r="S74" s="2"/>
      <c r="T74" s="2"/>
      <c r="U74" s="2"/>
      <c r="V74" s="2"/>
      <c r="W74" s="2"/>
      <c r="X74" s="2"/>
      <c r="Y74" s="2" t="s">
        <v>590</v>
      </c>
      <c r="Z74" s="2"/>
      <c r="AA74" s="2"/>
      <c r="AB74" s="2"/>
      <c r="AC74" s="2"/>
      <c r="AD74" s="2" t="s">
        <v>468</v>
      </c>
      <c r="AE74" s="2" t="s">
        <v>469</v>
      </c>
      <c r="AF74" s="2"/>
      <c r="AG74" s="2"/>
      <c r="AH74" s="2"/>
      <c r="AI74" s="2"/>
      <c r="AJ74" s="2"/>
      <c r="AK74" s="2"/>
      <c r="AL74" s="2"/>
      <c r="AM74" s="2"/>
      <c r="AN74" s="2"/>
      <c r="AO74" s="2"/>
      <c r="AP74" s="2"/>
      <c r="AQ74" s="2"/>
      <c r="AR74" s="2"/>
      <c r="AS74" s="2"/>
      <c r="AT74" s="2"/>
      <c r="AU74" s="2"/>
      <c r="AV74" s="2"/>
      <c r="AW74" s="2"/>
      <c r="AX74" s="2"/>
      <c r="AY74" s="2"/>
      <c r="AZ74" s="2"/>
      <c r="BA74" s="2"/>
      <c r="BB74" s="2"/>
    </row>
    <row r="75" spans="1:54" ht="13.5" thickBot="1" x14ac:dyDescent="0.6">
      <c r="A75" s="18" t="s">
        <v>470</v>
      </c>
      <c r="B75" s="255"/>
      <c r="C75" s="143"/>
      <c r="D75" s="140"/>
      <c r="E75" s="404" t="s">
        <v>471</v>
      </c>
      <c r="F75" s="403"/>
      <c r="G75" s="403"/>
      <c r="H75" s="403"/>
      <c r="I75" s="411"/>
      <c r="J75" s="411"/>
      <c r="K75" s="23"/>
      <c r="L75" s="2"/>
      <c r="M75" s="2"/>
      <c r="N75" s="2"/>
      <c r="O75" s="2"/>
      <c r="P75" s="2"/>
      <c r="Q75" s="2"/>
      <c r="R75" s="2"/>
      <c r="S75" s="2"/>
      <c r="T75" s="2"/>
      <c r="U75" s="2"/>
      <c r="V75" s="2"/>
      <c r="W75" s="2"/>
      <c r="X75" s="2"/>
      <c r="Y75" s="2" t="s">
        <v>591</v>
      </c>
      <c r="Z75" s="2"/>
      <c r="AA75" s="2"/>
      <c r="AB75" s="2"/>
      <c r="AC75" s="2"/>
      <c r="AD75" s="2" t="s">
        <v>472</v>
      </c>
      <c r="AE75" s="2" t="s">
        <v>473</v>
      </c>
      <c r="AF75" s="2"/>
      <c r="AG75" s="2"/>
      <c r="AH75" s="2"/>
      <c r="AI75" s="2"/>
      <c r="AJ75" s="2"/>
      <c r="AK75" s="2"/>
      <c r="AL75" s="2"/>
      <c r="AM75" s="2"/>
      <c r="AN75" s="2"/>
      <c r="AO75" s="2"/>
      <c r="AP75" s="2"/>
      <c r="AQ75" s="2"/>
      <c r="AR75" s="2"/>
      <c r="AS75" s="2"/>
      <c r="AT75" s="2"/>
      <c r="AU75" s="2"/>
      <c r="AV75" s="2"/>
      <c r="AW75" s="2"/>
      <c r="AX75" s="2"/>
      <c r="AY75" s="2"/>
      <c r="AZ75" s="2"/>
      <c r="BA75" s="2"/>
      <c r="BB75" s="2"/>
    </row>
    <row r="76" spans="1:54" ht="13.5" thickBot="1" x14ac:dyDescent="0.6">
      <c r="A76" s="18" t="s">
        <v>474</v>
      </c>
      <c r="B76" s="255"/>
      <c r="C76" s="143"/>
      <c r="D76" s="140"/>
      <c r="E76" s="404" t="s">
        <v>475</v>
      </c>
      <c r="F76" s="403"/>
      <c r="G76" s="403"/>
      <c r="H76" s="403"/>
      <c r="I76" s="411"/>
      <c r="J76" s="411"/>
      <c r="K76" s="23"/>
      <c r="L76" s="2"/>
      <c r="M76" s="2"/>
      <c r="N76" s="2"/>
      <c r="O76" s="2"/>
      <c r="P76" s="2"/>
      <c r="Q76" s="2"/>
      <c r="R76" s="2"/>
      <c r="S76" s="2"/>
      <c r="T76" s="2"/>
      <c r="U76" s="2"/>
      <c r="V76" s="2"/>
      <c r="W76" s="2"/>
      <c r="X76" s="2"/>
      <c r="Y76" s="2" t="s">
        <v>592</v>
      </c>
      <c r="Z76" s="2"/>
      <c r="AA76" s="2"/>
      <c r="AB76" s="2"/>
      <c r="AC76" s="2"/>
      <c r="AD76" s="2" t="s">
        <v>40</v>
      </c>
      <c r="AE76" s="2" t="s">
        <v>476</v>
      </c>
      <c r="AF76" s="2"/>
      <c r="AG76" s="2"/>
      <c r="AH76" s="2"/>
      <c r="AI76" s="2"/>
      <c r="AJ76" s="2"/>
      <c r="AK76" s="2"/>
      <c r="AL76" s="2"/>
      <c r="AM76" s="2"/>
      <c r="AN76" s="2"/>
      <c r="AO76" s="2"/>
      <c r="AP76" s="2"/>
      <c r="AQ76" s="2"/>
      <c r="AR76" s="2"/>
      <c r="AS76" s="2"/>
      <c r="AT76" s="2"/>
      <c r="AU76" s="2"/>
      <c r="AV76" s="2"/>
      <c r="AW76" s="2"/>
      <c r="AX76" s="2"/>
      <c r="AY76" s="2"/>
      <c r="AZ76" s="2"/>
      <c r="BA76" s="2"/>
      <c r="BB76" s="2"/>
    </row>
    <row r="77" spans="1:54" ht="13.5" thickBot="1" x14ac:dyDescent="0.6">
      <c r="A77" s="18" t="s">
        <v>477</v>
      </c>
      <c r="B77" s="19"/>
      <c r="C77" s="90"/>
      <c r="D77" s="140"/>
      <c r="E77" s="404" t="s">
        <v>478</v>
      </c>
      <c r="F77" s="403"/>
      <c r="G77" s="403"/>
      <c r="H77" s="403"/>
      <c r="I77" s="411"/>
      <c r="J77" s="411"/>
      <c r="K77" s="23"/>
      <c r="L77" s="2"/>
      <c r="M77" s="2"/>
      <c r="N77" s="2"/>
      <c r="O77" s="2"/>
      <c r="P77" s="2"/>
      <c r="Q77" s="2"/>
      <c r="R77" s="2"/>
      <c r="S77" s="2"/>
      <c r="T77" s="2"/>
      <c r="U77" s="2"/>
      <c r="V77" s="2"/>
      <c r="W77" s="2"/>
      <c r="X77" s="2"/>
      <c r="Y77" s="2" t="s">
        <v>594</v>
      </c>
      <c r="Z77" s="2"/>
      <c r="AA77" s="2"/>
      <c r="AB77" s="2"/>
      <c r="AC77" s="2"/>
      <c r="AD77" s="2" t="s">
        <v>57</v>
      </c>
      <c r="AE77" s="2" t="s">
        <v>479</v>
      </c>
      <c r="AF77" s="2"/>
      <c r="AG77" s="2"/>
      <c r="AH77" s="2"/>
      <c r="AI77" s="2"/>
      <c r="AJ77" s="2"/>
      <c r="AK77" s="2"/>
      <c r="AL77" s="2"/>
      <c r="AM77" s="2"/>
      <c r="AN77" s="2"/>
      <c r="AO77" s="2"/>
      <c r="AP77" s="2"/>
      <c r="AQ77" s="2"/>
      <c r="AR77" s="2"/>
      <c r="AS77" s="2"/>
      <c r="AT77" s="2"/>
      <c r="AU77" s="2"/>
      <c r="AV77" s="2"/>
      <c r="AW77" s="2"/>
      <c r="AX77" s="2"/>
      <c r="AY77" s="2"/>
      <c r="AZ77" s="2"/>
      <c r="BA77" s="2"/>
      <c r="BB77" s="2"/>
    </row>
    <row r="78" spans="1:54" ht="13.5" thickBot="1" x14ac:dyDescent="0.6">
      <c r="A78" s="18" t="s">
        <v>480</v>
      </c>
      <c r="B78" s="19"/>
      <c r="C78" s="90"/>
      <c r="D78" s="140"/>
      <c r="E78" s="415"/>
      <c r="F78" s="416"/>
      <c r="G78" s="416"/>
      <c r="H78" s="416"/>
      <c r="I78" s="23"/>
      <c r="J78" s="23"/>
      <c r="K78" s="23"/>
      <c r="L78" s="2"/>
      <c r="M78" s="2"/>
      <c r="N78" s="2"/>
      <c r="O78" s="2"/>
      <c r="P78" s="2"/>
      <c r="Q78" s="2"/>
      <c r="R78" s="2"/>
      <c r="S78" s="2"/>
      <c r="T78" s="2"/>
      <c r="U78" s="2"/>
      <c r="V78" s="2"/>
      <c r="W78" s="2"/>
      <c r="X78" s="2"/>
      <c r="Y78" s="2" t="s">
        <v>599</v>
      </c>
      <c r="Z78" s="2"/>
      <c r="AA78" s="2"/>
      <c r="AB78" s="2"/>
      <c r="AC78" s="2"/>
      <c r="AD78" s="2" t="s">
        <v>73</v>
      </c>
      <c r="AE78" s="2" t="s">
        <v>481</v>
      </c>
      <c r="AF78" s="2"/>
      <c r="AG78" s="2"/>
      <c r="AH78" s="2"/>
      <c r="AI78" s="2"/>
      <c r="AJ78" s="2"/>
      <c r="AK78" s="2"/>
      <c r="AL78" s="2"/>
      <c r="AM78" s="2"/>
      <c r="AN78" s="2"/>
      <c r="AO78" s="2"/>
      <c r="AP78" s="2"/>
      <c r="AQ78" s="2"/>
      <c r="AR78" s="2"/>
      <c r="AS78" s="2"/>
      <c r="AT78" s="2"/>
      <c r="AU78" s="2"/>
      <c r="AV78" s="2"/>
      <c r="AW78" s="2"/>
      <c r="AX78" s="2"/>
      <c r="AY78" s="2"/>
      <c r="AZ78" s="2"/>
      <c r="BA78" s="2"/>
      <c r="BB78" s="2"/>
    </row>
    <row r="79" spans="1:54" ht="13.5" thickBot="1" x14ac:dyDescent="0.6">
      <c r="A79" s="18" t="s">
        <v>482</v>
      </c>
      <c r="B79" s="19"/>
      <c r="C79" s="96"/>
      <c r="D79" s="140"/>
      <c r="E79" s="404" t="s">
        <v>483</v>
      </c>
      <c r="F79" s="403"/>
      <c r="G79" s="403"/>
      <c r="H79" s="403"/>
      <c r="I79" s="411"/>
      <c r="J79" s="411"/>
      <c r="K79" s="23"/>
      <c r="L79" s="2"/>
      <c r="M79" s="2"/>
      <c r="N79" s="2"/>
      <c r="O79" s="2"/>
      <c r="P79" s="2"/>
      <c r="Q79" s="2"/>
      <c r="R79" s="2"/>
      <c r="S79" s="2"/>
      <c r="T79" s="2"/>
      <c r="U79" s="2"/>
      <c r="V79" s="2"/>
      <c r="W79" s="2"/>
      <c r="X79" s="2"/>
      <c r="Y79" s="2" t="s">
        <v>600</v>
      </c>
      <c r="Z79" s="2"/>
      <c r="AA79" s="2"/>
      <c r="AB79" s="2"/>
      <c r="AC79" s="2"/>
      <c r="AD79" s="2" t="s">
        <v>88</v>
      </c>
      <c r="AE79" s="2"/>
      <c r="AF79" s="2"/>
      <c r="AG79" s="2"/>
      <c r="AH79" s="2"/>
      <c r="AI79" s="2"/>
      <c r="AJ79" s="2"/>
      <c r="AK79" s="2"/>
      <c r="AL79" s="2"/>
      <c r="AM79" s="2"/>
      <c r="AN79" s="2"/>
      <c r="AO79" s="2"/>
      <c r="AP79" s="2"/>
      <c r="AQ79" s="2"/>
      <c r="AR79" s="2"/>
      <c r="AS79" s="2"/>
      <c r="AT79" s="2"/>
      <c r="AU79" s="2"/>
      <c r="AV79" s="2"/>
      <c r="AW79" s="2"/>
      <c r="AX79" s="2"/>
      <c r="AY79" s="2"/>
      <c r="AZ79" s="2"/>
      <c r="BA79" s="2"/>
      <c r="BB79" s="2"/>
    </row>
    <row r="80" spans="1:54" ht="13.5" thickBot="1" x14ac:dyDescent="0.6">
      <c r="A80" s="97" t="s">
        <v>484</v>
      </c>
      <c r="B80" s="98"/>
      <c r="C80" s="97"/>
      <c r="D80" s="141"/>
      <c r="E80" s="404" t="s">
        <v>485</v>
      </c>
      <c r="F80" s="403"/>
      <c r="G80" s="403"/>
      <c r="H80" s="403"/>
      <c r="I80" s="411"/>
      <c r="J80" s="411"/>
      <c r="K80" s="23"/>
      <c r="L80" s="2"/>
      <c r="M80" s="2"/>
      <c r="N80" s="2"/>
      <c r="O80" s="2"/>
      <c r="P80" s="2"/>
      <c r="Q80" s="2"/>
      <c r="R80" s="2"/>
      <c r="S80" s="2"/>
      <c r="T80" s="2"/>
      <c r="U80" s="2"/>
      <c r="V80" s="2"/>
      <c r="W80" s="2"/>
      <c r="X80" s="2"/>
      <c r="Y80" s="2" t="s">
        <v>602</v>
      </c>
      <c r="Z80" s="2"/>
      <c r="AA80" s="2"/>
      <c r="AB80" s="2"/>
      <c r="AC80" s="2"/>
      <c r="AD80" s="2" t="s">
        <v>100</v>
      </c>
      <c r="AE80" s="2" t="s">
        <v>472</v>
      </c>
      <c r="AF80" s="2"/>
      <c r="AG80" s="2"/>
      <c r="AH80" s="2"/>
      <c r="AI80" s="2"/>
      <c r="AJ80" s="2"/>
      <c r="AK80" s="2"/>
      <c r="AL80" s="2"/>
      <c r="AM80" s="2"/>
      <c r="AN80" s="2"/>
      <c r="AO80" s="2"/>
      <c r="AP80" s="2"/>
      <c r="AQ80" s="2"/>
      <c r="AR80" s="2"/>
      <c r="AS80" s="2"/>
      <c r="AT80" s="2"/>
      <c r="AU80" s="2"/>
      <c r="AV80" s="2"/>
      <c r="AW80" s="2"/>
      <c r="AX80" s="2"/>
      <c r="AY80" s="2"/>
      <c r="AZ80" s="2"/>
      <c r="BA80" s="2"/>
      <c r="BB80" s="2"/>
    </row>
    <row r="81" spans="1:54" ht="13.5" thickBot="1" x14ac:dyDescent="0.6">
      <c r="A81" s="18" t="s">
        <v>486</v>
      </c>
      <c r="B81" s="19"/>
      <c r="C81" s="96"/>
      <c r="D81" s="140"/>
      <c r="E81" s="404" t="s">
        <v>487</v>
      </c>
      <c r="F81" s="403"/>
      <c r="G81" s="403"/>
      <c r="H81" s="403"/>
      <c r="I81" s="411"/>
      <c r="J81" s="411"/>
      <c r="K81" s="23"/>
      <c r="L81" s="2"/>
      <c r="M81" s="2"/>
      <c r="N81" s="2"/>
      <c r="O81" s="2"/>
      <c r="P81" s="2"/>
      <c r="Q81" s="2"/>
      <c r="R81" s="2"/>
      <c r="S81" s="2"/>
      <c r="T81" s="2"/>
      <c r="U81" s="2"/>
      <c r="V81" s="2"/>
      <c r="W81" s="2"/>
      <c r="X81" s="2"/>
      <c r="Y81" s="2" t="s">
        <v>604</v>
      </c>
      <c r="Z81" s="2"/>
      <c r="AA81" s="2"/>
      <c r="AB81" s="2"/>
      <c r="AC81" s="2"/>
      <c r="AD81" s="2" t="s">
        <v>113</v>
      </c>
      <c r="AE81" s="2" t="s">
        <v>488</v>
      </c>
      <c r="AF81" s="2"/>
      <c r="AG81" s="2"/>
      <c r="AH81" s="2"/>
      <c r="AI81" s="2"/>
      <c r="AJ81" s="2"/>
      <c r="AK81" s="2"/>
      <c r="AL81" s="2"/>
      <c r="AM81" s="2"/>
      <c r="AN81" s="2"/>
      <c r="AO81" s="2"/>
      <c r="AP81" s="2"/>
      <c r="AQ81" s="2"/>
      <c r="AR81" s="2"/>
      <c r="AS81" s="2"/>
      <c r="AT81" s="2"/>
      <c r="AU81" s="2"/>
      <c r="AV81" s="2"/>
      <c r="AW81" s="2"/>
      <c r="AX81" s="2"/>
      <c r="AY81" s="2"/>
      <c r="AZ81" s="2"/>
      <c r="BA81" s="2"/>
      <c r="BB81" s="2"/>
    </row>
    <row r="82" spans="1:54" ht="13.5" thickBot="1" x14ac:dyDescent="0.6">
      <c r="A82" s="18" t="s">
        <v>409</v>
      </c>
      <c r="B82" s="19"/>
      <c r="C82" s="90"/>
      <c r="D82" s="140"/>
      <c r="E82" s="404" t="s">
        <v>489</v>
      </c>
      <c r="F82" s="403"/>
      <c r="G82" s="403"/>
      <c r="H82" s="403"/>
      <c r="I82" s="411"/>
      <c r="J82" s="411"/>
      <c r="K82" s="23"/>
      <c r="L82" s="2"/>
      <c r="M82" s="2"/>
      <c r="N82" s="2"/>
      <c r="O82" s="2"/>
      <c r="P82" s="2"/>
      <c r="Q82" s="2"/>
      <c r="R82" s="2"/>
      <c r="S82" s="2"/>
      <c r="T82" s="2"/>
      <c r="U82" s="2"/>
      <c r="V82" s="2"/>
      <c r="W82" s="2"/>
      <c r="X82" s="2"/>
      <c r="Y82" s="2" t="s">
        <v>605</v>
      </c>
      <c r="Z82" s="2"/>
      <c r="AA82" s="2"/>
      <c r="AB82" s="2"/>
      <c r="AC82" s="2"/>
      <c r="AD82" s="2" t="s">
        <v>125</v>
      </c>
      <c r="AE82" s="2" t="s">
        <v>490</v>
      </c>
      <c r="AF82" s="2"/>
      <c r="AG82" s="2"/>
      <c r="AH82" s="2"/>
      <c r="AI82" s="2"/>
      <c r="AJ82" s="2"/>
      <c r="AK82" s="2"/>
      <c r="AL82" s="2"/>
      <c r="AM82" s="2"/>
      <c r="AN82" s="2"/>
      <c r="AO82" s="2"/>
      <c r="AP82" s="2"/>
      <c r="AQ82" s="2"/>
      <c r="AR82" s="2"/>
      <c r="AS82" s="2"/>
      <c r="AT82" s="2"/>
      <c r="AU82" s="2"/>
      <c r="AV82" s="2"/>
      <c r="AW82" s="2"/>
      <c r="AX82" s="2"/>
      <c r="AY82" s="2"/>
      <c r="AZ82" s="2"/>
      <c r="BA82" s="2"/>
      <c r="BB82" s="2"/>
    </row>
    <row r="83" spans="1:54" ht="13.5" thickBot="1" x14ac:dyDescent="0.6">
      <c r="A83" s="18" t="s">
        <v>491</v>
      </c>
      <c r="B83" s="19"/>
      <c r="C83" s="96"/>
      <c r="D83" s="140"/>
      <c r="E83" s="417"/>
      <c r="F83" s="416"/>
      <c r="G83" s="416"/>
      <c r="H83" s="416"/>
      <c r="I83" s="23"/>
      <c r="J83" s="23"/>
      <c r="K83" s="23"/>
      <c r="L83" s="2"/>
      <c r="M83" s="2"/>
      <c r="N83" s="2"/>
      <c r="O83" s="2"/>
      <c r="P83" s="2"/>
      <c r="Q83" s="2"/>
      <c r="R83" s="2"/>
      <c r="S83" s="2"/>
      <c r="T83" s="2"/>
      <c r="U83" s="2"/>
      <c r="V83" s="2"/>
      <c r="W83" s="2"/>
      <c r="X83" s="2"/>
      <c r="Y83" s="2" t="s">
        <v>882</v>
      </c>
      <c r="Z83" s="2"/>
      <c r="AA83" s="2"/>
      <c r="AB83" s="2"/>
      <c r="AC83" s="2"/>
      <c r="AD83" s="2" t="s">
        <v>141</v>
      </c>
      <c r="AE83" s="2" t="s">
        <v>492</v>
      </c>
      <c r="AF83" s="2"/>
      <c r="AG83" s="2"/>
      <c r="AH83" s="2"/>
      <c r="AI83" s="2"/>
      <c r="AJ83" s="2"/>
      <c r="AK83" s="2"/>
      <c r="AL83" s="2"/>
      <c r="AM83" s="2"/>
      <c r="AN83" s="2"/>
      <c r="AO83" s="2"/>
      <c r="AP83" s="2"/>
      <c r="AQ83" s="2"/>
      <c r="AR83" s="2"/>
      <c r="AS83" s="2"/>
      <c r="AT83" s="2"/>
      <c r="AU83" s="2"/>
      <c r="AV83" s="2"/>
      <c r="AW83" s="2"/>
      <c r="AX83" s="2"/>
      <c r="AY83" s="2"/>
      <c r="AZ83" s="2"/>
      <c r="BA83" s="2"/>
      <c r="BB83" s="2"/>
    </row>
    <row r="84" spans="1:54" x14ac:dyDescent="0.55000000000000004">
      <c r="A84" s="16" t="s">
        <v>493</v>
      </c>
      <c r="B84" s="65"/>
      <c r="C84" s="67"/>
      <c r="D84" s="67"/>
      <c r="E84" s="406" t="s">
        <v>494</v>
      </c>
      <c r="F84" s="412"/>
      <c r="G84" s="403"/>
      <c r="H84" s="403"/>
      <c r="I84" s="411"/>
      <c r="J84" s="411"/>
      <c r="K84" s="23"/>
      <c r="L84" s="2"/>
      <c r="M84" s="2"/>
      <c r="N84" s="2"/>
      <c r="O84" s="2"/>
      <c r="P84" s="2"/>
      <c r="Q84" s="2"/>
      <c r="R84" s="2"/>
      <c r="S84" s="2"/>
      <c r="T84" s="2"/>
      <c r="U84" s="2"/>
      <c r="V84" s="2"/>
      <c r="W84" s="2"/>
      <c r="X84" s="2"/>
      <c r="Y84" s="2" t="s">
        <v>883</v>
      </c>
      <c r="Z84" s="2"/>
      <c r="AA84" s="2"/>
      <c r="AB84" s="2"/>
      <c r="AC84" s="2"/>
      <c r="AD84" s="2" t="s">
        <v>151</v>
      </c>
      <c r="AE84" s="2"/>
      <c r="AF84" s="2"/>
      <c r="AG84" s="2"/>
      <c r="AH84" s="2"/>
      <c r="AI84" s="2"/>
      <c r="AJ84" s="2"/>
      <c r="AK84" s="2"/>
      <c r="AL84" s="2"/>
      <c r="AM84" s="2"/>
      <c r="AN84" s="2"/>
      <c r="AO84" s="2"/>
      <c r="AP84" s="2"/>
      <c r="AQ84" s="2"/>
      <c r="AR84" s="2"/>
      <c r="AS84" s="2"/>
      <c r="AT84" s="2"/>
      <c r="AU84" s="2"/>
      <c r="AV84" s="2"/>
      <c r="AW84" s="2"/>
      <c r="AX84" s="2"/>
      <c r="AY84" s="2"/>
      <c r="AZ84" s="2"/>
      <c r="BA84" s="2"/>
      <c r="BB84" s="2"/>
    </row>
    <row r="85" spans="1:54" ht="13.5" thickBot="1" x14ac:dyDescent="0.6">
      <c r="A85" s="127" t="s">
        <v>495</v>
      </c>
      <c r="B85" s="144" t="s">
        <v>496</v>
      </c>
      <c r="C85" s="127" t="s">
        <v>497</v>
      </c>
      <c r="D85" s="145"/>
      <c r="E85" s="404" t="s">
        <v>498</v>
      </c>
      <c r="F85" s="413"/>
      <c r="G85" s="414"/>
      <c r="H85" s="403"/>
      <c r="I85" s="411"/>
      <c r="J85" s="411"/>
      <c r="K85" s="23"/>
      <c r="L85" s="2"/>
      <c r="M85" s="2"/>
      <c r="N85" s="2"/>
      <c r="O85" s="2"/>
      <c r="P85" s="2"/>
      <c r="Q85" s="2"/>
      <c r="R85" s="2"/>
      <c r="S85" s="2"/>
      <c r="T85" s="2"/>
      <c r="U85" s="2"/>
      <c r="V85" s="2"/>
      <c r="W85" s="2"/>
      <c r="X85" s="2"/>
      <c r="Y85" s="2" t="s">
        <v>884</v>
      </c>
      <c r="Z85" s="2"/>
      <c r="AA85" s="2"/>
      <c r="AB85" s="2"/>
      <c r="AC85" s="2"/>
      <c r="AD85" s="2" t="s">
        <v>159</v>
      </c>
      <c r="AE85" s="2" t="s">
        <v>472</v>
      </c>
      <c r="AF85" s="2"/>
      <c r="AG85" s="2"/>
      <c r="AH85" s="2"/>
      <c r="AI85" s="111" t="s">
        <v>499</v>
      </c>
      <c r="AJ85" s="111" t="s">
        <v>25</v>
      </c>
      <c r="AK85" s="111" t="s">
        <v>500</v>
      </c>
      <c r="AL85" s="2"/>
      <c r="AM85" s="2"/>
      <c r="AN85" s="2"/>
      <c r="AO85" s="2"/>
      <c r="AP85" s="2"/>
      <c r="AQ85" s="2"/>
      <c r="AR85" s="2"/>
      <c r="AS85" s="2"/>
      <c r="AT85" s="2"/>
      <c r="AU85" s="2"/>
      <c r="AV85" s="2"/>
      <c r="AW85" s="2"/>
      <c r="AX85" s="2"/>
      <c r="AY85" s="2"/>
      <c r="AZ85" s="2"/>
      <c r="BA85" s="2"/>
      <c r="BB85" s="2"/>
    </row>
    <row r="86" spans="1:54" ht="13.5" thickBot="1" x14ac:dyDescent="0.6">
      <c r="A86" s="18" t="s">
        <v>501</v>
      </c>
      <c r="B86" s="428"/>
      <c r="C86" s="147"/>
      <c r="D86" s="148"/>
      <c r="E86" s="404" t="s">
        <v>502</v>
      </c>
      <c r="F86" s="413"/>
      <c r="G86" s="414"/>
      <c r="H86" s="403"/>
      <c r="I86" s="411"/>
      <c r="J86" s="411"/>
      <c r="K86" s="23"/>
      <c r="L86" s="2"/>
      <c r="M86" s="2"/>
      <c r="N86" s="2"/>
      <c r="O86" s="2"/>
      <c r="P86" s="2"/>
      <c r="Q86" s="2"/>
      <c r="R86" s="2"/>
      <c r="S86" s="2"/>
      <c r="T86" s="2"/>
      <c r="U86" s="2"/>
      <c r="V86" s="2"/>
      <c r="W86" s="2"/>
      <c r="X86" s="2"/>
      <c r="Y86" s="2"/>
      <c r="Z86" s="2"/>
      <c r="AA86" s="2"/>
      <c r="AB86" s="2"/>
      <c r="AC86" s="2"/>
      <c r="AD86" s="2" t="s">
        <v>167</v>
      </c>
      <c r="AE86" s="2" t="s">
        <v>503</v>
      </c>
      <c r="AF86" s="2"/>
      <c r="AG86" s="2"/>
      <c r="AH86" s="2"/>
      <c r="AI86" s="26">
        <f>IF(B86="有",2,0)</f>
        <v>0</v>
      </c>
      <c r="AJ86" s="111">
        <f>IF(C86=AQ8,2,0)</f>
        <v>0</v>
      </c>
      <c r="AK86" s="26">
        <f>IF((AJ86+AJ87)&gt;=2,2,0)</f>
        <v>0</v>
      </c>
      <c r="AL86" s="2"/>
      <c r="AM86" s="2"/>
      <c r="AN86" s="2"/>
      <c r="AO86" s="2"/>
      <c r="AP86" s="2"/>
      <c r="AQ86" s="2"/>
      <c r="AR86" s="2"/>
      <c r="AS86" s="2"/>
      <c r="AT86" s="2"/>
      <c r="AU86" s="2"/>
      <c r="AV86" s="2"/>
      <c r="AW86" s="2"/>
      <c r="AX86" s="2"/>
      <c r="AY86" s="2"/>
      <c r="AZ86" s="2"/>
      <c r="BA86" s="2"/>
      <c r="BB86" s="2"/>
    </row>
    <row r="87" spans="1:54" ht="13.5" thickBot="1" x14ac:dyDescent="0.6">
      <c r="A87" s="18" t="s">
        <v>504</v>
      </c>
      <c r="B87" s="428"/>
      <c r="C87" s="147"/>
      <c r="D87" s="148"/>
      <c r="E87" s="409"/>
      <c r="F87" s="414"/>
      <c r="G87" s="414"/>
      <c r="H87" s="403"/>
      <c r="I87" s="411"/>
      <c r="J87" s="411"/>
      <c r="K87" s="23"/>
      <c r="L87" s="2"/>
      <c r="M87" s="2"/>
      <c r="N87" s="2"/>
      <c r="O87" s="2"/>
      <c r="P87" s="2"/>
      <c r="Q87" s="2"/>
      <c r="R87" s="2"/>
      <c r="S87" s="2"/>
      <c r="T87" s="2"/>
      <c r="U87" s="2"/>
      <c r="V87" s="2"/>
      <c r="W87" s="2"/>
      <c r="X87" s="2"/>
      <c r="Y87" s="2"/>
      <c r="Z87" s="2"/>
      <c r="AA87" s="2"/>
      <c r="AB87" s="2"/>
      <c r="AC87" s="2"/>
      <c r="AD87" s="2" t="s">
        <v>177</v>
      </c>
      <c r="AE87" s="2" t="s">
        <v>505</v>
      </c>
      <c r="AF87" s="2"/>
      <c r="AG87" s="2"/>
      <c r="AH87" s="2"/>
      <c r="AI87" s="40"/>
      <c r="AJ87" s="111">
        <f>IF(C87=AQ11,2,0)</f>
        <v>0</v>
      </c>
      <c r="AK87" s="40"/>
      <c r="AL87" s="2"/>
      <c r="AM87" s="2"/>
      <c r="AN87" s="2"/>
      <c r="AO87" s="2"/>
      <c r="AP87" s="2"/>
      <c r="AQ87" s="2"/>
      <c r="AR87" s="2"/>
      <c r="AS87" s="2"/>
      <c r="AT87" s="2"/>
      <c r="AU87" s="2"/>
      <c r="AV87" s="2"/>
      <c r="AW87" s="2"/>
      <c r="AX87" s="2"/>
      <c r="AY87" s="2"/>
      <c r="AZ87" s="2"/>
      <c r="BA87" s="2"/>
      <c r="BB87" s="2"/>
    </row>
    <row r="88" spans="1:54" ht="13.5" thickBot="1" x14ac:dyDescent="0.6">
      <c r="A88" s="18" t="s">
        <v>506</v>
      </c>
      <c r="B88" s="255"/>
      <c r="C88" s="147"/>
      <c r="D88" s="149"/>
      <c r="E88" s="404" t="s">
        <v>507</v>
      </c>
      <c r="F88" s="414"/>
      <c r="G88" s="414"/>
      <c r="H88" s="403"/>
      <c r="I88" s="411"/>
      <c r="J88" s="411"/>
      <c r="K88" s="23"/>
      <c r="L88" s="2"/>
      <c r="M88" s="2"/>
      <c r="N88" s="2"/>
      <c r="O88" s="2"/>
      <c r="P88" s="2"/>
      <c r="Q88" s="2"/>
      <c r="R88" s="2"/>
      <c r="S88" s="2"/>
      <c r="T88" s="2"/>
      <c r="U88" s="2"/>
      <c r="V88" s="2"/>
      <c r="W88" s="2"/>
      <c r="X88" s="2"/>
      <c r="Y88" s="2"/>
      <c r="Z88" s="2"/>
      <c r="AA88" s="2"/>
      <c r="AB88" s="2"/>
      <c r="AC88" s="2"/>
      <c r="AD88" s="2" t="s">
        <v>183</v>
      </c>
      <c r="AE88" s="2" t="s">
        <v>508</v>
      </c>
      <c r="AF88" s="2"/>
      <c r="AG88" s="2"/>
      <c r="AH88" s="2"/>
      <c r="AI88" s="111">
        <f>IF(B88="有",2,0)</f>
        <v>0</v>
      </c>
      <c r="AJ88" s="111">
        <f>IF(C88=AQ14,2,0)</f>
        <v>0</v>
      </c>
      <c r="AK88" s="111">
        <f>AJ88</f>
        <v>0</v>
      </c>
      <c r="AL88" s="2"/>
      <c r="AM88" s="2"/>
      <c r="AN88" s="2"/>
      <c r="AO88" s="2"/>
      <c r="AP88" s="2"/>
      <c r="AQ88" s="2"/>
      <c r="AR88" s="2"/>
      <c r="AS88" s="2"/>
      <c r="AT88" s="2"/>
      <c r="AU88" s="2"/>
      <c r="AV88" s="2"/>
      <c r="AW88" s="2"/>
      <c r="AX88" s="2"/>
      <c r="AY88" s="2"/>
      <c r="AZ88" s="2"/>
      <c r="BA88" s="2"/>
      <c r="BB88" s="2"/>
    </row>
    <row r="89" spans="1:54" ht="13.5" thickBot="1" x14ac:dyDescent="0.6">
      <c r="A89" s="18" t="s">
        <v>509</v>
      </c>
      <c r="B89" s="150"/>
      <c r="C89" s="147"/>
      <c r="D89" s="149"/>
      <c r="E89" s="404" t="s">
        <v>510</v>
      </c>
      <c r="F89" s="414"/>
      <c r="G89" s="414"/>
      <c r="H89" s="403"/>
      <c r="I89" s="411"/>
      <c r="J89" s="411"/>
      <c r="K89" s="23"/>
      <c r="L89" s="2"/>
      <c r="M89" s="2"/>
      <c r="N89" s="2"/>
      <c r="O89" s="2"/>
      <c r="P89" s="2"/>
      <c r="Q89" s="2"/>
      <c r="R89" s="2"/>
      <c r="S89" s="2"/>
      <c r="T89" s="2"/>
      <c r="U89" s="2"/>
      <c r="V89" s="2"/>
      <c r="W89" s="2"/>
      <c r="X89" s="2"/>
      <c r="Y89" s="2"/>
      <c r="Z89" s="2"/>
      <c r="AA89" s="2"/>
      <c r="AB89" s="2"/>
      <c r="AC89" s="2"/>
      <c r="AD89" s="2" t="s">
        <v>189</v>
      </c>
      <c r="AE89" s="2" t="s">
        <v>511</v>
      </c>
      <c r="AF89" s="2"/>
      <c r="AG89" s="2"/>
      <c r="AH89" s="2"/>
      <c r="AI89" s="111">
        <f>IF(B89="有",2,0)</f>
        <v>0</v>
      </c>
      <c r="AJ89" s="111">
        <f>IF(C89=AQ14,2,0)</f>
        <v>0</v>
      </c>
      <c r="AK89" s="111">
        <f>AJ89</f>
        <v>0</v>
      </c>
      <c r="AL89" s="2"/>
      <c r="AM89" s="2"/>
      <c r="AN89" s="2"/>
      <c r="AO89" s="2"/>
      <c r="AP89" s="2"/>
      <c r="AQ89" s="2"/>
      <c r="AR89" s="2"/>
      <c r="AS89" s="2"/>
      <c r="AT89" s="2"/>
      <c r="AU89" s="2"/>
      <c r="AV89" s="2"/>
      <c r="AW89" s="2"/>
      <c r="AX89" s="2"/>
      <c r="AY89" s="2"/>
      <c r="AZ89" s="2"/>
      <c r="BA89" s="2"/>
      <c r="BB89" s="2"/>
    </row>
    <row r="90" spans="1:54" ht="13.5" thickBot="1" x14ac:dyDescent="0.6">
      <c r="A90" s="18" t="s">
        <v>512</v>
      </c>
      <c r="B90" s="428"/>
      <c r="C90" s="147"/>
      <c r="D90" s="149"/>
      <c r="E90" s="409"/>
      <c r="F90" s="414"/>
      <c r="G90" s="414"/>
      <c r="H90" s="403"/>
      <c r="I90" s="411"/>
      <c r="J90" s="411"/>
      <c r="K90" s="23"/>
      <c r="L90" s="2"/>
      <c r="M90" s="2"/>
      <c r="N90" s="2"/>
      <c r="O90" s="2"/>
      <c r="P90" s="2"/>
      <c r="Q90" s="2"/>
      <c r="R90" s="2"/>
      <c r="S90" s="2"/>
      <c r="T90" s="2"/>
      <c r="U90" s="2"/>
      <c r="V90" s="2"/>
      <c r="W90" s="2"/>
      <c r="X90" s="2"/>
      <c r="Y90" s="2"/>
      <c r="Z90" s="2"/>
      <c r="AA90" s="2"/>
      <c r="AB90" s="2"/>
      <c r="AC90" s="2"/>
      <c r="AD90" s="2" t="s">
        <v>194</v>
      </c>
      <c r="AE90" s="2" t="s">
        <v>513</v>
      </c>
      <c r="AF90" s="2"/>
      <c r="AG90" s="2"/>
      <c r="AH90" s="2"/>
      <c r="AI90" s="26">
        <f>IF(B90="有",4,0)</f>
        <v>0</v>
      </c>
      <c r="AJ90" s="111">
        <f>IF(C90=AQ17,4,0)</f>
        <v>0</v>
      </c>
      <c r="AK90" s="26">
        <f>IF((AJ90+AJ91+AJ92+AJ93)&gt;=4,4,0)</f>
        <v>0</v>
      </c>
      <c r="AL90" s="2"/>
      <c r="AM90" s="2"/>
      <c r="AN90" s="2"/>
      <c r="AO90" s="2"/>
      <c r="AP90" s="2"/>
      <c r="AQ90" s="2"/>
      <c r="AR90" s="2"/>
      <c r="AS90" s="2"/>
      <c r="AT90" s="2"/>
      <c r="AU90" s="2"/>
      <c r="AV90" s="2"/>
      <c r="AW90" s="2"/>
      <c r="AX90" s="2"/>
      <c r="AY90" s="2"/>
      <c r="AZ90" s="2"/>
      <c r="BA90" s="2"/>
      <c r="BB90" s="2"/>
    </row>
    <row r="91" spans="1:54" ht="13.5" thickBot="1" x14ac:dyDescent="0.6">
      <c r="A91" s="18" t="s">
        <v>514</v>
      </c>
      <c r="B91" s="428"/>
      <c r="C91" s="147"/>
      <c r="D91" s="149"/>
      <c r="E91" s="402" t="s">
        <v>515</v>
      </c>
      <c r="F91" s="414"/>
      <c r="G91" s="414"/>
      <c r="H91" s="403"/>
      <c r="I91" s="411"/>
      <c r="J91" s="411"/>
      <c r="K91" s="23"/>
      <c r="L91" s="2"/>
      <c r="M91" s="2"/>
      <c r="N91" s="2"/>
      <c r="O91" s="2"/>
      <c r="P91" s="2"/>
      <c r="Q91" s="2"/>
      <c r="R91" s="2"/>
      <c r="S91" s="2"/>
      <c r="T91" s="2"/>
      <c r="U91" s="2"/>
      <c r="V91" s="2"/>
      <c r="W91" s="2"/>
      <c r="X91" s="2"/>
      <c r="Y91" s="2"/>
      <c r="Z91" s="2"/>
      <c r="AA91" s="2"/>
      <c r="AB91" s="2"/>
      <c r="AC91" s="2"/>
      <c r="AD91" s="2" t="s">
        <v>204</v>
      </c>
      <c r="AE91" s="2"/>
      <c r="AF91" s="2"/>
      <c r="AG91" s="2"/>
      <c r="AH91" s="2"/>
      <c r="AI91" s="34"/>
      <c r="AJ91" s="111">
        <f>IF(C91=AQ20,4,0)</f>
        <v>0</v>
      </c>
      <c r="AK91" s="34"/>
      <c r="AL91" s="2"/>
      <c r="AM91" s="2"/>
      <c r="AN91" s="2"/>
      <c r="AO91" s="2"/>
      <c r="AP91" s="2"/>
      <c r="AQ91" s="2"/>
      <c r="AR91" s="2"/>
      <c r="AS91" s="2"/>
      <c r="AT91" s="2"/>
      <c r="AU91" s="2"/>
      <c r="AV91" s="2"/>
      <c r="AW91" s="2"/>
      <c r="AX91" s="2"/>
      <c r="AY91" s="2"/>
      <c r="AZ91" s="2"/>
      <c r="BA91" s="2"/>
      <c r="BB91" s="2"/>
    </row>
    <row r="92" spans="1:54" ht="13.5" thickBot="1" x14ac:dyDescent="0.6">
      <c r="A92" s="18" t="s">
        <v>516</v>
      </c>
      <c r="B92" s="428"/>
      <c r="C92" s="147"/>
      <c r="D92" s="149"/>
      <c r="E92" s="404" t="s">
        <v>517</v>
      </c>
      <c r="F92" s="414"/>
      <c r="G92" s="414"/>
      <c r="H92" s="403"/>
      <c r="I92" s="411"/>
      <c r="J92" s="411"/>
      <c r="K92" s="23"/>
      <c r="L92" s="2"/>
      <c r="M92" s="2"/>
      <c r="N92" s="2"/>
      <c r="O92" s="2"/>
      <c r="P92" s="2"/>
      <c r="Q92" s="2"/>
      <c r="R92" s="2"/>
      <c r="S92" s="2"/>
      <c r="T92" s="2"/>
      <c r="U92" s="2"/>
      <c r="V92" s="2"/>
      <c r="W92" s="2"/>
      <c r="X92" s="2"/>
      <c r="Y92" s="2"/>
      <c r="Z92" s="2"/>
      <c r="AA92" s="2"/>
      <c r="AB92" s="2"/>
      <c r="AC92" s="2"/>
      <c r="AD92" s="2" t="s">
        <v>212</v>
      </c>
      <c r="AE92" s="2"/>
      <c r="AF92" s="2"/>
      <c r="AG92" s="2"/>
      <c r="AH92" s="2"/>
      <c r="AI92" s="34"/>
      <c r="AJ92" s="111">
        <f>IF(C92=AQ38,4,0)</f>
        <v>0</v>
      </c>
      <c r="AK92" s="34"/>
      <c r="AL92" s="2"/>
      <c r="AM92" s="2"/>
      <c r="AN92" s="2"/>
      <c r="AO92" s="2"/>
      <c r="AP92" s="2"/>
      <c r="AQ92" s="2"/>
      <c r="AR92" s="2"/>
      <c r="AS92" s="2"/>
      <c r="AT92" s="2"/>
      <c r="AU92" s="2"/>
      <c r="AV92" s="2"/>
      <c r="AW92" s="2"/>
      <c r="AX92" s="2"/>
      <c r="AY92" s="2"/>
      <c r="AZ92" s="2"/>
      <c r="BA92" s="2"/>
      <c r="BB92" s="2"/>
    </row>
    <row r="93" spans="1:54" ht="13.5" thickBot="1" x14ac:dyDescent="0.6">
      <c r="A93" s="18" t="s">
        <v>518</v>
      </c>
      <c r="B93" s="428"/>
      <c r="C93" s="147"/>
      <c r="D93" s="149"/>
      <c r="E93" s="404" t="s">
        <v>519</v>
      </c>
      <c r="F93" s="414"/>
      <c r="G93" s="414"/>
      <c r="H93" s="403"/>
      <c r="I93" s="411"/>
      <c r="J93" s="411"/>
      <c r="K93" s="23"/>
      <c r="L93" s="2"/>
      <c r="M93" s="2"/>
      <c r="N93" s="2"/>
      <c r="O93" s="2"/>
      <c r="P93" s="2"/>
      <c r="Q93" s="2"/>
      <c r="R93" s="2"/>
      <c r="S93" s="2"/>
      <c r="T93" s="2"/>
      <c r="U93" s="2"/>
      <c r="V93" s="2"/>
      <c r="W93" s="2"/>
      <c r="X93" s="2"/>
      <c r="Y93" s="2"/>
      <c r="Z93" s="2"/>
      <c r="AA93" s="2"/>
      <c r="AB93" s="2"/>
      <c r="AC93" s="2"/>
      <c r="AD93" s="2" t="s">
        <v>222</v>
      </c>
      <c r="AE93" s="2"/>
      <c r="AF93" s="2"/>
      <c r="AG93" s="2"/>
      <c r="AH93" s="2"/>
      <c r="AI93" s="40"/>
      <c r="AJ93" s="111">
        <f>IF(C93=AQ26,4,0)</f>
        <v>0</v>
      </c>
      <c r="AK93" s="40"/>
      <c r="AL93" s="2"/>
      <c r="AM93" s="2"/>
      <c r="AN93" s="2"/>
      <c r="AO93" s="2"/>
      <c r="AP93" s="2"/>
      <c r="AQ93" s="2"/>
      <c r="AR93" s="2"/>
      <c r="AS93" s="2"/>
      <c r="AT93" s="2"/>
      <c r="AU93" s="2"/>
      <c r="AV93" s="2"/>
      <c r="AW93" s="2"/>
      <c r="AX93" s="2"/>
      <c r="AY93" s="2"/>
      <c r="AZ93" s="2"/>
      <c r="BA93" s="2"/>
      <c r="BB93" s="2"/>
    </row>
    <row r="94" spans="1:54" ht="13.5" thickBot="1" x14ac:dyDescent="0.6">
      <c r="A94" s="18" t="s">
        <v>520</v>
      </c>
      <c r="B94" s="255"/>
      <c r="C94" s="147"/>
      <c r="D94" s="149"/>
      <c r="E94" s="404"/>
      <c r="F94" s="414"/>
      <c r="G94" s="414"/>
      <c r="H94" s="403"/>
      <c r="I94" s="411"/>
      <c r="J94" s="411"/>
      <c r="K94" s="23"/>
      <c r="L94" s="2"/>
      <c r="M94" s="2"/>
      <c r="N94" s="2"/>
      <c r="O94" s="2"/>
      <c r="P94" s="2"/>
      <c r="Q94" s="2"/>
      <c r="R94" s="2"/>
      <c r="S94" s="2"/>
      <c r="T94" s="2"/>
      <c r="U94" s="2"/>
      <c r="V94" s="2"/>
      <c r="W94" s="2"/>
      <c r="X94" s="2"/>
      <c r="Y94" s="2"/>
      <c r="Z94" s="2"/>
      <c r="AA94" s="2"/>
      <c r="AB94" s="2"/>
      <c r="AC94" s="2"/>
      <c r="AD94" s="2" t="s">
        <v>235</v>
      </c>
      <c r="AE94" s="2"/>
      <c r="AF94" s="2"/>
      <c r="AG94" s="2"/>
      <c r="AH94" s="2"/>
      <c r="AI94" s="111">
        <f>IF(B94="有",2,0)</f>
        <v>0</v>
      </c>
      <c r="AJ94" s="111">
        <f>IF(C94=AQ29,2,0)</f>
        <v>0</v>
      </c>
      <c r="AK94" s="111">
        <f>AJ94</f>
        <v>0</v>
      </c>
      <c r="AL94" s="2"/>
      <c r="AM94" s="2"/>
      <c r="AN94" s="2"/>
      <c r="AO94" s="2"/>
      <c r="AP94" s="2"/>
      <c r="AQ94" s="2"/>
      <c r="AR94" s="2"/>
      <c r="AS94" s="2"/>
      <c r="AT94" s="2"/>
      <c r="AU94" s="2"/>
      <c r="AV94" s="2"/>
      <c r="AW94" s="2"/>
      <c r="AX94" s="2"/>
      <c r="AY94" s="2"/>
      <c r="AZ94" s="2"/>
      <c r="BA94" s="2"/>
      <c r="BB94" s="2"/>
    </row>
    <row r="95" spans="1:54" ht="13.5" thickBot="1" x14ac:dyDescent="0.6">
      <c r="A95" s="151" t="s">
        <v>521</v>
      </c>
      <c r="B95" s="428"/>
      <c r="C95" s="147"/>
      <c r="D95" s="149"/>
      <c r="E95" s="402" t="s">
        <v>522</v>
      </c>
      <c r="F95" s="414"/>
      <c r="G95" s="414"/>
      <c r="H95" s="403"/>
      <c r="I95" s="411"/>
      <c r="J95" s="411"/>
      <c r="K95" s="23"/>
      <c r="L95" s="2"/>
      <c r="M95" s="2"/>
      <c r="N95" s="2"/>
      <c r="O95" s="2"/>
      <c r="P95" s="2"/>
      <c r="Q95" s="2"/>
      <c r="R95" s="2"/>
      <c r="S95" s="2"/>
      <c r="T95" s="2"/>
      <c r="U95" s="2"/>
      <c r="V95" s="2"/>
      <c r="W95" s="2"/>
      <c r="X95" s="2"/>
      <c r="Y95" s="2"/>
      <c r="Z95" s="2"/>
      <c r="AA95" s="2"/>
      <c r="AB95" s="2"/>
      <c r="AC95" s="2"/>
      <c r="AD95" s="2" t="s">
        <v>243</v>
      </c>
      <c r="AE95" s="2"/>
      <c r="AF95" s="2"/>
      <c r="AG95" s="2"/>
      <c r="AH95" s="2"/>
      <c r="AI95" s="26">
        <f>IF(B95="有",1,0)</f>
        <v>0</v>
      </c>
      <c r="AJ95" s="111">
        <f>IF(C95=AQ32,1,0)</f>
        <v>0</v>
      </c>
      <c r="AK95" s="26">
        <f>IF((AJ95+AJ96+AJ97)&gt;=1,1,0)</f>
        <v>0</v>
      </c>
      <c r="AL95" s="2"/>
      <c r="AM95" s="2"/>
      <c r="AN95" s="2"/>
      <c r="AO95" s="2"/>
      <c r="AP95" s="2"/>
      <c r="AQ95" s="2"/>
      <c r="AR95" s="2"/>
      <c r="AS95" s="2"/>
      <c r="AT95" s="2"/>
      <c r="AU95" s="2"/>
      <c r="AV95" s="2"/>
      <c r="AW95" s="2"/>
      <c r="AX95" s="2"/>
      <c r="AY95" s="2"/>
      <c r="AZ95" s="2"/>
      <c r="BA95" s="2"/>
      <c r="BB95" s="2"/>
    </row>
    <row r="96" spans="1:54" ht="13.5" thickBot="1" x14ac:dyDescent="0.6">
      <c r="A96" s="151" t="s">
        <v>523</v>
      </c>
      <c r="B96" s="428"/>
      <c r="C96" s="147"/>
      <c r="D96" s="149"/>
      <c r="E96" s="404" t="s">
        <v>524</v>
      </c>
      <c r="F96" s="414"/>
      <c r="G96" s="414"/>
      <c r="H96" s="403"/>
      <c r="I96" s="411"/>
      <c r="J96" s="411"/>
      <c r="K96" s="411"/>
      <c r="L96" s="2"/>
      <c r="M96" s="2"/>
      <c r="N96" s="2"/>
      <c r="O96" s="2"/>
      <c r="P96" s="2"/>
      <c r="Q96" s="2"/>
      <c r="R96" s="2"/>
      <c r="S96" s="2"/>
      <c r="T96" s="2"/>
      <c r="U96" s="2"/>
      <c r="V96" s="2"/>
      <c r="W96" s="2"/>
      <c r="X96" s="2"/>
      <c r="Y96" s="2"/>
      <c r="Z96" s="2"/>
      <c r="AA96" s="2"/>
      <c r="AB96" s="2"/>
      <c r="AC96" s="2"/>
      <c r="AD96" s="2" t="s">
        <v>249</v>
      </c>
      <c r="AE96" s="2"/>
      <c r="AF96" s="2"/>
      <c r="AG96" s="2"/>
      <c r="AH96" s="2"/>
      <c r="AI96" s="34"/>
      <c r="AJ96" s="111">
        <f>IF(C96=AQ35,1,0)</f>
        <v>0</v>
      </c>
      <c r="AK96" s="34"/>
      <c r="AL96" s="2"/>
      <c r="AM96" s="2"/>
      <c r="AN96" s="2"/>
      <c r="AO96" s="2"/>
      <c r="AP96" s="2"/>
      <c r="AQ96" s="2"/>
      <c r="AR96" s="2"/>
      <c r="AS96" s="2"/>
      <c r="AT96" s="2"/>
      <c r="AU96" s="2"/>
      <c r="AV96" s="2"/>
      <c r="AW96" s="2"/>
      <c r="AX96" s="2"/>
      <c r="AY96" s="2"/>
      <c r="AZ96" s="2"/>
      <c r="BA96" s="2"/>
      <c r="BB96" s="2"/>
    </row>
    <row r="97" spans="1:54" ht="13.5" thickBot="1" x14ac:dyDescent="0.6">
      <c r="A97" s="151" t="s">
        <v>525</v>
      </c>
      <c r="B97" s="428"/>
      <c r="C97" s="147"/>
      <c r="D97" s="149"/>
      <c r="E97" s="404" t="s">
        <v>526</v>
      </c>
      <c r="F97" s="414"/>
      <c r="G97" s="414"/>
      <c r="H97" s="403"/>
      <c r="I97" s="411"/>
      <c r="J97" s="411"/>
      <c r="K97" s="23"/>
      <c r="L97" s="2"/>
      <c r="M97" s="2"/>
      <c r="N97" s="2"/>
      <c r="O97" s="2"/>
      <c r="P97" s="2"/>
      <c r="Q97" s="2"/>
      <c r="R97" s="2"/>
      <c r="S97" s="2"/>
      <c r="T97" s="2"/>
      <c r="U97" s="2"/>
      <c r="V97" s="2"/>
      <c r="W97" s="2"/>
      <c r="X97" s="2"/>
      <c r="Y97" s="2"/>
      <c r="Z97" s="2"/>
      <c r="AA97" s="2"/>
      <c r="AB97" s="2"/>
      <c r="AC97" s="2"/>
      <c r="AD97" s="2" t="s">
        <v>256</v>
      </c>
      <c r="AE97" s="2"/>
      <c r="AF97" s="2"/>
      <c r="AG97" s="2"/>
      <c r="AH97" s="2"/>
      <c r="AI97" s="40"/>
      <c r="AJ97" s="111">
        <f>IF(C97=AQ38,1,0)</f>
        <v>0</v>
      </c>
      <c r="AK97" s="40"/>
      <c r="AL97" s="2"/>
      <c r="AM97" s="2"/>
      <c r="AN97" s="2"/>
      <c r="AO97" s="2"/>
      <c r="AP97" s="2"/>
      <c r="AQ97" s="2"/>
      <c r="AR97" s="2"/>
      <c r="AS97" s="2"/>
      <c r="AT97" s="2"/>
      <c r="AU97" s="2"/>
      <c r="AV97" s="2"/>
      <c r="AW97" s="2"/>
      <c r="AX97" s="2"/>
      <c r="AY97" s="2"/>
      <c r="AZ97" s="2"/>
      <c r="BA97" s="2"/>
      <c r="BB97" s="2"/>
    </row>
    <row r="98" spans="1:54" ht="13.5" thickBot="1" x14ac:dyDescent="0.6">
      <c r="A98" s="151" t="s">
        <v>527</v>
      </c>
      <c r="B98" s="255"/>
      <c r="C98" s="147"/>
      <c r="D98" s="149"/>
      <c r="E98" s="404"/>
      <c r="F98" s="414"/>
      <c r="G98" s="414"/>
      <c r="H98" s="403"/>
      <c r="I98" s="411"/>
      <c r="J98" s="411"/>
      <c r="K98" s="23"/>
      <c r="L98" s="2"/>
      <c r="M98" s="2"/>
      <c r="N98" s="2"/>
      <c r="O98" s="2"/>
      <c r="P98" s="2"/>
      <c r="Q98" s="2"/>
      <c r="R98" s="2"/>
      <c r="S98" s="2"/>
      <c r="T98" s="2"/>
      <c r="U98" s="2"/>
      <c r="V98" s="2"/>
      <c r="W98" s="2"/>
      <c r="X98" s="2"/>
      <c r="Y98" s="2"/>
      <c r="Z98" s="2"/>
      <c r="AA98" s="2"/>
      <c r="AB98" s="2"/>
      <c r="AC98" s="2"/>
      <c r="AD98" s="2" t="s">
        <v>265</v>
      </c>
      <c r="AE98" s="2"/>
      <c r="AF98" s="2"/>
      <c r="AG98" s="2"/>
      <c r="AH98" s="2"/>
      <c r="AI98" s="111">
        <f>IF(B98="有",1,0)</f>
        <v>0</v>
      </c>
      <c r="AJ98" s="111">
        <f>IF(C98=AQ41,1,0)</f>
        <v>0</v>
      </c>
      <c r="AK98" s="111">
        <f>AJ98</f>
        <v>0</v>
      </c>
      <c r="AL98" s="2"/>
      <c r="AM98" s="2"/>
      <c r="AN98" s="2"/>
      <c r="AO98" s="2"/>
      <c r="AP98" s="2"/>
      <c r="AQ98" s="2"/>
      <c r="AR98" s="2"/>
      <c r="AS98" s="2"/>
      <c r="AT98" s="2"/>
      <c r="AU98" s="2"/>
      <c r="AV98" s="2"/>
      <c r="AW98" s="2"/>
      <c r="AX98" s="2"/>
      <c r="AY98" s="2"/>
      <c r="AZ98" s="2"/>
      <c r="BA98" s="2"/>
      <c r="BB98" s="2"/>
    </row>
    <row r="99" spans="1:54" ht="13.5" thickBot="1" x14ac:dyDescent="0.6">
      <c r="A99" s="18" t="s">
        <v>528</v>
      </c>
      <c r="B99" s="255"/>
      <c r="C99" s="147"/>
      <c r="D99" s="149"/>
      <c r="E99" s="402" t="s">
        <v>529</v>
      </c>
      <c r="F99" s="414"/>
      <c r="G99" s="414"/>
      <c r="H99" s="403"/>
      <c r="I99" s="411"/>
      <c r="J99" s="411"/>
      <c r="K99" s="23"/>
      <c r="L99" s="2"/>
      <c r="M99" s="2"/>
      <c r="N99" s="2"/>
      <c r="O99" s="2"/>
      <c r="P99" s="2"/>
      <c r="Q99" s="2"/>
      <c r="R99" s="2"/>
      <c r="S99" s="2"/>
      <c r="T99" s="2"/>
      <c r="U99" s="2"/>
      <c r="V99" s="2"/>
      <c r="W99" s="2"/>
      <c r="X99" s="2"/>
      <c r="Y99" s="2"/>
      <c r="Z99" s="2"/>
      <c r="AA99" s="2"/>
      <c r="AB99" s="2"/>
      <c r="AC99" s="2"/>
      <c r="AD99" s="2" t="s">
        <v>271</v>
      </c>
      <c r="AE99" s="2"/>
      <c r="AF99" s="2"/>
      <c r="AG99" s="2"/>
      <c r="AH99" s="2"/>
      <c r="AI99" s="111">
        <f>IF(B99="有",1,0)</f>
        <v>0</v>
      </c>
      <c r="AJ99" s="111">
        <f>IF(C99=AQ44,1,0)</f>
        <v>0</v>
      </c>
      <c r="AK99" s="111">
        <f>AJ99</f>
        <v>0</v>
      </c>
      <c r="AL99" s="2"/>
      <c r="AM99" s="2"/>
      <c r="AN99" s="2"/>
      <c r="AO99" s="2"/>
      <c r="AP99" s="2"/>
      <c r="AQ99" s="2"/>
      <c r="AR99" s="2"/>
      <c r="AS99" s="2"/>
      <c r="AT99" s="2"/>
      <c r="AU99" s="2"/>
      <c r="AV99" s="2"/>
      <c r="AW99" s="2"/>
      <c r="AX99" s="2"/>
      <c r="AY99" s="2"/>
      <c r="AZ99" s="2"/>
      <c r="BA99" s="2"/>
      <c r="BB99" s="2"/>
    </row>
    <row r="100" spans="1:54" ht="13.5" thickBot="1" x14ac:dyDescent="0.6">
      <c r="A100" s="18" t="s">
        <v>530</v>
      </c>
      <c r="B100" s="255"/>
      <c r="C100" s="147"/>
      <c r="D100" s="149"/>
      <c r="E100" s="404" t="s">
        <v>531</v>
      </c>
      <c r="F100" s="414"/>
      <c r="G100" s="414"/>
      <c r="H100" s="403"/>
      <c r="I100" s="411"/>
      <c r="J100" s="411"/>
      <c r="K100" s="23"/>
      <c r="L100" s="2"/>
      <c r="M100" s="2"/>
      <c r="N100" s="2"/>
      <c r="O100" s="2"/>
      <c r="P100" s="2"/>
      <c r="Q100" s="2"/>
      <c r="R100" s="2"/>
      <c r="S100" s="2"/>
      <c r="T100" s="2"/>
      <c r="U100" s="2"/>
      <c r="V100" s="2"/>
      <c r="W100" s="2"/>
      <c r="X100" s="2"/>
      <c r="Y100" s="2"/>
      <c r="Z100" s="2"/>
      <c r="AA100" s="2"/>
      <c r="AB100" s="2"/>
      <c r="AC100" s="2"/>
      <c r="AD100" s="2" t="s">
        <v>275</v>
      </c>
      <c r="AE100" s="2"/>
      <c r="AF100" s="2"/>
      <c r="AG100" s="2"/>
      <c r="AH100" s="2"/>
      <c r="AI100" s="111">
        <f>IF(B100="有",2,0)</f>
        <v>0</v>
      </c>
      <c r="AJ100" s="111">
        <f>IF(C100=AQ47,2,0)</f>
        <v>0</v>
      </c>
      <c r="AK100" s="111">
        <f>AJ100</f>
        <v>0</v>
      </c>
      <c r="AL100" s="2"/>
      <c r="AM100" s="2"/>
      <c r="AN100" s="2"/>
      <c r="AO100" s="2"/>
      <c r="AP100" s="2"/>
      <c r="AQ100" s="2"/>
      <c r="AR100" s="2"/>
      <c r="AS100" s="2"/>
      <c r="AT100" s="2"/>
      <c r="AU100" s="2"/>
      <c r="AV100" s="2"/>
      <c r="AW100" s="2"/>
      <c r="AX100" s="2"/>
      <c r="AY100" s="2"/>
      <c r="AZ100" s="2"/>
      <c r="BA100" s="2"/>
      <c r="BB100" s="2"/>
    </row>
    <row r="101" spans="1:54" ht="13.5" thickBot="1" x14ac:dyDescent="0.6">
      <c r="A101" s="18" t="s">
        <v>532</v>
      </c>
      <c r="B101" s="428"/>
      <c r="C101" s="147"/>
      <c r="D101" s="149"/>
      <c r="E101" s="409"/>
      <c r="F101" s="414"/>
      <c r="G101" s="414"/>
      <c r="H101" s="403"/>
      <c r="I101" s="411"/>
      <c r="J101" s="411"/>
      <c r="K101" s="23"/>
      <c r="L101" s="2"/>
      <c r="M101" s="2"/>
      <c r="N101" s="2"/>
      <c r="O101" s="2"/>
      <c r="P101" s="2"/>
      <c r="Q101" s="2"/>
      <c r="R101" s="2"/>
      <c r="S101" s="2"/>
      <c r="T101" s="2"/>
      <c r="U101" s="2"/>
      <c r="V101" s="2"/>
      <c r="W101" s="2"/>
      <c r="X101" s="2"/>
      <c r="Y101" s="2"/>
      <c r="Z101" s="2"/>
      <c r="AA101" s="2"/>
      <c r="AB101" s="2"/>
      <c r="AC101" s="2"/>
      <c r="AD101" s="2" t="s">
        <v>282</v>
      </c>
      <c r="AE101" s="2"/>
      <c r="AF101" s="2"/>
      <c r="AG101" s="2"/>
      <c r="AH101" s="2"/>
      <c r="AI101" s="26">
        <f>IF(B101="有",2,0)</f>
        <v>0</v>
      </c>
      <c r="AJ101" s="111">
        <f>IF(C101=AQ50,2,0)</f>
        <v>0</v>
      </c>
      <c r="AK101" s="26">
        <f>IF((AJ101+AJ102)&gt;=2,2,0)</f>
        <v>0</v>
      </c>
      <c r="AL101" s="2"/>
      <c r="AM101" s="2"/>
      <c r="AN101" s="2"/>
      <c r="AO101" s="2"/>
      <c r="AP101" s="2"/>
      <c r="AQ101" s="2"/>
      <c r="AR101" s="2"/>
      <c r="AS101" s="2"/>
      <c r="AT101" s="2"/>
      <c r="AU101" s="2"/>
      <c r="AV101" s="2"/>
      <c r="AW101" s="2"/>
      <c r="AX101" s="2"/>
      <c r="AY101" s="2"/>
      <c r="AZ101" s="2"/>
      <c r="BA101" s="2"/>
      <c r="BB101" s="2"/>
    </row>
    <row r="102" spans="1:54" ht="13.5" thickBot="1" x14ac:dyDescent="0.6">
      <c r="A102" s="18" t="s">
        <v>533</v>
      </c>
      <c r="B102" s="428"/>
      <c r="C102" s="147"/>
      <c r="D102" s="149"/>
      <c r="E102" s="402" t="s">
        <v>534</v>
      </c>
      <c r="F102" s="414"/>
      <c r="G102" s="414"/>
      <c r="H102" s="403"/>
      <c r="I102" s="411"/>
      <c r="J102" s="411"/>
      <c r="K102" s="23"/>
      <c r="L102" s="2"/>
      <c r="M102" s="2"/>
      <c r="N102" s="2"/>
      <c r="O102" s="2"/>
      <c r="P102" s="2"/>
      <c r="Q102" s="2"/>
      <c r="R102" s="2"/>
      <c r="S102" s="2"/>
      <c r="T102" s="2"/>
      <c r="U102" s="2"/>
      <c r="V102" s="2"/>
      <c r="W102" s="2"/>
      <c r="X102" s="2"/>
      <c r="Y102" s="2"/>
      <c r="Z102" s="2"/>
      <c r="AA102" s="2"/>
      <c r="AB102" s="2"/>
      <c r="AC102" s="2"/>
      <c r="AD102" s="2" t="s">
        <v>289</v>
      </c>
      <c r="AE102" s="2"/>
      <c r="AF102" s="2"/>
      <c r="AG102" s="2"/>
      <c r="AH102" s="2"/>
      <c r="AI102" s="40"/>
      <c r="AJ102" s="111">
        <f>IF(C102=AQ53,2,0)</f>
        <v>0</v>
      </c>
      <c r="AK102" s="40"/>
      <c r="AL102" s="2"/>
      <c r="AM102" s="2"/>
      <c r="AN102" s="2"/>
      <c r="AO102" s="2"/>
      <c r="AP102" s="2"/>
      <c r="AQ102" s="2"/>
      <c r="AR102" s="2"/>
      <c r="AS102" s="2"/>
      <c r="AT102" s="2"/>
      <c r="AU102" s="2"/>
      <c r="AV102" s="2"/>
      <c r="AW102" s="2"/>
      <c r="AX102" s="2"/>
      <c r="AY102" s="2"/>
      <c r="AZ102" s="2"/>
      <c r="BA102" s="2"/>
      <c r="BB102" s="2"/>
    </row>
    <row r="103" spans="1:54" ht="13.5" thickBot="1" x14ac:dyDescent="0.6">
      <c r="A103" s="18" t="s">
        <v>535</v>
      </c>
      <c r="B103" s="255"/>
      <c r="C103" s="147"/>
      <c r="D103" s="149"/>
      <c r="E103" s="404" t="s">
        <v>536</v>
      </c>
      <c r="F103" s="414"/>
      <c r="G103" s="414"/>
      <c r="H103" s="403"/>
      <c r="I103" s="411"/>
      <c r="J103" s="411"/>
      <c r="K103" s="23"/>
      <c r="L103" s="2"/>
      <c r="M103" s="2"/>
      <c r="N103" s="2"/>
      <c r="O103" s="2"/>
      <c r="P103" s="2"/>
      <c r="Q103" s="2"/>
      <c r="R103" s="2"/>
      <c r="S103" s="2"/>
      <c r="T103" s="2"/>
      <c r="U103" s="2"/>
      <c r="V103" s="2"/>
      <c r="W103" s="2"/>
      <c r="X103" s="2"/>
      <c r="Y103" s="2"/>
      <c r="Z103" s="2"/>
      <c r="AA103" s="2"/>
      <c r="AB103" s="2"/>
      <c r="AC103" s="2"/>
      <c r="AD103" s="2" t="s">
        <v>294</v>
      </c>
      <c r="AE103" s="2"/>
      <c r="AF103" s="2"/>
      <c r="AG103" s="2"/>
      <c r="AH103" s="2"/>
      <c r="AI103" s="111">
        <f>IF(B103="有",2,0)</f>
        <v>0</v>
      </c>
      <c r="AJ103" s="111">
        <f>IF(C103=AQ56,2,0)</f>
        <v>0</v>
      </c>
      <c r="AK103" s="111">
        <f>AJ103</f>
        <v>0</v>
      </c>
      <c r="AL103" s="2"/>
      <c r="AM103" s="2"/>
      <c r="AN103" s="2"/>
      <c r="AO103" s="2"/>
      <c r="AP103" s="2"/>
      <c r="AQ103" s="2"/>
      <c r="AR103" s="2"/>
      <c r="AS103" s="2"/>
      <c r="AT103" s="2"/>
      <c r="AU103" s="2"/>
      <c r="AV103" s="2"/>
      <c r="AW103" s="2"/>
      <c r="AX103" s="2"/>
      <c r="AY103" s="2"/>
      <c r="AZ103" s="2"/>
      <c r="BA103" s="2"/>
      <c r="BB103" s="2"/>
    </row>
    <row r="104" spans="1:54" ht="13.5" thickBot="1" x14ac:dyDescent="0.6">
      <c r="A104" s="18" t="s">
        <v>537</v>
      </c>
      <c r="B104" s="255"/>
      <c r="C104" s="147"/>
      <c r="D104" s="149"/>
      <c r="E104" s="409"/>
      <c r="F104" s="414"/>
      <c r="G104" s="414"/>
      <c r="H104" s="403"/>
      <c r="I104" s="411"/>
      <c r="J104" s="411"/>
      <c r="K104" s="23"/>
      <c r="L104" s="2"/>
      <c r="M104" s="2"/>
      <c r="N104" s="2"/>
      <c r="O104" s="2"/>
      <c r="P104" s="2"/>
      <c r="Q104" s="2"/>
      <c r="R104" s="2"/>
      <c r="S104" s="2"/>
      <c r="T104" s="2"/>
      <c r="U104" s="2"/>
      <c r="V104" s="2"/>
      <c r="W104" s="2"/>
      <c r="X104" s="2"/>
      <c r="Y104" s="2"/>
      <c r="Z104" s="2"/>
      <c r="AA104" s="2"/>
      <c r="AB104" s="2"/>
      <c r="AC104" s="2"/>
      <c r="AD104" s="2" t="s">
        <v>301</v>
      </c>
      <c r="AE104" s="2"/>
      <c r="AF104" s="2"/>
      <c r="AG104" s="2"/>
      <c r="AH104" s="2"/>
      <c r="AI104" s="111">
        <f>IF(B104="有",1,0)</f>
        <v>0</v>
      </c>
      <c r="AJ104" s="111">
        <f>IF(C104=AQ56,1,0)</f>
        <v>0</v>
      </c>
      <c r="AK104" s="111">
        <f>AJ104</f>
        <v>0</v>
      </c>
      <c r="AL104" s="2"/>
      <c r="AM104" s="2"/>
      <c r="AN104" s="2"/>
      <c r="AO104" s="2"/>
      <c r="AP104" s="2"/>
      <c r="AQ104" s="2"/>
      <c r="AR104" s="2"/>
      <c r="AS104" s="2"/>
      <c r="AT104" s="2"/>
      <c r="AU104" s="2"/>
      <c r="AV104" s="2"/>
      <c r="AW104" s="2"/>
      <c r="AX104" s="2"/>
      <c r="AY104" s="2"/>
      <c r="AZ104" s="2"/>
      <c r="BA104" s="2"/>
      <c r="BB104" s="2"/>
    </row>
    <row r="105" spans="1:54" ht="13.5" thickBot="1" x14ac:dyDescent="0.6">
      <c r="A105" s="18" t="s">
        <v>538</v>
      </c>
      <c r="B105" s="255"/>
      <c r="C105" s="147"/>
      <c r="D105" s="149"/>
      <c r="E105" s="404" t="s">
        <v>539</v>
      </c>
      <c r="F105" s="414"/>
      <c r="G105" s="414"/>
      <c r="H105" s="403"/>
      <c r="I105" s="411"/>
      <c r="J105" s="411"/>
      <c r="K105" s="23"/>
      <c r="L105" s="2"/>
      <c r="M105" s="2"/>
      <c r="N105" s="2"/>
      <c r="O105" s="2"/>
      <c r="P105" s="2"/>
      <c r="Q105" s="2"/>
      <c r="R105" s="2"/>
      <c r="S105" s="2"/>
      <c r="T105" s="2"/>
      <c r="U105" s="2"/>
      <c r="V105" s="2"/>
      <c r="W105" s="2"/>
      <c r="X105" s="2"/>
      <c r="Y105" s="2"/>
      <c r="Z105" s="2"/>
      <c r="AA105" s="2"/>
      <c r="AB105" s="2"/>
      <c r="AC105" s="2"/>
      <c r="AD105" s="2" t="s">
        <v>308</v>
      </c>
      <c r="AE105" s="2"/>
      <c r="AF105" s="2"/>
      <c r="AG105" s="2"/>
      <c r="AH105" s="2"/>
      <c r="AI105" s="111">
        <f>IF(B105="有",2,0)</f>
        <v>0</v>
      </c>
      <c r="AJ105" s="111">
        <f>IF(C105=AQ59,2,0)</f>
        <v>0</v>
      </c>
      <c r="AK105" s="111">
        <f>AJ105</f>
        <v>0</v>
      </c>
      <c r="AL105" s="2"/>
      <c r="AM105" s="2"/>
      <c r="AN105" s="2"/>
      <c r="AO105" s="2"/>
      <c r="AP105" s="2"/>
      <c r="AQ105" s="2"/>
      <c r="AR105" s="2"/>
      <c r="AS105" s="2"/>
      <c r="AT105" s="2"/>
      <c r="AU105" s="2"/>
      <c r="AV105" s="2"/>
      <c r="AW105" s="2"/>
      <c r="AX105" s="2"/>
      <c r="AY105" s="2"/>
      <c r="AZ105" s="2"/>
      <c r="BA105" s="2"/>
      <c r="BB105" s="2"/>
    </row>
    <row r="106" spans="1:54" x14ac:dyDescent="0.55000000000000004">
      <c r="A106" s="152" t="s">
        <v>540</v>
      </c>
      <c r="B106" s="153">
        <f>AI106</f>
        <v>0</v>
      </c>
      <c r="C106" s="154" t="s">
        <v>541</v>
      </c>
      <c r="D106" s="155">
        <f>AK106</f>
        <v>0</v>
      </c>
      <c r="E106" s="404" t="s">
        <v>542</v>
      </c>
      <c r="F106" s="414"/>
      <c r="G106" s="414"/>
      <c r="H106" s="403"/>
      <c r="I106" s="411"/>
      <c r="J106" s="411"/>
      <c r="K106" s="23"/>
      <c r="L106" s="2"/>
      <c r="M106" s="2"/>
      <c r="N106" s="2"/>
      <c r="O106" s="2"/>
      <c r="P106" s="2"/>
      <c r="Q106" s="2"/>
      <c r="R106" s="2"/>
      <c r="S106" s="2"/>
      <c r="T106" s="2"/>
      <c r="U106" s="2"/>
      <c r="V106" s="2"/>
      <c r="W106" s="2"/>
      <c r="X106" s="2"/>
      <c r="Y106" s="2"/>
      <c r="Z106" s="2"/>
      <c r="AA106" s="2"/>
      <c r="AB106" s="2"/>
      <c r="AC106" s="2"/>
      <c r="AD106" s="2" t="s">
        <v>317</v>
      </c>
      <c r="AE106" s="2"/>
      <c r="AF106" s="2"/>
      <c r="AG106" s="2"/>
      <c r="AH106" s="2"/>
      <c r="AI106" s="111">
        <f>SUM(AI86:AI105)</f>
        <v>0</v>
      </c>
      <c r="AJ106" s="111"/>
      <c r="AK106" s="111">
        <f>SUM(AK86:AK105)</f>
        <v>0</v>
      </c>
      <c r="AL106" s="2"/>
      <c r="AM106" s="2"/>
      <c r="AN106" s="2"/>
      <c r="AO106" s="2"/>
      <c r="AP106" s="2"/>
      <c r="AQ106" s="2"/>
      <c r="AR106" s="2"/>
      <c r="AS106" s="2"/>
      <c r="AT106" s="2"/>
      <c r="AU106" s="2"/>
      <c r="AV106" s="2"/>
      <c r="AW106" s="2"/>
      <c r="AX106" s="2"/>
      <c r="AY106" s="2"/>
      <c r="AZ106" s="2"/>
      <c r="BA106" s="2"/>
      <c r="BB106" s="2"/>
    </row>
    <row r="107" spans="1:54" x14ac:dyDescent="0.55000000000000004">
      <c r="A107" s="429" t="s">
        <v>890</v>
      </c>
      <c r="B107" s="429"/>
      <c r="C107" s="429"/>
      <c r="D107" s="429"/>
      <c r="E107" s="93"/>
      <c r="F107" s="93"/>
      <c r="G107" s="2"/>
      <c r="H107" s="2"/>
      <c r="I107" s="2"/>
      <c r="J107" s="2"/>
      <c r="K107" s="2"/>
      <c r="L107" s="2"/>
      <c r="M107" s="2"/>
      <c r="N107" s="2"/>
      <c r="O107" s="2"/>
      <c r="P107" s="2"/>
      <c r="Q107" s="2"/>
      <c r="R107" s="2"/>
      <c r="S107" s="2"/>
      <c r="T107" s="2"/>
      <c r="U107" s="2"/>
      <c r="V107" s="2"/>
      <c r="W107" s="2"/>
      <c r="X107" s="2"/>
      <c r="Y107" s="2"/>
      <c r="Z107" s="2"/>
      <c r="AA107" s="2"/>
      <c r="AB107" s="2"/>
      <c r="AC107" s="2"/>
      <c r="AD107" s="2" t="s">
        <v>326</v>
      </c>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row>
    <row r="108" spans="1:54" x14ac:dyDescent="0.55000000000000004">
      <c r="A108" s="2"/>
      <c r="B108" s="156"/>
      <c r="C108" s="2"/>
      <c r="D108" s="88"/>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t="s">
        <v>335</v>
      </c>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row>
    <row r="109" spans="1:54" x14ac:dyDescent="0.55000000000000004">
      <c r="A109" s="2" t="s">
        <v>543</v>
      </c>
      <c r="B109" s="156"/>
      <c r="C109" s="2"/>
      <c r="D109" s="88"/>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t="s">
        <v>343</v>
      </c>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row>
    <row r="110" spans="1:54" x14ac:dyDescent="0.55000000000000004">
      <c r="A110" s="2" t="s">
        <v>544</v>
      </c>
      <c r="B110" s="156"/>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t="s">
        <v>350</v>
      </c>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row>
    <row r="111" spans="1:54" x14ac:dyDescent="0.55000000000000004">
      <c r="A111" s="68" t="s">
        <v>17</v>
      </c>
      <c r="B111" s="157"/>
      <c r="C111" s="28" t="s">
        <v>210</v>
      </c>
      <c r="D111" s="28" t="s">
        <v>3</v>
      </c>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t="s">
        <v>354</v>
      </c>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row>
    <row r="112" spans="1:54" x14ac:dyDescent="0.55000000000000004">
      <c r="A112" s="430" t="str">
        <f>$C$21</f>
        <v/>
      </c>
      <c r="B112" s="431"/>
      <c r="C112" s="434">
        <f>$C$22</f>
        <v>0</v>
      </c>
      <c r="D112" s="158">
        <f>$C$19</f>
        <v>0</v>
      </c>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t="s">
        <v>357</v>
      </c>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row>
    <row r="113" spans="1:54" ht="36.75" customHeight="1" x14ac:dyDescent="0.55000000000000004">
      <c r="A113" s="432"/>
      <c r="B113" s="433"/>
      <c r="C113" s="435"/>
      <c r="D113" s="159">
        <f>$C$20</f>
        <v>0</v>
      </c>
      <c r="E113" s="131" t="s">
        <v>545</v>
      </c>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t="s">
        <v>361</v>
      </c>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row>
    <row r="114" spans="1:54" x14ac:dyDescent="0.55000000000000004">
      <c r="A114" s="2" t="s">
        <v>546</v>
      </c>
      <c r="B114" s="156"/>
      <c r="C114" s="2"/>
      <c r="D114" s="117"/>
      <c r="E114" s="32" t="s">
        <v>547</v>
      </c>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t="s">
        <v>367</v>
      </c>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row>
    <row r="115" spans="1:54" ht="13.5" thickBot="1" x14ac:dyDescent="0.6">
      <c r="A115" s="68" t="s">
        <v>18</v>
      </c>
      <c r="B115" s="157"/>
      <c r="C115" s="28" t="s">
        <v>210</v>
      </c>
      <c r="D115" s="27" t="s">
        <v>3</v>
      </c>
      <c r="E115" s="39" t="s">
        <v>548</v>
      </c>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t="s">
        <v>370</v>
      </c>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row>
    <row r="116" spans="1:54" ht="13.5" thickBot="1" x14ac:dyDescent="0.6">
      <c r="A116" s="160">
        <f>$C$23</f>
        <v>0</v>
      </c>
      <c r="B116" s="57"/>
      <c r="C116" s="160">
        <f>$C$24</f>
        <v>0</v>
      </c>
      <c r="D116" s="161"/>
      <c r="E116" s="39"/>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t="s">
        <v>376</v>
      </c>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row>
    <row r="117" spans="1:54" x14ac:dyDescent="0.55000000000000004">
      <c r="A117" s="2" t="s">
        <v>549</v>
      </c>
      <c r="B117" s="156"/>
      <c r="C117" s="2"/>
      <c r="D117" s="117"/>
      <c r="E117" s="32" t="s">
        <v>550</v>
      </c>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t="s">
        <v>380</v>
      </c>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row>
    <row r="118" spans="1:54" x14ac:dyDescent="0.55000000000000004">
      <c r="A118" s="68" t="s">
        <v>19</v>
      </c>
      <c r="B118" s="157"/>
      <c r="C118" s="28"/>
      <c r="D118" s="28" t="s">
        <v>3</v>
      </c>
      <c r="E118" s="39" t="s">
        <v>551</v>
      </c>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t="s">
        <v>384</v>
      </c>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row>
    <row r="119" spans="1:54" ht="42" customHeight="1" thickBot="1" x14ac:dyDescent="0.6">
      <c r="A119" s="436">
        <f>$C$25</f>
        <v>0</v>
      </c>
      <c r="B119" s="437"/>
      <c r="C119" s="162" t="e">
        <f>VLOOKUP(A119,AI8:AJ16,2,FALSE)</f>
        <v>#N/A</v>
      </c>
      <c r="D119" s="163"/>
      <c r="E119" s="39" t="s">
        <v>552</v>
      </c>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t="s">
        <v>389</v>
      </c>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row>
    <row r="120" spans="1:54" ht="19.5" thickBot="1" x14ac:dyDescent="0.6">
      <c r="A120" s="438"/>
      <c r="B120" s="439"/>
      <c r="C120" s="164"/>
      <c r="D120" s="165" t="s">
        <v>553</v>
      </c>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t="s">
        <v>392</v>
      </c>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row>
    <row r="121" spans="1:54" x14ac:dyDescent="0.55000000000000004">
      <c r="A121" s="22" t="s">
        <v>554</v>
      </c>
      <c r="B121" s="166"/>
      <c r="C121" s="2"/>
      <c r="D121" s="2"/>
      <c r="E121" s="32" t="s">
        <v>555</v>
      </c>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t="s">
        <v>395</v>
      </c>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row>
    <row r="122" spans="1:54" ht="42.75" customHeight="1" x14ac:dyDescent="0.55000000000000004">
      <c r="A122" s="167"/>
      <c r="B122" s="269"/>
      <c r="C122" s="168" t="e">
        <f>VLOOKUP(C72,AS22:AT26,2,FALSE)</f>
        <v>#N/A</v>
      </c>
      <c r="D122" s="169" t="s">
        <v>556</v>
      </c>
      <c r="E122" s="39" t="s">
        <v>557</v>
      </c>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t="s">
        <v>399</v>
      </c>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row>
    <row r="123" spans="1:54" x14ac:dyDescent="0.55000000000000004">
      <c r="A123" s="170"/>
      <c r="B123" s="270"/>
      <c r="C123" s="171"/>
      <c r="D123" s="172"/>
      <c r="E123" s="39" t="s">
        <v>558</v>
      </c>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t="s">
        <v>404</v>
      </c>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row>
    <row r="124" spans="1:54" x14ac:dyDescent="0.55000000000000004">
      <c r="A124" s="2" t="s">
        <v>559</v>
      </c>
      <c r="B124" s="156"/>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t="s">
        <v>408</v>
      </c>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row>
    <row r="125" spans="1:54" x14ac:dyDescent="0.55000000000000004">
      <c r="A125" s="173" t="s">
        <v>887</v>
      </c>
      <c r="B125" s="156"/>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t="s">
        <v>413</v>
      </c>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row>
    <row r="126" spans="1:54" ht="24.5" thickBot="1" x14ac:dyDescent="0.6">
      <c r="A126" s="174" t="s">
        <v>560</v>
      </c>
      <c r="B126" s="175" t="s">
        <v>561</v>
      </c>
      <c r="C126" s="175" t="s">
        <v>562</v>
      </c>
      <c r="D126" s="174"/>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t="s">
        <v>417</v>
      </c>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row>
    <row r="127" spans="1:54" ht="13.5" thickBot="1" x14ac:dyDescent="0.6">
      <c r="A127" s="176" t="s">
        <v>563</v>
      </c>
      <c r="B127" s="177"/>
      <c r="C127" s="178"/>
      <c r="D127" s="179"/>
      <c r="E127" s="39" t="s">
        <v>564</v>
      </c>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t="s">
        <v>419</v>
      </c>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row>
    <row r="128" spans="1:54" ht="13.5" thickBot="1" x14ac:dyDescent="0.6">
      <c r="A128" s="180" t="s">
        <v>565</v>
      </c>
      <c r="B128" s="177"/>
      <c r="C128" s="181"/>
      <c r="D128" s="182" t="str">
        <f>IF(B128&lt;B127,"注意！1階面積が2階面積より小さい","")</f>
        <v/>
      </c>
      <c r="E128" s="183" t="s">
        <v>566</v>
      </c>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t="s">
        <v>423</v>
      </c>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row>
    <row r="129" spans="1:54" x14ac:dyDescent="0.55000000000000004">
      <c r="A129" s="184" t="s">
        <v>888</v>
      </c>
      <c r="B129" s="185"/>
      <c r="C129" s="186"/>
      <c r="D129" s="186"/>
      <c r="E129" s="440"/>
      <c r="F129" s="39" t="s">
        <v>567</v>
      </c>
      <c r="G129" s="2"/>
      <c r="H129" s="2"/>
      <c r="I129" s="2"/>
      <c r="J129" s="2"/>
      <c r="K129" s="2"/>
      <c r="L129" s="2"/>
      <c r="M129" s="2"/>
      <c r="N129" s="2"/>
      <c r="O129" s="2"/>
      <c r="P129" s="2"/>
      <c r="Q129" s="2"/>
      <c r="R129" s="2"/>
      <c r="S129" s="2"/>
      <c r="T129" s="2"/>
      <c r="U129" s="2"/>
      <c r="V129" s="2"/>
      <c r="W129" s="2"/>
      <c r="X129" s="2"/>
      <c r="Y129" s="2"/>
      <c r="Z129" s="2"/>
      <c r="AA129" s="2"/>
      <c r="AB129" s="2"/>
      <c r="AC129" s="2"/>
      <c r="AD129" s="2" t="s">
        <v>425</v>
      </c>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row>
    <row r="130" spans="1:54" ht="24.5" thickBot="1" x14ac:dyDescent="0.6">
      <c r="A130" s="127" t="s">
        <v>568</v>
      </c>
      <c r="B130" s="175" t="s">
        <v>569</v>
      </c>
      <c r="C130" s="187" t="s">
        <v>570</v>
      </c>
      <c r="D130" s="187" t="s">
        <v>571</v>
      </c>
      <c r="E130" s="440"/>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t="s">
        <v>429</v>
      </c>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row>
    <row r="131" spans="1:54" ht="13.5" thickBot="1" x14ac:dyDescent="0.6">
      <c r="A131" s="18" t="s">
        <v>572</v>
      </c>
      <c r="B131" s="181"/>
      <c r="C131" s="188"/>
      <c r="D131" s="441" t="e">
        <f>IF((1-(AK106/AI106))&lt;0.7,0.7,(1-(AK106/AI106)))</f>
        <v>#DIV/0!</v>
      </c>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t="s">
        <v>432</v>
      </c>
      <c r="AE131" s="2"/>
      <c r="AF131" s="2"/>
      <c r="AG131" s="2"/>
      <c r="AJ131" s="2"/>
      <c r="AK131" s="2"/>
      <c r="AL131" s="2"/>
      <c r="AM131" s="2"/>
      <c r="AN131" s="2"/>
      <c r="AO131" s="2"/>
      <c r="AP131" s="2"/>
      <c r="AQ131" s="2"/>
      <c r="AR131" s="2"/>
      <c r="AT131" s="2"/>
      <c r="AU131" s="2"/>
      <c r="AV131" s="2"/>
      <c r="AW131" s="2"/>
      <c r="AX131" s="2"/>
      <c r="AY131" s="2"/>
      <c r="AZ131" s="2"/>
      <c r="BA131" s="2"/>
      <c r="BB131" s="2"/>
    </row>
    <row r="132" spans="1:54" ht="13.5" thickBot="1" x14ac:dyDescent="0.6">
      <c r="A132" s="18" t="s">
        <v>573</v>
      </c>
      <c r="B132" s="181"/>
      <c r="C132" s="188"/>
      <c r="D132" s="44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t="s">
        <v>435</v>
      </c>
      <c r="AE132" s="2"/>
      <c r="AF132" s="2"/>
      <c r="AG132" s="2"/>
      <c r="AJ132" s="2"/>
      <c r="AK132" s="2"/>
      <c r="AL132" s="2"/>
      <c r="AM132" s="2"/>
      <c r="AN132" s="2"/>
      <c r="AO132" s="2"/>
      <c r="AP132" s="2"/>
      <c r="AQ132" s="2"/>
      <c r="AR132" s="2"/>
      <c r="AT132" s="2"/>
      <c r="AU132" s="2"/>
      <c r="AV132" s="2"/>
      <c r="AW132" s="2"/>
      <c r="AX132" s="2"/>
      <c r="AY132" s="2"/>
      <c r="AZ132" s="2"/>
      <c r="BA132" s="2"/>
      <c r="BB132" s="2"/>
    </row>
    <row r="133" spans="1:54" ht="13.5" thickBot="1" x14ac:dyDescent="0.6">
      <c r="A133" s="18" t="s">
        <v>574</v>
      </c>
      <c r="B133" s="181"/>
      <c r="C133" s="188"/>
      <c r="D133" s="44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t="s">
        <v>575</v>
      </c>
      <c r="AE133" s="2"/>
      <c r="AF133" s="2"/>
      <c r="AG133" s="2"/>
      <c r="AJ133" s="2"/>
      <c r="AK133" s="2"/>
      <c r="AL133" s="2"/>
      <c r="AM133" s="2"/>
      <c r="AN133" s="2"/>
      <c r="AO133" s="2"/>
      <c r="AP133" s="2"/>
      <c r="AQ133" s="2"/>
      <c r="AR133" s="2"/>
      <c r="AT133" s="2"/>
      <c r="AU133" s="2"/>
      <c r="AV133" s="2"/>
      <c r="AW133" s="2"/>
      <c r="AX133" s="2"/>
      <c r="AY133" s="2"/>
      <c r="AZ133" s="2"/>
      <c r="BA133" s="2"/>
      <c r="BB133" s="2"/>
    </row>
    <row r="134" spans="1:54" ht="13.5" thickBot="1" x14ac:dyDescent="0.6">
      <c r="A134" s="18" t="s">
        <v>576</v>
      </c>
      <c r="B134" s="181"/>
      <c r="C134" s="188"/>
      <c r="D134" s="443"/>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t="s">
        <v>577</v>
      </c>
      <c r="AE134" s="2"/>
      <c r="AF134" s="2"/>
      <c r="AG134" s="2"/>
      <c r="AJ134" s="2"/>
      <c r="AK134" s="2"/>
      <c r="AL134" s="2"/>
      <c r="AM134" s="2"/>
      <c r="AN134" s="2"/>
      <c r="AO134" s="2"/>
      <c r="AP134" s="2"/>
      <c r="AQ134" s="2"/>
      <c r="AR134" s="2"/>
      <c r="AT134" s="2"/>
      <c r="AU134" s="2"/>
      <c r="AV134" s="2"/>
      <c r="AW134" s="2"/>
      <c r="AX134" s="2"/>
      <c r="AY134" s="2"/>
      <c r="AZ134" s="2"/>
      <c r="BA134" s="2"/>
      <c r="BB134" s="2"/>
    </row>
    <row r="135" spans="1:54" x14ac:dyDescent="0.55000000000000004">
      <c r="A135" s="67"/>
      <c r="B135" s="65"/>
      <c r="C135" s="189"/>
      <c r="D135" s="190" t="s">
        <v>889</v>
      </c>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t="s">
        <v>578</v>
      </c>
      <c r="AE135" s="2"/>
      <c r="AF135" s="2"/>
      <c r="AG135" s="2"/>
      <c r="AJ135" s="2"/>
      <c r="AK135" s="2"/>
      <c r="AL135" s="2"/>
      <c r="AM135" s="2"/>
      <c r="AN135" s="2"/>
      <c r="AO135" s="2"/>
      <c r="AP135" s="2"/>
      <c r="AQ135" s="2"/>
      <c r="AR135" s="2"/>
      <c r="AT135" s="2"/>
      <c r="AU135" s="2"/>
      <c r="AV135" s="2"/>
      <c r="AW135" s="2"/>
      <c r="AX135" s="2"/>
      <c r="AY135" s="2"/>
      <c r="AZ135" s="2"/>
      <c r="BA135" s="2"/>
      <c r="BB135" s="2"/>
    </row>
    <row r="136" spans="1:54" x14ac:dyDescent="0.55000000000000004">
      <c r="E136" s="191"/>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t="s">
        <v>579</v>
      </c>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row>
    <row r="137" spans="1:54" x14ac:dyDescent="0.55000000000000004">
      <c r="A137" s="67" t="s">
        <v>580</v>
      </c>
      <c r="B137" s="65"/>
      <c r="C137" s="67" t="s">
        <v>581</v>
      </c>
      <c r="D137" s="67"/>
      <c r="H137" s="2"/>
      <c r="I137" s="2"/>
      <c r="J137" s="2"/>
      <c r="K137" s="2"/>
      <c r="L137" s="2"/>
      <c r="M137" s="2"/>
      <c r="N137" s="2"/>
      <c r="O137" s="2"/>
      <c r="P137" s="2"/>
      <c r="Q137" s="2"/>
      <c r="R137" s="2"/>
      <c r="S137" s="2"/>
      <c r="T137" s="2"/>
      <c r="U137" s="2"/>
      <c r="V137" s="2"/>
      <c r="W137" s="2"/>
      <c r="X137" s="2"/>
      <c r="Y137" s="2"/>
      <c r="Z137" s="2"/>
      <c r="AA137" s="2"/>
      <c r="AB137" s="2"/>
      <c r="AC137" s="2"/>
      <c r="AD137" s="2" t="s">
        <v>582</v>
      </c>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row>
    <row r="138" spans="1:54" x14ac:dyDescent="0.55000000000000004">
      <c r="A138" s="192" t="s">
        <v>448</v>
      </c>
      <c r="B138" s="193" t="s">
        <v>583</v>
      </c>
      <c r="C138" s="192" t="s">
        <v>584</v>
      </c>
      <c r="D138" s="192" t="s">
        <v>585</v>
      </c>
      <c r="H138" s="2"/>
      <c r="I138" s="2"/>
      <c r="J138" s="2"/>
      <c r="K138" s="2"/>
      <c r="L138" s="2"/>
      <c r="M138" s="2"/>
      <c r="N138" s="2"/>
      <c r="O138" s="2"/>
      <c r="P138" s="2"/>
      <c r="Q138" s="2"/>
      <c r="R138" s="2"/>
      <c r="S138" s="2"/>
      <c r="T138" s="2"/>
      <c r="U138" s="2"/>
      <c r="V138" s="2"/>
      <c r="W138" s="2"/>
      <c r="X138" s="2"/>
      <c r="Y138" s="2"/>
      <c r="Z138" s="2"/>
      <c r="AA138" s="2"/>
      <c r="AB138" s="2"/>
      <c r="AC138" s="2"/>
      <c r="AD138" s="2" t="s">
        <v>586</v>
      </c>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row>
    <row r="139" spans="1:54" x14ac:dyDescent="0.55000000000000004">
      <c r="A139" s="194"/>
      <c r="B139" s="195"/>
      <c r="C139" s="196"/>
      <c r="D139" s="197"/>
      <c r="H139" s="2"/>
      <c r="I139" s="2"/>
      <c r="J139" s="2"/>
      <c r="K139" s="2"/>
      <c r="L139" s="2"/>
      <c r="M139" s="2"/>
      <c r="N139" s="2"/>
      <c r="O139" s="2"/>
      <c r="P139" s="2"/>
      <c r="Q139" s="2"/>
      <c r="R139" s="2"/>
      <c r="S139" s="2"/>
      <c r="T139" s="2"/>
      <c r="U139" s="2"/>
      <c r="V139" s="2"/>
      <c r="W139" s="2"/>
      <c r="X139" s="2"/>
      <c r="Y139" s="2"/>
      <c r="Z139" s="2"/>
      <c r="AA139" s="2"/>
      <c r="AB139" s="2"/>
      <c r="AC139" s="2"/>
      <c r="AD139" s="2" t="s">
        <v>587</v>
      </c>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row>
    <row r="140" spans="1:54" x14ac:dyDescent="0.55000000000000004">
      <c r="A140" s="198"/>
      <c r="B140" s="199"/>
      <c r="C140" s="200"/>
      <c r="D140" s="201"/>
      <c r="H140" s="2"/>
      <c r="I140" s="2"/>
      <c r="J140" s="2"/>
      <c r="K140" s="2"/>
      <c r="L140" s="2"/>
      <c r="M140" s="2"/>
      <c r="N140" s="2"/>
      <c r="O140" s="2"/>
      <c r="P140" s="2"/>
      <c r="Q140" s="2"/>
      <c r="R140" s="2"/>
      <c r="S140" s="2"/>
      <c r="T140" s="2"/>
      <c r="U140" s="2"/>
      <c r="V140" s="2"/>
      <c r="W140" s="2"/>
      <c r="X140" s="2"/>
      <c r="Y140" s="2"/>
      <c r="Z140" s="2"/>
      <c r="AA140" s="2"/>
      <c r="AB140" s="2"/>
      <c r="AC140" s="2"/>
      <c r="AD140" s="2" t="s">
        <v>588</v>
      </c>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row>
    <row r="141" spans="1:54" x14ac:dyDescent="0.55000000000000004">
      <c r="A141" s="198"/>
      <c r="B141" s="199"/>
      <c r="C141" s="200"/>
      <c r="D141" s="201"/>
      <c r="H141" s="2"/>
      <c r="I141" s="2"/>
      <c r="J141" s="2"/>
      <c r="K141" s="2"/>
      <c r="L141" s="2"/>
      <c r="M141" s="2"/>
      <c r="N141" s="2"/>
      <c r="O141" s="2"/>
      <c r="P141" s="2"/>
      <c r="Q141" s="2"/>
      <c r="R141" s="2"/>
      <c r="S141" s="2"/>
      <c r="T141" s="2"/>
      <c r="U141" s="2"/>
      <c r="V141" s="2"/>
      <c r="W141" s="2"/>
      <c r="X141" s="2"/>
      <c r="Y141" s="2"/>
      <c r="Z141" s="2"/>
      <c r="AA141" s="2"/>
      <c r="AB141" s="2"/>
      <c r="AC141" s="2"/>
      <c r="AD141" s="2" t="s">
        <v>589</v>
      </c>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row>
    <row r="142" spans="1:54" x14ac:dyDescent="0.55000000000000004">
      <c r="A142" s="198"/>
      <c r="B142" s="199"/>
      <c r="C142" s="200"/>
      <c r="D142" s="201"/>
      <c r="H142" s="2"/>
      <c r="I142" s="2"/>
      <c r="J142" s="2"/>
      <c r="K142" s="2"/>
      <c r="L142" s="2"/>
      <c r="M142" s="2"/>
      <c r="N142" s="2"/>
      <c r="O142" s="2"/>
      <c r="P142" s="2"/>
      <c r="Q142" s="2"/>
      <c r="R142" s="2"/>
      <c r="S142" s="2"/>
      <c r="T142" s="2"/>
      <c r="U142" s="2"/>
      <c r="V142" s="2"/>
      <c r="W142" s="2"/>
      <c r="X142" s="2"/>
      <c r="Y142" s="2"/>
      <c r="Z142" s="2"/>
      <c r="AA142" s="2"/>
      <c r="AB142" s="2"/>
      <c r="AC142" s="2"/>
      <c r="AD142" s="2" t="s">
        <v>590</v>
      </c>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row>
    <row r="143" spans="1:54" x14ac:dyDescent="0.55000000000000004">
      <c r="A143" s="202"/>
      <c r="B143" s="203"/>
      <c r="C143" s="204"/>
      <c r="D143" s="205"/>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t="s">
        <v>591</v>
      </c>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row>
    <row r="144" spans="1:54" x14ac:dyDescent="0.55000000000000004">
      <c r="A144" s="67"/>
      <c r="B144" s="65"/>
      <c r="C144" s="67"/>
      <c r="D144" s="67"/>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t="s">
        <v>592</v>
      </c>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row>
    <row r="145" spans="1:58" x14ac:dyDescent="0.55000000000000004">
      <c r="A145" s="67" t="s">
        <v>593</v>
      </c>
      <c r="B145" s="65"/>
      <c r="C145" s="67"/>
      <c r="D145" s="67"/>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t="s">
        <v>594</v>
      </c>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row>
    <row r="146" spans="1:58" ht="13.5" thickBot="1" x14ac:dyDescent="0.6">
      <c r="A146" s="192" t="s">
        <v>568</v>
      </c>
      <c r="B146" s="193" t="s">
        <v>595</v>
      </c>
      <c r="C146" s="206" t="s">
        <v>596</v>
      </c>
      <c r="D146" s="138" t="s">
        <v>597</v>
      </c>
      <c r="E146" s="207" t="s">
        <v>598</v>
      </c>
      <c r="F146" s="208"/>
      <c r="G146" s="208"/>
      <c r="H146" s="208"/>
      <c r="I146" s="2"/>
      <c r="J146" s="2"/>
      <c r="K146" s="2"/>
      <c r="L146" s="2"/>
      <c r="M146" s="2"/>
      <c r="N146" s="2"/>
      <c r="O146" s="2"/>
      <c r="P146" s="2"/>
      <c r="Q146" s="2"/>
      <c r="R146" s="2"/>
      <c r="S146" s="2"/>
      <c r="T146" s="2"/>
      <c r="U146" s="2"/>
      <c r="V146" s="2"/>
      <c r="W146" s="2"/>
      <c r="X146" s="2"/>
      <c r="Y146" s="2"/>
      <c r="Z146" s="2"/>
      <c r="AA146" s="2"/>
      <c r="AB146" s="2"/>
      <c r="AC146" s="2"/>
      <c r="AD146" s="2" t="s">
        <v>599</v>
      </c>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row>
    <row r="147" spans="1:58" x14ac:dyDescent="0.55000000000000004">
      <c r="A147" s="192" t="s">
        <v>572</v>
      </c>
      <c r="B147" s="209">
        <f>C127</f>
        <v>0</v>
      </c>
      <c r="C147" s="210" t="str">
        <f>IF(B131="","",B131*C131*D131)</f>
        <v/>
      </c>
      <c r="D147" s="211"/>
      <c r="E147" s="212" t="s">
        <v>891</v>
      </c>
      <c r="F147" s="208"/>
      <c r="G147" s="208"/>
      <c r="H147" s="208"/>
      <c r="I147" s="2"/>
      <c r="J147" s="2"/>
      <c r="K147" s="2"/>
      <c r="L147" s="2"/>
      <c r="M147" s="2"/>
      <c r="N147" s="2"/>
      <c r="O147" s="2"/>
      <c r="P147" s="2"/>
      <c r="Q147" s="2"/>
      <c r="R147" s="2"/>
      <c r="S147" s="2"/>
      <c r="T147" s="2"/>
      <c r="U147" s="2"/>
      <c r="V147" s="2"/>
      <c r="W147" s="2"/>
      <c r="X147" s="2"/>
      <c r="Y147" s="2"/>
      <c r="Z147" s="2"/>
      <c r="AA147" s="2"/>
      <c r="AB147" s="2"/>
      <c r="AC147" s="2"/>
      <c r="AD147" s="2" t="s">
        <v>600</v>
      </c>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row>
    <row r="148" spans="1:58" x14ac:dyDescent="0.55000000000000004">
      <c r="A148" s="192" t="s">
        <v>573</v>
      </c>
      <c r="B148" s="209">
        <f>C127</f>
        <v>0</v>
      </c>
      <c r="C148" s="210" t="str">
        <f>IF(B132="","",B132*C132*D131)</f>
        <v/>
      </c>
      <c r="D148" s="213"/>
      <c r="E148" s="212" t="s">
        <v>601</v>
      </c>
      <c r="F148" s="208"/>
      <c r="G148" s="208"/>
      <c r="H148" s="208"/>
      <c r="I148" s="2"/>
      <c r="J148" s="2"/>
      <c r="K148" s="2"/>
      <c r="L148" s="2"/>
      <c r="M148" s="2"/>
      <c r="N148" s="2"/>
      <c r="O148" s="2"/>
      <c r="P148" s="2"/>
      <c r="Q148" s="2"/>
      <c r="R148" s="2"/>
      <c r="S148" s="2"/>
      <c r="T148" s="2"/>
      <c r="U148" s="2"/>
      <c r="V148" s="2"/>
      <c r="W148" s="2"/>
      <c r="X148" s="2"/>
      <c r="Y148" s="2"/>
      <c r="Z148" s="2"/>
      <c r="AA148" s="2"/>
      <c r="AB148" s="2"/>
      <c r="AC148" s="2"/>
      <c r="AD148" s="2" t="s">
        <v>602</v>
      </c>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row>
    <row r="149" spans="1:58" x14ac:dyDescent="0.55000000000000004">
      <c r="A149" s="192" t="s">
        <v>574</v>
      </c>
      <c r="B149" s="209">
        <f>C128</f>
        <v>0</v>
      </c>
      <c r="C149" s="210" t="str">
        <f>IF(B133="","",B133*C133*D131)</f>
        <v/>
      </c>
      <c r="D149" s="214"/>
      <c r="E149" s="212" t="s">
        <v>603</v>
      </c>
      <c r="F149" s="208"/>
      <c r="G149" s="208"/>
      <c r="H149" s="208"/>
      <c r="I149" s="2"/>
      <c r="J149" s="2"/>
      <c r="K149" s="2"/>
      <c r="L149" s="2"/>
      <c r="M149" s="2"/>
      <c r="N149" s="2"/>
      <c r="O149" s="2"/>
      <c r="P149" s="2"/>
      <c r="Q149" s="2"/>
      <c r="R149" s="2"/>
      <c r="S149" s="2"/>
      <c r="T149" s="2"/>
      <c r="U149" s="2"/>
      <c r="V149" s="2"/>
      <c r="W149" s="2"/>
      <c r="X149" s="2"/>
      <c r="Y149" s="2"/>
      <c r="Z149" s="2"/>
      <c r="AA149" s="2"/>
      <c r="AB149" s="2"/>
      <c r="AC149" s="2"/>
      <c r="AD149" s="2" t="s">
        <v>604</v>
      </c>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row>
    <row r="150" spans="1:58" ht="13.5" thickBot="1" x14ac:dyDescent="0.6">
      <c r="A150" s="192" t="s">
        <v>576</v>
      </c>
      <c r="B150" s="209">
        <f>C128</f>
        <v>0</v>
      </c>
      <c r="C150" s="210" t="str">
        <f>IF(B134="","",B134*C134*D131)</f>
        <v/>
      </c>
      <c r="D150" s="215"/>
      <c r="E150" s="208"/>
      <c r="F150" s="208"/>
      <c r="G150" s="208"/>
      <c r="H150" s="208"/>
      <c r="I150" s="2"/>
      <c r="J150" s="2"/>
      <c r="K150" s="2"/>
      <c r="L150" s="2"/>
      <c r="M150" s="2"/>
      <c r="N150" s="2"/>
      <c r="O150" s="2"/>
      <c r="P150" s="2"/>
      <c r="Q150" s="2"/>
      <c r="R150" s="2"/>
      <c r="S150" s="2"/>
      <c r="T150" s="2"/>
      <c r="U150" s="2"/>
      <c r="V150" s="2"/>
      <c r="W150" s="2"/>
      <c r="X150" s="2"/>
      <c r="Y150" s="2"/>
      <c r="Z150" s="2"/>
      <c r="AA150" s="2"/>
      <c r="AB150" s="2"/>
      <c r="AC150" s="2"/>
      <c r="AD150" s="2" t="s">
        <v>605</v>
      </c>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row>
    <row r="151" spans="1:58" x14ac:dyDescent="0.55000000000000004">
      <c r="A151" s="265"/>
      <c r="B151" s="265"/>
      <c r="C151" s="265"/>
      <c r="D151" s="265"/>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419" t="s">
        <v>882</v>
      </c>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383"/>
    </row>
    <row r="152" spans="1:58" x14ac:dyDescent="0.55000000000000004">
      <c r="A152" s="68"/>
      <c r="B152" s="271"/>
      <c r="C152" s="259"/>
      <c r="D152" s="216"/>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419" t="s">
        <v>892</v>
      </c>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383"/>
      <c r="BE152" s="2"/>
      <c r="BF152" s="2"/>
    </row>
    <row r="153" spans="1:58" x14ac:dyDescent="0.55000000000000004">
      <c r="A153" s="68"/>
      <c r="B153" s="271"/>
      <c r="C153" s="259"/>
      <c r="D153" s="27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419" t="s">
        <v>893</v>
      </c>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383"/>
      <c r="BE153" s="2"/>
      <c r="BF153" s="2"/>
    </row>
    <row r="154" spans="1:58" x14ac:dyDescent="0.55000000000000004">
      <c r="A154" s="68"/>
      <c r="B154" s="271"/>
      <c r="C154" s="259"/>
      <c r="D154" s="27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419" t="s">
        <v>894</v>
      </c>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383"/>
      <c r="BE154" s="2"/>
      <c r="BF154" s="2"/>
    </row>
    <row r="155" spans="1:58" x14ac:dyDescent="0.55000000000000004">
      <c r="A155" s="68"/>
      <c r="B155" s="271"/>
      <c r="C155" s="259"/>
      <c r="D155" s="27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419" t="s">
        <v>895</v>
      </c>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383"/>
      <c r="BD155" s="22"/>
      <c r="BE155" s="2"/>
    </row>
    <row r="156" spans="1:58" x14ac:dyDescent="0.55000000000000004">
      <c r="A156" s="68"/>
      <c r="B156" s="271"/>
      <c r="C156" s="259"/>
      <c r="D156" s="272"/>
      <c r="H156" s="2"/>
      <c r="I156" s="2"/>
      <c r="J156" s="2"/>
      <c r="K156" s="2"/>
      <c r="L156" s="2"/>
      <c r="M156" s="2"/>
      <c r="N156" s="2"/>
      <c r="O156" s="2"/>
      <c r="P156" s="2"/>
      <c r="Q156" s="2"/>
      <c r="R156" s="2"/>
      <c r="S156" s="2"/>
      <c r="T156" s="2"/>
      <c r="U156" s="2"/>
      <c r="V156" s="2"/>
      <c r="W156" s="2"/>
      <c r="X156" s="2"/>
      <c r="Y156" s="2"/>
      <c r="Z156" s="2"/>
      <c r="AA156" s="2"/>
      <c r="AB156" s="2"/>
      <c r="AC156" s="2"/>
      <c r="AD156" s="419" t="s">
        <v>896</v>
      </c>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383"/>
      <c r="BD156" s="166"/>
    </row>
    <row r="157" spans="1:58" x14ac:dyDescent="0.55000000000000004">
      <c r="A157" s="257"/>
      <c r="B157" s="257"/>
      <c r="C157" s="257"/>
      <c r="D157" s="257"/>
      <c r="H157" s="2"/>
      <c r="I157" s="2"/>
      <c r="J157" s="2"/>
      <c r="K157" s="2"/>
      <c r="L157" s="2"/>
      <c r="M157" s="2"/>
      <c r="N157" s="2"/>
      <c r="O157" s="2"/>
      <c r="P157" s="2"/>
      <c r="Q157" s="2"/>
      <c r="R157" s="2"/>
      <c r="S157" s="2"/>
      <c r="T157" s="2"/>
      <c r="U157" s="2"/>
      <c r="V157" s="2"/>
      <c r="W157" s="2"/>
      <c r="X157" s="2"/>
      <c r="Y157" s="2"/>
      <c r="Z157" s="2"/>
      <c r="AA157" s="2"/>
      <c r="AB157" s="2"/>
      <c r="AD157" s="419" t="s">
        <v>897</v>
      </c>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383"/>
      <c r="BD157" s="231"/>
    </row>
    <row r="158" spans="1:58" x14ac:dyDescent="0.55000000000000004">
      <c r="A158" s="257"/>
      <c r="B158" s="257"/>
      <c r="C158" s="257"/>
      <c r="D158" s="257"/>
      <c r="H158" s="2"/>
      <c r="I158" s="2"/>
      <c r="J158" s="2"/>
      <c r="K158" s="2"/>
      <c r="L158" s="2"/>
      <c r="M158" s="2"/>
      <c r="N158" s="2"/>
      <c r="O158" s="2"/>
      <c r="P158" s="2"/>
      <c r="Q158" s="2"/>
      <c r="R158" s="2"/>
      <c r="S158" s="2"/>
      <c r="T158" s="2"/>
      <c r="U158" s="2"/>
      <c r="V158" s="2"/>
      <c r="W158" s="2"/>
      <c r="X158" s="2"/>
      <c r="Y158" s="2"/>
      <c r="Z158" s="2"/>
      <c r="AA158" s="2"/>
      <c r="AB158" s="2"/>
      <c r="AD158" s="419" t="s">
        <v>898</v>
      </c>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383"/>
      <c r="BD158" s="231"/>
    </row>
    <row r="159" spans="1:58" ht="48" x14ac:dyDescent="0.55000000000000004">
      <c r="A159" s="276" t="s">
        <v>639</v>
      </c>
      <c r="B159" s="277"/>
      <c r="C159" s="235" t="str">
        <f>IF(AE170="","",IF(AE170&gt;=1.5,AD191,IF(AE170&lt;0.7,AD188,IF(AND(AE170&lt;1.5,AE170&gt;=1),AD190,AD189))))</f>
        <v>あなたの家は、耐震診断の結果「倒壊する可能性が高い」と判定されましたので、地震に対して安全な構造となるよう耐震改修工事等を実施されることをお勧めします。</v>
      </c>
      <c r="D159" s="257"/>
      <c r="E159" s="131" t="s">
        <v>640</v>
      </c>
      <c r="H159" s="2"/>
      <c r="I159" s="2"/>
      <c r="J159" s="2"/>
      <c r="K159" s="2"/>
      <c r="L159" s="2"/>
      <c r="M159" s="2"/>
      <c r="N159" s="2"/>
      <c r="O159" s="2"/>
      <c r="P159" s="2"/>
      <c r="Q159" s="2"/>
      <c r="R159" s="2"/>
      <c r="S159" s="2"/>
      <c r="T159" s="2"/>
      <c r="U159" s="2"/>
      <c r="V159" s="2"/>
      <c r="W159" s="2"/>
      <c r="X159" s="2"/>
      <c r="Y159" s="2"/>
      <c r="Z159" s="2"/>
      <c r="AA159" s="2"/>
      <c r="AB159" s="2"/>
      <c r="AD159" s="419" t="s">
        <v>899</v>
      </c>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383"/>
      <c r="BD159" s="231"/>
    </row>
    <row r="160" spans="1:58" x14ac:dyDescent="0.55000000000000004">
      <c r="A160" s="257"/>
      <c r="B160" s="257"/>
      <c r="C160" s="257"/>
      <c r="D160" s="257"/>
      <c r="E160" s="39" t="s">
        <v>641</v>
      </c>
      <c r="H160" s="2"/>
      <c r="I160" s="2"/>
      <c r="J160" s="2"/>
      <c r="K160" s="2"/>
      <c r="L160" s="2"/>
      <c r="M160" s="2"/>
      <c r="N160" s="2"/>
      <c r="O160" s="2"/>
      <c r="P160" s="2"/>
      <c r="Q160" s="2"/>
      <c r="R160" s="2"/>
      <c r="S160" s="2"/>
      <c r="T160" s="2"/>
      <c r="U160" s="2"/>
      <c r="V160" s="2"/>
      <c r="W160" s="2"/>
      <c r="X160" s="2"/>
      <c r="Y160" s="2"/>
      <c r="Z160" s="2"/>
      <c r="AA160" s="2"/>
      <c r="AB160" s="2"/>
      <c r="AD160" s="419" t="s">
        <v>900</v>
      </c>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383"/>
      <c r="BD160" s="231"/>
    </row>
    <row r="161" spans="1:55" x14ac:dyDescent="0.55000000000000004">
      <c r="A161" s="257" t="s">
        <v>642</v>
      </c>
      <c r="B161" s="265"/>
      <c r="C161" s="278"/>
      <c r="D161" s="237"/>
      <c r="E161" s="39"/>
      <c r="H161" s="2"/>
      <c r="I161" s="2"/>
      <c r="J161" s="2"/>
      <c r="K161" s="2"/>
      <c r="L161" s="2"/>
      <c r="M161" s="2"/>
      <c r="N161" s="2"/>
      <c r="O161" s="2"/>
      <c r="P161" s="2"/>
      <c r="Q161" s="2"/>
      <c r="R161" s="2"/>
      <c r="S161" s="2"/>
      <c r="T161" s="2"/>
      <c r="U161" s="2"/>
      <c r="V161" s="2"/>
      <c r="W161" s="2"/>
      <c r="X161" s="2"/>
      <c r="Y161" s="2"/>
      <c r="Z161" s="2"/>
      <c r="AA161" s="2"/>
      <c r="AB161" s="2"/>
      <c r="AD161" s="419"/>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383"/>
    </row>
    <row r="162" spans="1:55" ht="13.5" thickBot="1" x14ac:dyDescent="0.6">
      <c r="A162" s="444" t="s">
        <v>1</v>
      </c>
      <c r="B162" s="445"/>
      <c r="C162" s="238" t="s">
        <v>643</v>
      </c>
      <c r="D162" s="239" t="s">
        <v>3</v>
      </c>
      <c r="E162" s="39" t="s">
        <v>644</v>
      </c>
      <c r="H162" s="2"/>
      <c r="I162" s="2"/>
      <c r="J162" s="2"/>
      <c r="K162" s="2"/>
      <c r="L162" s="2"/>
      <c r="M162" s="2"/>
      <c r="N162" s="2"/>
      <c r="O162" s="2"/>
      <c r="P162" s="2"/>
      <c r="Q162" s="2"/>
      <c r="R162" s="2"/>
      <c r="S162" s="2"/>
      <c r="T162" s="2"/>
      <c r="U162" s="2"/>
      <c r="V162" s="2"/>
      <c r="W162" s="2"/>
      <c r="X162" s="2"/>
      <c r="Y162" s="2"/>
      <c r="Z162" s="2"/>
      <c r="AA162" s="2"/>
      <c r="AB162" s="2"/>
      <c r="AD162" s="419"/>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383"/>
    </row>
    <row r="163" spans="1:55" ht="45" customHeight="1" thickBot="1" x14ac:dyDescent="0.6">
      <c r="A163" s="279" t="s">
        <v>645</v>
      </c>
      <c r="B163" s="280"/>
      <c r="C163" s="281"/>
      <c r="D163" s="446" t="s">
        <v>646</v>
      </c>
      <c r="E163" s="39" t="s">
        <v>647</v>
      </c>
      <c r="F163" s="2"/>
      <c r="G163" s="2"/>
      <c r="AD163" s="419" t="s">
        <v>606</v>
      </c>
      <c r="AE163" s="2"/>
      <c r="AF163" s="2"/>
      <c r="AG163" s="2"/>
      <c r="AH163" s="2"/>
      <c r="AI163" s="2"/>
      <c r="AJ163" s="2"/>
      <c r="AK163" s="2"/>
      <c r="AL163" s="42"/>
      <c r="AM163" s="2"/>
      <c r="AN163" s="2"/>
      <c r="AO163" s="2"/>
      <c r="AP163" s="2"/>
      <c r="AQ163" s="2"/>
      <c r="AR163" s="2"/>
      <c r="BA163" s="2"/>
      <c r="BB163" s="2"/>
    </row>
    <row r="164" spans="1:55" ht="45" customHeight="1" thickBot="1" x14ac:dyDescent="0.6">
      <c r="A164" s="279" t="s">
        <v>648</v>
      </c>
      <c r="B164" s="280"/>
      <c r="C164" s="281"/>
      <c r="D164" s="447"/>
      <c r="AD164" s="2"/>
      <c r="AE164" s="2" t="s">
        <v>607</v>
      </c>
      <c r="AF164" s="217" t="s">
        <v>608</v>
      </c>
      <c r="AG164" s="217" t="s">
        <v>609</v>
      </c>
      <c r="AH164" s="217" t="s">
        <v>610</v>
      </c>
      <c r="AI164" s="217" t="s">
        <v>611</v>
      </c>
      <c r="AJ164" s="217" t="s">
        <v>612</v>
      </c>
      <c r="AK164" s="42" t="s">
        <v>613</v>
      </c>
      <c r="AL164" s="42" t="s">
        <v>228</v>
      </c>
      <c r="AM164" s="2"/>
      <c r="AN164" s="218" t="s">
        <v>615</v>
      </c>
      <c r="AO164" s="48"/>
      <c r="AP164" s="218" t="s">
        <v>616</v>
      </c>
      <c r="AQ164" s="48"/>
      <c r="AR164" s="2"/>
      <c r="AS164" s="2"/>
      <c r="AT164" s="2"/>
      <c r="AU164" s="2"/>
      <c r="AV164" s="2"/>
    </row>
    <row r="165" spans="1:55" ht="45" customHeight="1" thickBot="1" x14ac:dyDescent="0.6">
      <c r="A165" s="279" t="s">
        <v>649</v>
      </c>
      <c r="B165" s="280"/>
      <c r="C165" s="282"/>
      <c r="D165" s="447"/>
      <c r="E165" s="240" t="s">
        <v>650</v>
      </c>
      <c r="AD165" s="2"/>
      <c r="AE165" s="102" t="s">
        <v>617</v>
      </c>
      <c r="AF165" s="102" t="s">
        <v>618</v>
      </c>
      <c r="AG165" s="102" t="s">
        <v>619</v>
      </c>
      <c r="AH165" s="102" t="s">
        <v>620</v>
      </c>
      <c r="AI165" s="102" t="s">
        <v>621</v>
      </c>
      <c r="AJ165" s="102" t="s">
        <v>622</v>
      </c>
      <c r="AK165" s="102" t="s">
        <v>623</v>
      </c>
      <c r="AL165" s="102"/>
      <c r="AM165" s="42" t="s">
        <v>614</v>
      </c>
      <c r="AN165" s="102" t="s">
        <v>625</v>
      </c>
      <c r="AO165" s="219" t="s">
        <v>626</v>
      </c>
      <c r="AP165" s="102" t="s">
        <v>625</v>
      </c>
      <c r="AQ165" s="219" t="s">
        <v>626</v>
      </c>
      <c r="AR165" s="84" t="s">
        <v>627</v>
      </c>
      <c r="AS165" s="273"/>
      <c r="AT165" s="273"/>
      <c r="AU165" s="273"/>
      <c r="AV165" s="259"/>
      <c r="AX165" s="28" t="s">
        <v>628</v>
      </c>
      <c r="AY165" s="102" t="s">
        <v>629</v>
      </c>
      <c r="AZ165" s="102" t="s">
        <v>630</v>
      </c>
      <c r="BA165" s="102" t="s">
        <v>631</v>
      </c>
      <c r="BB165" s="102" t="s">
        <v>632</v>
      </c>
    </row>
    <row r="166" spans="1:55" ht="45" customHeight="1" thickBot="1" x14ac:dyDescent="0.6">
      <c r="A166" s="279" t="s">
        <v>19</v>
      </c>
      <c r="B166" s="280"/>
      <c r="C166" s="281"/>
      <c r="D166" s="447"/>
      <c r="E166" s="146" t="s">
        <v>651</v>
      </c>
      <c r="AD166" s="220" t="s">
        <v>572</v>
      </c>
      <c r="AE166" s="221" t="str">
        <f>IF(D147="","",D147)</f>
        <v/>
      </c>
      <c r="AF166" s="221" t="str">
        <f>IF($BB$8="","",C127)</f>
        <v/>
      </c>
      <c r="AG166" s="221" t="str">
        <f>IF($BB$8="","",B131)</f>
        <v/>
      </c>
      <c r="AH166" s="221" t="str">
        <f>IF($BB$8="","",1)</f>
        <v/>
      </c>
      <c r="AI166" s="221" t="str">
        <f>IF($BB$8="","",IF(D131&lt;0.9,0.9,IF(D131&lt;1,D131,1)))</f>
        <v/>
      </c>
      <c r="AJ166" s="221" t="str">
        <f>IF($BB$8="","",AG166*AH166*AI166)</f>
        <v/>
      </c>
      <c r="AK166" s="221" t="str">
        <f>IF($BB$8="","",AJ166/AF166)</f>
        <v/>
      </c>
      <c r="AL166" s="221" t="str">
        <f>IF($BB$8="","",IF($AE$170&lt;0.8,1.1,IF($AE$170&lt;1,$AE$170+0.3,IF($AE$170&lt;1.5,1.5,0))))</f>
        <v/>
      </c>
      <c r="AM166" s="102" t="s">
        <v>624</v>
      </c>
      <c r="AN166" s="221" t="str">
        <f>IF($BB$8="","",IF(AL166=0,0,IF(AE166&gt;=AL166,0,IF(AL166&gt;AK166,AM167-AJ166,IF(AL166&lt;AK166,BB166,IF(AL166=AK166,BB166,0))))))</f>
        <v/>
      </c>
      <c r="AO166" s="222" t="str">
        <f>IF($BB$8="","-",IF(AN166=0,"OK",ROUNDUP(AN166/BB166,0)))</f>
        <v>-</v>
      </c>
      <c r="AP166" s="221" t="str">
        <f>IF($BB$8="","",IF(AL166=0,0,IF(AE166&gt;=AL166,0,IF(AL166&gt;AK166,AM167-AJ166,IF(AL166&lt;AK166,BB168,IF(AL166=AK166,BB168,0))))))</f>
        <v/>
      </c>
      <c r="AQ166" s="222" t="str">
        <f>IF($BB$8="","-",IF(AP166=0,"OK",ROUNDUP(AP166/BB168,0)))</f>
        <v>-</v>
      </c>
      <c r="AR166" s="223" t="str">
        <f>IF(AF166="","",IF(C131&lt;1,"壁量に偏りがありバランスが悪い","壁量のバランスはよい"))</f>
        <v/>
      </c>
      <c r="AS166" s="274"/>
      <c r="AT166" s="274"/>
      <c r="AU166" s="274"/>
      <c r="AV166" s="275"/>
      <c r="AX166" s="28" t="s">
        <v>633</v>
      </c>
      <c r="AY166" s="224">
        <v>5.2</v>
      </c>
      <c r="AZ166" s="224">
        <v>1</v>
      </c>
      <c r="BA166" s="224">
        <v>0.9</v>
      </c>
      <c r="BB166" s="224">
        <f>ROUNDDOWN(BA166*AZ166*AY166,2)</f>
        <v>4.68</v>
      </c>
    </row>
    <row r="167" spans="1:55" ht="22.5" customHeight="1" thickBot="1" x14ac:dyDescent="0.6">
      <c r="A167" s="283" t="s">
        <v>25</v>
      </c>
      <c r="B167" s="284"/>
      <c r="C167" s="285" t="s">
        <v>652</v>
      </c>
      <c r="D167" s="446" t="s">
        <v>653</v>
      </c>
      <c r="AD167" s="220" t="s">
        <v>573</v>
      </c>
      <c r="AE167" s="221" t="str">
        <f>IF(D148="","",D148)</f>
        <v/>
      </c>
      <c r="AF167" s="221" t="str">
        <f>IF($BB$8="","",AF166)</f>
        <v/>
      </c>
      <c r="AG167" s="221" t="str">
        <f>IF($BB$8="","",B132)</f>
        <v/>
      </c>
      <c r="AH167" s="221" t="str">
        <f>IF($BB$8="","",1)</f>
        <v/>
      </c>
      <c r="AI167" s="221" t="str">
        <f>IF($BB$8="","",IF(D131&lt;0.9,0.9,IF(D131&lt;1,D131,1)))</f>
        <v/>
      </c>
      <c r="AJ167" s="221" t="str">
        <f>IF($BB$8="","",AG167*AH167*AI167)</f>
        <v/>
      </c>
      <c r="AK167" s="221" t="str">
        <f>IF($BB$8="","",AJ167/AF167)</f>
        <v/>
      </c>
      <c r="AL167" s="221" t="str">
        <f>IF($BB$8="","",IF($AE$170&lt;0.8,1.1,IF($AE$170&lt;1,$AE$170+0.3,IF($AE$170&lt;1.5,1.5,0))))</f>
        <v/>
      </c>
      <c r="AM167" s="221" t="str">
        <f>IF($BB$8="","",AL166*AF166)</f>
        <v/>
      </c>
      <c r="AN167" s="221" t="str">
        <f>IF($BB$8="","",IF(AL167=0,0,IF(AE167&gt;=AL167,0,IF(AL167&gt;AK167,AM168-AJ167,IF(AL167&lt;AK167,BB166,IF(AL167=AK167,BB166,0))))))</f>
        <v/>
      </c>
      <c r="AO167" s="222" t="str">
        <f>IF($BB$8="","-",IF(AN167=0,"OK",ROUNDUP(AN167/BB166,0)))</f>
        <v>-</v>
      </c>
      <c r="AP167" s="221" t="str">
        <f>IF($BB$8="","",IF(AL167=0,0,IF(AE167&gt;=AL167,0,IF(AL167&gt;AK167,AM168-AJ167,IF(AL167&lt;AK167,BB168,IF(AL167=AK167,BB168,0))))))</f>
        <v/>
      </c>
      <c r="AQ167" s="222" t="str">
        <f>IF($BB$8="","-",IF(AP167=0,"OK",ROUNDUP(AP167/BB168,0)))</f>
        <v>-</v>
      </c>
      <c r="AR167" s="223" t="str">
        <f>IF(AE167="","",IF(C132&lt;1,"壁量に偏りがありバランスが悪い","壁量のバランスはよい"))</f>
        <v/>
      </c>
      <c r="AS167" s="274"/>
      <c r="AT167" s="274"/>
      <c r="AU167" s="274"/>
      <c r="AV167" s="275"/>
      <c r="AW167" s="225"/>
      <c r="AX167" s="28" t="s">
        <v>634</v>
      </c>
      <c r="AY167" s="224">
        <v>5.2</v>
      </c>
      <c r="AZ167" s="224">
        <v>0.8</v>
      </c>
      <c r="BA167" s="224">
        <v>0.9</v>
      </c>
      <c r="BB167" s="224">
        <f>ROUNDDOWN(BA167*AZ167*AY167,2)</f>
        <v>3.74</v>
      </c>
      <c r="BC167" s="22"/>
    </row>
    <row r="168" spans="1:55" ht="22.5" customHeight="1" thickBot="1" x14ac:dyDescent="0.6">
      <c r="A168" s="286"/>
      <c r="B168" s="284"/>
      <c r="C168" s="285" t="s">
        <v>878</v>
      </c>
      <c r="D168" s="448"/>
      <c r="AD168" s="220" t="s">
        <v>574</v>
      </c>
      <c r="AE168" s="221" t="str">
        <f>IF(D149="","",D149)</f>
        <v/>
      </c>
      <c r="AF168" s="221">
        <f>C128</f>
        <v>0</v>
      </c>
      <c r="AG168" s="221" t="str">
        <f>IF(B133="","",B133)</f>
        <v/>
      </c>
      <c r="AH168" s="221">
        <v>1</v>
      </c>
      <c r="AI168" s="221" t="e">
        <f>IF(D131&lt;0.9,0.9,IF(D131&lt;1,D131,1))</f>
        <v>#DIV/0!</v>
      </c>
      <c r="AJ168" s="221" t="str">
        <f>IF(B133="","",AG168*AH168*AI168)</f>
        <v/>
      </c>
      <c r="AK168" s="221" t="e">
        <f>IF(AF168="","",AJ168/AF168)</f>
        <v>#VALUE!</v>
      </c>
      <c r="AL168" s="221">
        <f>IF($AE$170&lt;0.8,1.1,IF($AE$170&lt;1,$AE$170+0.3,IF($AE$170&lt;1.5,1.5,0)))</f>
        <v>1.1000000000000001</v>
      </c>
      <c r="AM168" s="221" t="str">
        <f>IF($BB$8="","",AL167*AF167)</f>
        <v/>
      </c>
      <c r="AN168" s="221">
        <f>IF(AL168="","",IF(AL168=0,0,IF(AE168&gt;=AL168,0,IF(AK168="","",IF(AL168&gt;AK168,AM169-AJ168,IF(AL168&lt;AK168,BB167,IF(AL168=AK168,BB167,0)))))))</f>
        <v>0</v>
      </c>
      <c r="AO168" s="222" t="str">
        <f>IF(AF168="","-",IF(AN168=0,"OK",ROUNDUP(AN168/BB167,0)))</f>
        <v>OK</v>
      </c>
      <c r="AP168" s="221">
        <f>IF(AL168="","",IF(AL168=0,0,IF(AE168&gt;=AL168,0,IF(AK168="","",IF(AL168&gt;AK168,AM169-AJ168,IF(AL168&lt;AK168,BB169,IF(AL168=AK168,BB169,0)))))))</f>
        <v>0</v>
      </c>
      <c r="AQ168" s="222" t="str">
        <f>IF(AF168="","-",IF(AP168=0,"OK",ROUNDUP(AP168/BB169,0)))</f>
        <v>OK</v>
      </c>
      <c r="AR168" s="223" t="str">
        <f>IF(BB7=""," ",IF(C133&lt;1,"壁量に偏りがありバランスが悪い","壁量のバランスはよい"))</f>
        <v xml:space="preserve"> </v>
      </c>
      <c r="AS168" s="274"/>
      <c r="AT168" s="274"/>
      <c r="AU168" s="274"/>
      <c r="AV168" s="275"/>
      <c r="AW168" s="265"/>
      <c r="AX168" s="28" t="s">
        <v>635</v>
      </c>
      <c r="AY168" s="224">
        <v>2.8</v>
      </c>
      <c r="AZ168" s="224">
        <v>1</v>
      </c>
      <c r="BA168" s="224">
        <v>0.9</v>
      </c>
      <c r="BB168" s="224">
        <f>ROUNDDOWN(BA168*AZ168*AY168,2)</f>
        <v>2.52</v>
      </c>
      <c r="BC168" s="265"/>
    </row>
    <row r="169" spans="1:55" ht="22.5" customHeight="1" thickBot="1" x14ac:dyDescent="0.6">
      <c r="A169" s="286"/>
      <c r="B169" s="284"/>
      <c r="C169" s="285" t="s">
        <v>117</v>
      </c>
      <c r="D169" s="448"/>
      <c r="AD169" s="226" t="s">
        <v>576</v>
      </c>
      <c r="AE169" s="227" t="str">
        <f>IF(D150="","",D150)</f>
        <v/>
      </c>
      <c r="AF169" s="221">
        <f>AF168</f>
        <v>0</v>
      </c>
      <c r="AG169" s="221" t="str">
        <f>IF(B134="","",B134)</f>
        <v/>
      </c>
      <c r="AH169" s="221">
        <v>1</v>
      </c>
      <c r="AI169" s="221" t="e">
        <f>AI168</f>
        <v>#DIV/0!</v>
      </c>
      <c r="AJ169" s="221" t="str">
        <f>IF(B134="","",AG169*AH169*AI169)</f>
        <v/>
      </c>
      <c r="AK169" s="221" t="e">
        <f>IF(AF169="","",AJ169/AF169)</f>
        <v>#VALUE!</v>
      </c>
      <c r="AL169" s="221">
        <f>IF($AE$170&lt;0.8,1.1,IF($AE$170&lt;1,$AE$170+0.3,IF($AE$170&lt;1.5,1.5,0)))</f>
        <v>1.1000000000000001</v>
      </c>
      <c r="AM169" s="221">
        <f>IF(AL168="","",AL168*AF168)</f>
        <v>0</v>
      </c>
      <c r="AN169" s="221">
        <f>IF(AL169="","",IF(AL169=0,0,IF(AE169&gt;=AL169,0,IF(AK169="","",IF(AL169&gt;AK169,AM170-AJ169,IF(AL169&lt;AK169,BB167,IF(AL169=AK169,BB167,0)))))))</f>
        <v>0</v>
      </c>
      <c r="AO169" s="228" t="str">
        <f>IF(AF169="","-",IF(AN169=0,"OK",ROUNDUP(AN169/BB167,0)))</f>
        <v>OK</v>
      </c>
      <c r="AP169" s="221">
        <f>IF(AL169="","",IF(AL169=0,0,IF(AE169&gt;=AL169,0,IF(AK169="","",IF(AL169&gt;AK169,AM170-AJ169,IF(AL169&lt;AK169,BB169,IF(AL169=AK169,BB169,0)))))))</f>
        <v>0</v>
      </c>
      <c r="AQ169" s="222" t="str">
        <f>IF(AF169="","-",IF(AP169=0,"OK",ROUNDUP(AP169/BB169,0)))</f>
        <v>OK</v>
      </c>
      <c r="AR169" s="223" t="str">
        <f>IF(BB7=""," ",IF(C134&lt;1,"壁量に偏りがありバランスが悪い","壁量のバランスはよい"))</f>
        <v xml:space="preserve"> </v>
      </c>
      <c r="AS169" s="274"/>
      <c r="AT169" s="274"/>
      <c r="AU169" s="274"/>
      <c r="AV169" s="275"/>
      <c r="AW169" s="229"/>
      <c r="AX169" s="28" t="s">
        <v>636</v>
      </c>
      <c r="AY169" s="224">
        <v>2.8</v>
      </c>
      <c r="AZ169" s="224">
        <v>0.8</v>
      </c>
      <c r="BA169" s="224">
        <v>0.9</v>
      </c>
      <c r="BB169" s="224">
        <f>ROUNDDOWN(BA169*AZ169*AY169,2)</f>
        <v>2.0099999999999998</v>
      </c>
      <c r="BC169" s="230"/>
    </row>
    <row r="170" spans="1:55" ht="22.5" customHeight="1" thickTop="1" thickBot="1" x14ac:dyDescent="0.6">
      <c r="A170" s="286"/>
      <c r="B170" s="284"/>
      <c r="C170" s="285" t="s">
        <v>654</v>
      </c>
      <c r="D170" s="448"/>
      <c r="AD170" s="232" t="s">
        <v>637</v>
      </c>
      <c r="AE170" s="233">
        <f>IF(AE166="",MIN(AE168:AE169),MIN(AE166:AE169))</f>
        <v>0</v>
      </c>
      <c r="AM170" s="221">
        <f>IF(AL169="","",AL169*AF169)</f>
        <v>0</v>
      </c>
      <c r="AN170" s="257" t="s">
        <v>638</v>
      </c>
      <c r="AO170" s="234">
        <f>IF(AO166="OK",IF(AO167="OK",IF(AO168="OK",IF(AO169="OK",0,SUM(AO166:AO169)),SUM(AO166:AO169)),SUM(AO166:AO169)),SUM(AO166:AO169))</f>
        <v>0</v>
      </c>
      <c r="AP170" s="2"/>
      <c r="AQ170" s="234">
        <f>IF(AQ166="OK",IF(AQ167="OK",IF(AQ168="OK",IF(AQ169="OK",0,SUM(AQ166:AQ169)),SUM(AQ166:AQ169)),SUM(AQ166:AQ169)),SUM(AQ166:AQ169))</f>
        <v>0</v>
      </c>
      <c r="AR170" s="2"/>
      <c r="AS170" s="2"/>
      <c r="AT170" s="2"/>
      <c r="AU170" s="2"/>
      <c r="AV170" s="2"/>
      <c r="AW170" s="229"/>
      <c r="AX170" s="265"/>
      <c r="AY170" s="230"/>
      <c r="AZ170" s="230"/>
      <c r="BA170" s="230"/>
      <c r="BB170" s="230"/>
      <c r="BC170" s="230"/>
    </row>
    <row r="171" spans="1:55" ht="22.5" customHeight="1" thickBot="1" x14ac:dyDescent="0.6">
      <c r="A171" s="286"/>
      <c r="B171" s="284"/>
      <c r="C171" s="285" t="s">
        <v>655</v>
      </c>
      <c r="D171" s="449"/>
      <c r="AD171" s="2"/>
      <c r="AE171" s="236"/>
      <c r="AO171" s="22"/>
      <c r="AP171" s="2"/>
      <c r="AQ171" s="22"/>
      <c r="AR171" s="2"/>
      <c r="AS171" s="2"/>
      <c r="AT171" s="2"/>
      <c r="AU171" s="2"/>
      <c r="AV171" s="2"/>
      <c r="AW171" s="229"/>
      <c r="AX171" s="265"/>
      <c r="AY171" s="230"/>
      <c r="AZ171" s="230"/>
      <c r="BA171" s="230"/>
      <c r="BB171" s="230"/>
      <c r="BC171" s="230"/>
    </row>
    <row r="172" spans="1:55" ht="51.75" customHeight="1" thickBot="1" x14ac:dyDescent="0.6">
      <c r="A172" s="287" t="s">
        <v>461</v>
      </c>
      <c r="B172" s="280"/>
      <c r="C172" s="288"/>
      <c r="D172" s="241" t="s">
        <v>656</v>
      </c>
      <c r="AD172" s="2"/>
      <c r="AE172" s="236"/>
      <c r="AO172" s="22"/>
      <c r="AP172" s="2"/>
      <c r="AQ172" s="22"/>
      <c r="AR172" s="2"/>
      <c r="AS172" s="2"/>
      <c r="AT172" s="2"/>
      <c r="AU172" s="2"/>
      <c r="AV172" s="2"/>
      <c r="AW172" s="229"/>
      <c r="AX172" s="265"/>
      <c r="AY172" s="230"/>
      <c r="AZ172" s="230"/>
      <c r="BA172" s="230"/>
      <c r="BB172" s="230"/>
      <c r="BC172" s="230"/>
    </row>
    <row r="173" spans="1:55" ht="26.5" thickBot="1" x14ac:dyDescent="0.6">
      <c r="A173" s="289"/>
      <c r="B173" s="290" t="s">
        <v>657</v>
      </c>
      <c r="C173" s="291" t="str">
        <f>IF(C12=AE9,"伝統構法の建物は、地震時の変形の度合が在来工法に比べて大きいため、これに応じた補強をバランスよく行うことが望ましいです。","")</f>
        <v/>
      </c>
      <c r="D173" s="242" t="s">
        <v>658</v>
      </c>
      <c r="AN173" s="2"/>
      <c r="AO173" s="2"/>
      <c r="AP173" s="2"/>
      <c r="AQ173" s="2"/>
      <c r="AR173" s="2"/>
      <c r="AS173" s="2"/>
      <c r="AT173" s="2"/>
      <c r="AU173" s="229"/>
      <c r="AV173" s="265"/>
      <c r="AW173" s="230"/>
      <c r="AX173" s="230"/>
      <c r="AY173" s="230"/>
      <c r="AZ173" s="230"/>
      <c r="BA173" s="230"/>
      <c r="BB173" s="231"/>
    </row>
    <row r="174" spans="1:55" x14ac:dyDescent="0.55000000000000004">
      <c r="AJ174" s="2"/>
      <c r="AK174" s="2"/>
      <c r="AL174" s="2"/>
      <c r="AM174" s="2"/>
      <c r="AN174" s="2"/>
      <c r="AO174" s="2"/>
      <c r="AP174" s="2"/>
      <c r="AQ174" s="2"/>
      <c r="AR174" s="2"/>
      <c r="AS174" s="2"/>
      <c r="AT174" s="2"/>
      <c r="AU174" s="229"/>
      <c r="AV174" s="265"/>
      <c r="AW174" s="230"/>
      <c r="AX174" s="230"/>
      <c r="AY174" s="230"/>
      <c r="AZ174" s="230"/>
      <c r="BA174" s="230"/>
      <c r="BB174" s="231"/>
    </row>
    <row r="175" spans="1:55" x14ac:dyDescent="0.55000000000000004">
      <c r="AJ175" s="2"/>
      <c r="AK175" s="2"/>
      <c r="AL175" s="2"/>
      <c r="AM175" s="2"/>
      <c r="AN175" s="2"/>
      <c r="AO175" s="2"/>
      <c r="AP175" s="2"/>
      <c r="AQ175" s="2"/>
      <c r="AR175" s="2"/>
      <c r="AS175" s="2"/>
      <c r="AT175" s="2"/>
      <c r="AU175" s="265"/>
      <c r="AV175" s="265"/>
      <c r="AW175" s="265"/>
      <c r="AX175" s="265"/>
      <c r="AY175" s="265"/>
      <c r="AZ175" s="265"/>
      <c r="BA175" s="265"/>
      <c r="BB175" s="265"/>
    </row>
    <row r="176" spans="1:55" x14ac:dyDescent="0.55000000000000004">
      <c r="AM176" s="2"/>
      <c r="AN176" s="2"/>
      <c r="AO176" s="2"/>
      <c r="AP176" s="2"/>
      <c r="AQ176" s="2"/>
      <c r="AR176" s="2"/>
      <c r="AS176" s="2"/>
      <c r="AT176" s="2"/>
      <c r="AU176" s="265"/>
      <c r="AV176" s="265"/>
      <c r="AW176" s="265"/>
      <c r="AX176" s="265"/>
      <c r="AY176" s="265"/>
      <c r="AZ176" s="265"/>
      <c r="BA176" s="265"/>
      <c r="BB176" s="265"/>
    </row>
    <row r="177" spans="5:78" x14ac:dyDescent="0.55000000000000004">
      <c r="AM177" s="2"/>
      <c r="AN177" s="2"/>
      <c r="AO177" s="2"/>
      <c r="AP177" s="2"/>
      <c r="AQ177" s="2"/>
      <c r="AR177" s="2"/>
      <c r="AS177" s="2"/>
      <c r="AT177" s="2"/>
      <c r="AU177" s="265"/>
      <c r="AV177" s="265"/>
      <c r="AW177" s="265"/>
      <c r="AX177" s="265"/>
      <c r="AY177" s="265"/>
      <c r="AZ177" s="265"/>
      <c r="BA177" s="265"/>
      <c r="BB177" s="265"/>
    </row>
    <row r="178" spans="5:78" x14ac:dyDescent="0.55000000000000004">
      <c r="AJ178" s="2"/>
      <c r="AK178" s="2"/>
      <c r="AL178" s="2"/>
      <c r="AM178" s="2"/>
      <c r="AN178" s="2"/>
      <c r="AO178" s="2"/>
      <c r="AP178" s="2"/>
      <c r="AQ178" s="2"/>
      <c r="AR178" s="2"/>
      <c r="AS178" s="2"/>
      <c r="AT178" s="2"/>
      <c r="AU178" s="265"/>
      <c r="AV178" s="265"/>
      <c r="AW178" s="265"/>
      <c r="AX178" s="265"/>
      <c r="AY178" s="265"/>
      <c r="AZ178" s="265"/>
      <c r="BA178" s="265"/>
      <c r="BB178" s="265"/>
    </row>
    <row r="179" spans="5:78" x14ac:dyDescent="0.55000000000000004">
      <c r="AM179" s="2"/>
      <c r="AU179" s="265"/>
      <c r="AV179" s="265"/>
      <c r="AW179" s="265"/>
      <c r="AX179" s="265"/>
      <c r="AY179" s="265"/>
      <c r="AZ179" s="265"/>
      <c r="BA179" s="265"/>
      <c r="BB179" s="265"/>
    </row>
    <row r="180" spans="5:78" x14ac:dyDescent="0.55000000000000004">
      <c r="AU180" s="265"/>
      <c r="AV180" s="265"/>
      <c r="AW180" s="265"/>
      <c r="AX180" s="265"/>
      <c r="AY180" s="265"/>
      <c r="AZ180" s="265"/>
      <c r="BA180" s="265"/>
      <c r="BB180" s="265"/>
    </row>
    <row r="181" spans="5:78" x14ac:dyDescent="0.55000000000000004">
      <c r="AU181" s="265"/>
      <c r="AV181" s="265"/>
      <c r="AW181" s="265"/>
      <c r="AX181" s="265"/>
      <c r="AY181" s="265"/>
      <c r="AZ181" s="265"/>
      <c r="BA181" s="265"/>
      <c r="BB181" s="265"/>
    </row>
    <row r="182" spans="5:78" x14ac:dyDescent="0.55000000000000004">
      <c r="AU182" s="265"/>
      <c r="AV182" s="265"/>
      <c r="AW182" s="265"/>
      <c r="AX182" s="265"/>
      <c r="AY182" s="265"/>
      <c r="AZ182" s="265"/>
      <c r="BA182" s="265"/>
      <c r="BB182" s="265"/>
    </row>
    <row r="183" spans="5:78" x14ac:dyDescent="0.55000000000000004">
      <c r="AU183" s="265"/>
      <c r="AV183" s="265"/>
      <c r="AW183" s="265"/>
      <c r="AX183" s="265"/>
      <c r="AY183" s="265"/>
      <c r="AZ183" s="265"/>
      <c r="BA183" s="265"/>
      <c r="BB183" s="265"/>
    </row>
    <row r="184" spans="5:78" x14ac:dyDescent="0.55000000000000004">
      <c r="AU184" s="265"/>
      <c r="AV184" s="265"/>
      <c r="AW184" s="265"/>
      <c r="AX184" s="265"/>
      <c r="AY184" s="265"/>
      <c r="AZ184" s="265"/>
      <c r="BA184" s="265"/>
      <c r="BB184" s="265"/>
    </row>
    <row r="187" spans="5:78" x14ac:dyDescent="0.55000000000000004">
      <c r="AD187" s="243" t="s">
        <v>659</v>
      </c>
      <c r="AE187" s="388"/>
      <c r="AF187" s="388"/>
      <c r="AG187" s="388"/>
      <c r="AH187" s="388"/>
      <c r="AI187" s="388"/>
      <c r="AJ187" s="388"/>
      <c r="AK187" s="388"/>
      <c r="AL187" s="388"/>
    </row>
    <row r="188" spans="5:78" x14ac:dyDescent="0.55000000000000004">
      <c r="AD188" s="208" t="s">
        <v>660</v>
      </c>
      <c r="AE188" s="388"/>
      <c r="AF188" s="388"/>
      <c r="AG188" s="388"/>
      <c r="AH188" s="388"/>
      <c r="AI188" s="388"/>
      <c r="AJ188" s="388"/>
      <c r="AK188" s="388"/>
      <c r="AL188" s="388"/>
      <c r="AM188" s="388"/>
    </row>
    <row r="189" spans="5:78" x14ac:dyDescent="0.55000000000000004">
      <c r="AD189" s="208" t="s">
        <v>661</v>
      </c>
      <c r="AE189" s="388"/>
      <c r="AF189" s="388"/>
      <c r="AG189" s="388"/>
      <c r="AH189" s="388"/>
      <c r="AI189" s="388"/>
      <c r="AJ189" s="388"/>
      <c r="AK189" s="388"/>
      <c r="AL189" s="388"/>
      <c r="AM189" s="388"/>
    </row>
    <row r="190" spans="5:78" x14ac:dyDescent="0.55000000000000004">
      <c r="AD190" s="208" t="s">
        <v>662</v>
      </c>
      <c r="AE190" s="23"/>
      <c r="AF190" s="23"/>
      <c r="AG190" s="23"/>
      <c r="AH190" s="23"/>
      <c r="AI190" s="23"/>
      <c r="AJ190" s="23"/>
      <c r="AK190" s="23"/>
      <c r="AL190" s="23"/>
      <c r="AM190" s="388"/>
    </row>
    <row r="191" spans="5:78" s="299" customFormat="1" x14ac:dyDescent="0.55000000000000004">
      <c r="E191" s="298"/>
      <c r="F191" s="298"/>
      <c r="G191" s="298"/>
      <c r="H191" s="298"/>
      <c r="I191" s="298"/>
      <c r="J191" s="298"/>
      <c r="K191" s="298"/>
      <c r="L191" s="298"/>
      <c r="M191" s="298"/>
      <c r="N191" s="298"/>
      <c r="O191" s="298"/>
      <c r="P191" s="298"/>
      <c r="Q191" s="298"/>
      <c r="R191" s="298"/>
      <c r="S191" s="298"/>
      <c r="T191" s="298"/>
      <c r="U191" s="298"/>
      <c r="V191" s="298"/>
      <c r="W191" s="298"/>
      <c r="X191" s="298"/>
      <c r="Y191" s="298"/>
      <c r="Z191" s="298"/>
      <c r="AA191" s="298"/>
      <c r="AB191" s="298"/>
      <c r="AC191" s="298"/>
      <c r="AD191" s="208" t="s">
        <v>663</v>
      </c>
      <c r="AE191" s="23"/>
      <c r="AF191" s="23"/>
      <c r="AG191" s="23"/>
      <c r="AH191" s="23"/>
      <c r="AI191" s="23"/>
      <c r="AJ191" s="23"/>
      <c r="AK191" s="23"/>
      <c r="AL191" s="23"/>
      <c r="AM191" s="388"/>
      <c r="AN191" s="257"/>
      <c r="AO191" s="257"/>
      <c r="AP191" s="257"/>
      <c r="AQ191" s="257"/>
      <c r="AR191" s="257"/>
      <c r="AS191" s="257"/>
      <c r="AT191" s="257"/>
      <c r="AU191" s="257"/>
      <c r="AV191" s="257"/>
      <c r="AW191" s="257"/>
      <c r="AX191" s="257"/>
      <c r="AY191" s="257"/>
      <c r="AZ191" s="257"/>
      <c r="BA191" s="257"/>
      <c r="BB191" s="257"/>
      <c r="BC191" s="257"/>
      <c r="BD191" s="298"/>
      <c r="BE191" s="298"/>
      <c r="BF191" s="298"/>
      <c r="BG191" s="298"/>
      <c r="BH191" s="298"/>
      <c r="BI191" s="298"/>
      <c r="BJ191" s="298"/>
      <c r="BK191" s="298"/>
      <c r="BL191" s="298"/>
      <c r="BM191" s="298"/>
      <c r="BN191" s="298"/>
      <c r="BO191" s="298"/>
      <c r="BP191" s="298"/>
      <c r="BQ191" s="298"/>
      <c r="BR191" s="298"/>
      <c r="BS191" s="298"/>
      <c r="BT191" s="298"/>
      <c r="BU191" s="298"/>
      <c r="BV191" s="298"/>
      <c r="BW191" s="298"/>
      <c r="BX191" s="298"/>
      <c r="BY191" s="298"/>
      <c r="BZ191" s="298"/>
    </row>
    <row r="192" spans="5:78" x14ac:dyDescent="0.55000000000000004">
      <c r="AD192" s="388"/>
      <c r="AE192" s="23"/>
      <c r="AF192" s="23"/>
      <c r="AG192" s="23"/>
      <c r="AH192" s="23"/>
      <c r="AI192" s="23"/>
      <c r="AJ192" s="23"/>
      <c r="AK192" s="23"/>
      <c r="AL192" s="23"/>
      <c r="AM192" s="388"/>
    </row>
    <row r="193" spans="30:55" x14ac:dyDescent="0.55000000000000004">
      <c r="AD193" s="244" t="s">
        <v>645</v>
      </c>
      <c r="AE193" s="23"/>
      <c r="AF193" s="23"/>
      <c r="AG193" s="23"/>
      <c r="AH193" s="23"/>
      <c r="AI193" s="23"/>
      <c r="AJ193" s="23"/>
      <c r="AK193" s="23"/>
      <c r="AL193" s="23"/>
      <c r="AM193" s="388"/>
    </row>
    <row r="194" spans="30:55" x14ac:dyDescent="0.55000000000000004">
      <c r="AD194" s="389" t="s">
        <v>664</v>
      </c>
      <c r="AE194" s="23"/>
      <c r="AF194" s="23"/>
      <c r="AG194" s="23"/>
      <c r="AH194" s="23"/>
      <c r="AI194" s="23"/>
      <c r="AJ194" s="23"/>
      <c r="AK194" s="23"/>
      <c r="AL194" s="23"/>
      <c r="AM194" s="388"/>
    </row>
    <row r="195" spans="30:55" x14ac:dyDescent="0.55000000000000004">
      <c r="AD195" s="389" t="s">
        <v>665</v>
      </c>
      <c r="AE195" s="390"/>
      <c r="AF195" s="23"/>
      <c r="AG195" s="23"/>
      <c r="AH195" s="23"/>
      <c r="AI195" s="23"/>
      <c r="AJ195" s="23"/>
      <c r="AK195" s="23"/>
      <c r="AL195" s="23"/>
      <c r="AM195" s="388"/>
    </row>
    <row r="196" spans="30:55" x14ac:dyDescent="0.55000000000000004">
      <c r="AD196" s="389" t="s">
        <v>666</v>
      </c>
      <c r="AE196" s="390"/>
      <c r="AF196" s="23"/>
      <c r="AG196" s="23"/>
      <c r="AH196" s="23"/>
      <c r="AI196" s="23"/>
      <c r="AJ196" s="23"/>
      <c r="AK196" s="23"/>
      <c r="AL196" s="23"/>
      <c r="AM196" s="388"/>
    </row>
    <row r="197" spans="30:55" x14ac:dyDescent="0.55000000000000004">
      <c r="AD197" s="389" t="s">
        <v>667</v>
      </c>
      <c r="AE197" s="390"/>
      <c r="AF197" s="23"/>
      <c r="AG197" s="23"/>
      <c r="AH197" s="23"/>
      <c r="AI197" s="23"/>
      <c r="AJ197" s="23"/>
      <c r="AK197" s="23"/>
      <c r="AL197" s="23"/>
      <c r="AM197" s="388"/>
    </row>
    <row r="198" spans="30:55" x14ac:dyDescent="0.55000000000000004">
      <c r="AD198" s="389" t="s">
        <v>668</v>
      </c>
      <c r="AE198" s="390"/>
      <c r="AF198" s="23"/>
      <c r="AG198" s="23"/>
      <c r="AH198" s="23"/>
      <c r="AI198" s="23"/>
      <c r="AJ198" s="23"/>
      <c r="AK198" s="23"/>
      <c r="AL198" s="23"/>
      <c r="AM198" s="388"/>
    </row>
    <row r="199" spans="30:55" x14ac:dyDescent="0.55000000000000004">
      <c r="AD199" s="388"/>
      <c r="AE199" s="23"/>
      <c r="AF199" s="23"/>
      <c r="AG199" s="23"/>
      <c r="AH199" s="23"/>
      <c r="AI199" s="23"/>
      <c r="AJ199" s="23"/>
      <c r="AK199" s="23"/>
      <c r="AL199" s="23"/>
      <c r="AM199" s="388"/>
    </row>
    <row r="200" spans="30:55" x14ac:dyDescent="0.55000000000000004">
      <c r="AD200" s="244" t="s">
        <v>648</v>
      </c>
      <c r="AE200" s="23"/>
      <c r="AF200" s="23"/>
      <c r="AG200" s="23"/>
      <c r="AH200" s="23"/>
      <c r="AI200" s="23"/>
      <c r="AJ200" s="23"/>
      <c r="AK200" s="23"/>
      <c r="AL200" s="23"/>
      <c r="AM200" s="388"/>
    </row>
    <row r="201" spans="30:55" x14ac:dyDescent="0.55000000000000004">
      <c r="AD201" s="389" t="s">
        <v>669</v>
      </c>
      <c r="AE201" s="23"/>
      <c r="AF201" s="23"/>
      <c r="AG201" s="23"/>
      <c r="AH201" s="23"/>
      <c r="AI201" s="23"/>
      <c r="AJ201" s="23"/>
      <c r="AK201" s="23"/>
      <c r="AL201" s="23"/>
      <c r="AM201" s="388"/>
    </row>
    <row r="202" spans="30:55" x14ac:dyDescent="0.55000000000000004">
      <c r="AD202" s="389" t="s">
        <v>670</v>
      </c>
      <c r="AE202" s="23"/>
      <c r="AF202" s="23"/>
      <c r="AG202" s="23"/>
      <c r="AH202" s="23"/>
      <c r="AI202" s="23"/>
      <c r="AJ202" s="23"/>
      <c r="AK202" s="23"/>
      <c r="AL202" s="23"/>
      <c r="AM202" s="388"/>
    </row>
    <row r="203" spans="30:55" x14ac:dyDescent="0.55000000000000004">
      <c r="AD203" s="389" t="s">
        <v>872</v>
      </c>
      <c r="AE203" s="23"/>
      <c r="AF203" s="23"/>
      <c r="AG203" s="23"/>
      <c r="AH203" s="23"/>
      <c r="AI203" s="23"/>
      <c r="AJ203" s="23"/>
      <c r="AK203" s="23"/>
      <c r="AL203" s="23"/>
      <c r="AM203" s="388"/>
      <c r="AN203" s="298"/>
      <c r="AO203" s="298"/>
      <c r="AP203" s="298"/>
      <c r="AQ203" s="298"/>
      <c r="AR203" s="298"/>
      <c r="AS203" s="298"/>
      <c r="AT203" s="298"/>
      <c r="AU203" s="298"/>
      <c r="AV203" s="298"/>
      <c r="AW203" s="298"/>
      <c r="AX203" s="298"/>
      <c r="AY203" s="298"/>
      <c r="AZ203" s="298"/>
      <c r="BA203" s="298"/>
      <c r="BB203" s="298"/>
      <c r="BC203" s="298"/>
    </row>
    <row r="204" spans="30:55" x14ac:dyDescent="0.55000000000000004">
      <c r="AD204" s="23"/>
      <c r="AE204" s="23"/>
      <c r="AF204" s="23"/>
      <c r="AG204" s="23"/>
      <c r="AH204" s="23"/>
      <c r="AI204" s="23"/>
      <c r="AJ204" s="23"/>
      <c r="AK204" s="23"/>
      <c r="AL204" s="23"/>
      <c r="AM204" s="388"/>
    </row>
    <row r="205" spans="30:55" x14ac:dyDescent="0.55000000000000004">
      <c r="AD205" s="244" t="s">
        <v>381</v>
      </c>
      <c r="AE205" s="23"/>
      <c r="AF205" s="23"/>
      <c r="AG205" s="23"/>
      <c r="AH205" s="23"/>
      <c r="AI205" s="23"/>
      <c r="AJ205" s="23"/>
      <c r="AK205" s="23"/>
      <c r="AL205" s="23"/>
      <c r="AM205" s="388"/>
    </row>
    <row r="206" spans="30:55" x14ac:dyDescent="0.55000000000000004">
      <c r="AD206" s="389" t="s">
        <v>671</v>
      </c>
      <c r="AE206" s="23"/>
      <c r="AF206" s="23"/>
      <c r="AG206" s="23"/>
      <c r="AH206" s="23"/>
      <c r="AI206" s="23"/>
      <c r="AJ206" s="23"/>
      <c r="AK206" s="23"/>
      <c r="AL206" s="23"/>
      <c r="AM206" s="388"/>
    </row>
    <row r="207" spans="30:55" x14ac:dyDescent="0.55000000000000004">
      <c r="AD207" s="389" t="s">
        <v>672</v>
      </c>
      <c r="AE207" s="23"/>
      <c r="AF207" s="23"/>
      <c r="AG207" s="23"/>
      <c r="AH207" s="23"/>
      <c r="AI207" s="23"/>
      <c r="AJ207" s="23"/>
      <c r="AK207" s="23"/>
      <c r="AL207" s="23"/>
      <c r="AM207" s="388"/>
    </row>
    <row r="208" spans="30:55" x14ac:dyDescent="0.55000000000000004">
      <c r="AD208" s="388"/>
      <c r="AE208" s="23"/>
      <c r="AF208" s="23"/>
      <c r="AG208" s="23"/>
      <c r="AH208" s="23"/>
      <c r="AI208" s="23"/>
      <c r="AJ208" s="23"/>
      <c r="AK208" s="23"/>
      <c r="AL208" s="23"/>
      <c r="AM208" s="388"/>
    </row>
    <row r="209" spans="5:78" x14ac:dyDescent="0.55000000000000004">
      <c r="AD209" s="391" t="s">
        <v>19</v>
      </c>
      <c r="AE209" s="388"/>
      <c r="AF209" s="388"/>
      <c r="AG209" s="388"/>
      <c r="AH209" s="388"/>
      <c r="AI209" s="388"/>
      <c r="AJ209" s="388"/>
      <c r="AK209" s="388"/>
      <c r="AL209" s="388"/>
      <c r="AM209" s="388"/>
    </row>
    <row r="210" spans="5:78" x14ac:dyDescent="0.55000000000000004">
      <c r="AD210" s="389" t="s">
        <v>673</v>
      </c>
      <c r="AE210" s="388"/>
      <c r="AF210" s="388"/>
      <c r="AG210" s="388"/>
      <c r="AH210" s="388"/>
      <c r="AI210" s="388"/>
      <c r="AJ210" s="388"/>
      <c r="AK210" s="388"/>
      <c r="AL210" s="388"/>
      <c r="AM210" s="388"/>
    </row>
    <row r="211" spans="5:78" x14ac:dyDescent="0.55000000000000004">
      <c r="AD211" s="389" t="s">
        <v>674</v>
      </c>
      <c r="AE211" s="388"/>
      <c r="AF211" s="388"/>
      <c r="AG211" s="388"/>
      <c r="AH211" s="388"/>
      <c r="AI211" s="388"/>
      <c r="AJ211" s="388"/>
      <c r="AK211" s="388"/>
      <c r="AL211" s="388"/>
      <c r="AM211" s="388"/>
    </row>
    <row r="212" spans="5:78" x14ac:dyDescent="0.55000000000000004">
      <c r="AD212" s="389" t="s">
        <v>675</v>
      </c>
      <c r="AE212" s="388"/>
      <c r="AF212" s="388"/>
      <c r="AG212" s="388"/>
      <c r="AH212" s="388"/>
      <c r="AI212" s="388"/>
      <c r="AJ212" s="388"/>
      <c r="AK212" s="388"/>
      <c r="AL212" s="388"/>
      <c r="AM212" s="388"/>
    </row>
    <row r="213" spans="5:78" ht="67.5" customHeight="1" x14ac:dyDescent="0.55000000000000004">
      <c r="AC213" s="245" t="s">
        <v>678</v>
      </c>
      <c r="AD213" s="389" t="s">
        <v>676</v>
      </c>
      <c r="AE213" s="388"/>
      <c r="AF213" s="388"/>
      <c r="AG213" s="388"/>
      <c r="AH213" s="388"/>
      <c r="AI213" s="388"/>
      <c r="AJ213" s="388"/>
      <c r="AK213" s="388"/>
      <c r="AL213" s="388"/>
      <c r="AM213" s="388"/>
    </row>
    <row r="214" spans="5:78" ht="67.5" customHeight="1" x14ac:dyDescent="0.55000000000000004">
      <c r="AC214" s="245" t="s">
        <v>679</v>
      </c>
      <c r="AD214" s="388"/>
      <c r="AE214" s="388"/>
      <c r="AF214" s="388"/>
      <c r="AG214" s="388"/>
      <c r="AH214" s="388"/>
      <c r="AI214" s="388"/>
      <c r="AJ214" s="388"/>
      <c r="AK214" s="388"/>
      <c r="AL214" s="388"/>
      <c r="AM214" s="388"/>
    </row>
    <row r="215" spans="5:78" ht="13.5" thickBot="1" x14ac:dyDescent="0.6">
      <c r="AC215" s="246" t="s">
        <v>680</v>
      </c>
      <c r="AD215" s="244" t="s">
        <v>25</v>
      </c>
      <c r="AE215" s="388"/>
      <c r="AF215" s="388"/>
      <c r="AG215" s="388"/>
      <c r="AH215" s="388"/>
      <c r="AI215" s="388"/>
      <c r="AJ215" s="388"/>
      <c r="AK215" s="388"/>
      <c r="AL215" s="388"/>
      <c r="AM215" s="388"/>
    </row>
    <row r="216" spans="5:78" s="386" customFormat="1" ht="13.5" thickBot="1" x14ac:dyDescent="0.6">
      <c r="E216" s="383"/>
      <c r="F216" s="383"/>
      <c r="G216" s="383"/>
      <c r="H216" s="383"/>
      <c r="I216" s="383"/>
      <c r="J216" s="383"/>
      <c r="K216" s="383"/>
      <c r="L216" s="383"/>
      <c r="M216" s="383"/>
      <c r="N216" s="383"/>
      <c r="O216" s="383"/>
      <c r="P216" s="383"/>
      <c r="Q216" s="383"/>
      <c r="R216" s="383"/>
      <c r="S216" s="383"/>
      <c r="T216" s="383"/>
      <c r="U216" s="383"/>
      <c r="V216" s="383"/>
      <c r="W216" s="383"/>
      <c r="X216" s="383"/>
      <c r="Y216" s="383"/>
      <c r="Z216" s="383"/>
      <c r="AA216" s="383"/>
      <c r="AB216" s="383"/>
      <c r="AC216" s="246"/>
      <c r="AD216" s="388" t="s">
        <v>48</v>
      </c>
      <c r="AE216" s="392" t="str">
        <f>IF(B167="有","土台の劣化、","")</f>
        <v/>
      </c>
      <c r="AF216" s="392">
        <f>IF(B167="有",0,1)</f>
        <v>1</v>
      </c>
      <c r="AG216" s="425">
        <f>SUM(AF216:AF220)</f>
        <v>5</v>
      </c>
      <c r="AH216" s="388"/>
      <c r="AI216" s="388"/>
      <c r="AJ216" s="388"/>
      <c r="AK216" s="388"/>
      <c r="AL216" s="388"/>
      <c r="AM216" s="388"/>
      <c r="AN216" s="257"/>
      <c r="AO216" s="257"/>
      <c r="AP216" s="257"/>
      <c r="AQ216" s="257"/>
      <c r="AR216" s="257"/>
      <c r="AS216" s="257"/>
      <c r="AT216" s="257"/>
      <c r="AU216" s="257"/>
      <c r="AV216" s="257"/>
      <c r="AW216" s="257"/>
      <c r="AX216" s="257"/>
      <c r="AY216" s="257"/>
      <c r="AZ216" s="257"/>
      <c r="BA216" s="257"/>
      <c r="BB216" s="257"/>
      <c r="BC216" s="257"/>
      <c r="BD216" s="383"/>
      <c r="BE216" s="383"/>
      <c r="BF216" s="383"/>
      <c r="BG216" s="383"/>
      <c r="BH216" s="383"/>
      <c r="BI216" s="383"/>
      <c r="BJ216" s="383"/>
      <c r="BK216" s="383"/>
      <c r="BL216" s="383"/>
      <c r="BM216" s="383"/>
      <c r="BN216" s="383"/>
      <c r="BO216" s="383"/>
      <c r="BP216" s="383"/>
      <c r="BQ216" s="383"/>
      <c r="BR216" s="383"/>
      <c r="BS216" s="383"/>
      <c r="BT216" s="383"/>
      <c r="BU216" s="383"/>
      <c r="BV216" s="383"/>
      <c r="BW216" s="383"/>
      <c r="BX216" s="383"/>
      <c r="BY216" s="383"/>
      <c r="BZ216" s="383"/>
    </row>
    <row r="217" spans="5:78" ht="13.5" thickBot="1" x14ac:dyDescent="0.6">
      <c r="AD217" s="388" t="s">
        <v>677</v>
      </c>
      <c r="AE217" s="392" t="str">
        <f>IF(B168="有","柱の劣化、","")</f>
        <v/>
      </c>
      <c r="AF217" s="392">
        <f>IF(B168="有",0,1)</f>
        <v>1</v>
      </c>
      <c r="AG217" s="426"/>
      <c r="AH217" s="388"/>
      <c r="AI217" s="388"/>
      <c r="AJ217" s="388"/>
      <c r="AK217" s="388"/>
      <c r="AL217" s="388"/>
      <c r="AM217" s="388"/>
    </row>
    <row r="218" spans="5:78" ht="23" thickBot="1" x14ac:dyDescent="0.6">
      <c r="AB218" s="247" t="s">
        <v>684</v>
      </c>
      <c r="AC218" s="293" t="str">
        <f>IF(AE170&gt;=1.5,AB219,AB218)</f>
        <v>※
※</v>
      </c>
      <c r="AD218" s="388"/>
      <c r="AE218" s="392" t="str">
        <f>IF(B169="有","外壁の劣化、","")</f>
        <v/>
      </c>
      <c r="AF218" s="392">
        <f>IF(B169="有",0,1)</f>
        <v>1</v>
      </c>
      <c r="AG218" s="426"/>
      <c r="AH218" s="388"/>
      <c r="AI218" s="388"/>
      <c r="AJ218" s="388"/>
      <c r="AK218" s="388"/>
      <c r="AL218" s="388"/>
      <c r="AM218" s="388"/>
    </row>
    <row r="219" spans="5:78" ht="13.5" thickBot="1" x14ac:dyDescent="0.6">
      <c r="AB219" s="247" t="s">
        <v>681</v>
      </c>
      <c r="AC219" s="249" t="s">
        <v>685</v>
      </c>
      <c r="AD219" s="388"/>
      <c r="AE219" s="392" t="str">
        <f>IF(B170="有","浴室の劣化、","")</f>
        <v/>
      </c>
      <c r="AF219" s="392">
        <f>IF(B170="有",0,1)</f>
        <v>1</v>
      </c>
      <c r="AG219" s="426"/>
      <c r="AH219" s="388"/>
      <c r="AI219" s="388"/>
      <c r="AJ219" s="388"/>
      <c r="AK219" s="388"/>
      <c r="AL219" s="388"/>
      <c r="AM219" s="388"/>
    </row>
    <row r="220" spans="5:78" ht="13.5" thickBot="1" x14ac:dyDescent="0.6">
      <c r="AC220" s="249" t="s">
        <v>687</v>
      </c>
      <c r="AD220" s="388"/>
      <c r="AE220" s="392" t="str">
        <f>IF(B171="有","雨漏れ","")</f>
        <v/>
      </c>
      <c r="AF220" s="392">
        <f>IF(B171="有",0,1)</f>
        <v>1</v>
      </c>
      <c r="AG220" s="427"/>
      <c r="AH220" s="388"/>
      <c r="AI220" s="388"/>
      <c r="AJ220" s="388"/>
      <c r="AK220" s="388"/>
      <c r="AL220" s="388"/>
      <c r="AM220" s="388"/>
    </row>
    <row r="221" spans="5:78" x14ac:dyDescent="0.55000000000000004">
      <c r="AD221" s="388" t="str">
        <f>IF(AG216&gt;4,"",(CONCATENATE(AE216,AE217,AE218,AE219,AE220,"をそのままにしておくと、構造躯体に著しく影響を与えます。補修を検討してください。")))</f>
        <v/>
      </c>
      <c r="AE221" s="388"/>
      <c r="AF221" s="389"/>
      <c r="AG221" s="388"/>
      <c r="AH221" s="388"/>
      <c r="AI221" s="388"/>
      <c r="AJ221" s="388"/>
      <c r="AK221" s="388"/>
      <c r="AL221" s="388"/>
      <c r="AM221" s="388"/>
    </row>
    <row r="222" spans="5:78" x14ac:dyDescent="0.55000000000000004">
      <c r="AC222" s="293" t="str">
        <f>IF(OR(AE170&lt;1,AE170&gt;=1.5),"","※")</f>
        <v/>
      </c>
      <c r="AD222" s="388"/>
      <c r="AE222" s="393"/>
      <c r="AF222" s="388"/>
      <c r="AG222" s="388"/>
      <c r="AH222" s="388"/>
      <c r="AI222" s="388"/>
      <c r="AJ222" s="388"/>
      <c r="AK222" s="388"/>
      <c r="AL222" s="388"/>
      <c r="AM222" s="388"/>
    </row>
    <row r="223" spans="5:78" x14ac:dyDescent="0.55000000000000004">
      <c r="AC223" s="294"/>
      <c r="AD223" s="295" t="s">
        <v>877</v>
      </c>
      <c r="AE223" s="388"/>
      <c r="AF223" s="388"/>
      <c r="AG223" s="388"/>
      <c r="AH223" s="388"/>
      <c r="AI223" s="388"/>
      <c r="AJ223" s="388"/>
      <c r="AK223" s="388"/>
      <c r="AL223" s="388"/>
      <c r="AM223" s="388"/>
    </row>
    <row r="224" spans="5:78" x14ac:dyDescent="0.55000000000000004">
      <c r="AD224" s="394" t="str">
        <f>IF(BB7=""," ",IF(AE170&lt;1,AD225,IF(AND(AE170&gt;=1,AE170&lt;1.5),AD226,AD227)))</f>
        <v xml:space="preserve"> </v>
      </c>
      <c r="AE224" s="395" t="str">
        <f>IF(BB7=""," ",IF(AE170&lt;1,AE225,IF(AND(AE170&gt;=1,AE170&lt;1.5),AE226,AE227)))</f>
        <v xml:space="preserve"> </v>
      </c>
      <c r="AF224" s="388"/>
      <c r="AG224" s="388"/>
      <c r="AH224" s="388"/>
      <c r="AI224" s="388"/>
      <c r="AJ224" s="388"/>
      <c r="AK224" s="388"/>
      <c r="AL224" s="388"/>
      <c r="AM224" s="388"/>
    </row>
    <row r="225" spans="29:55" ht="36" x14ac:dyDescent="0.55000000000000004">
      <c r="AD225" s="292" t="s">
        <v>684</v>
      </c>
      <c r="AE225" s="423" t="s">
        <v>879</v>
      </c>
      <c r="AF225" s="424"/>
      <c r="AG225" s="424"/>
      <c r="AH225" s="424"/>
      <c r="AI225" s="424"/>
      <c r="AJ225" s="424"/>
      <c r="AK225" s="388"/>
      <c r="AL225" s="388"/>
      <c r="AM225" s="388"/>
    </row>
    <row r="226" spans="29:55" ht="48" x14ac:dyDescent="0.55000000000000004">
      <c r="AC226" s="250"/>
      <c r="AD226" s="292" t="s">
        <v>881</v>
      </c>
      <c r="AE226" s="423" t="s">
        <v>880</v>
      </c>
      <c r="AF226" s="424"/>
      <c r="AG226" s="424"/>
      <c r="AH226" s="424"/>
      <c r="AI226" s="424"/>
      <c r="AJ226" s="424"/>
      <c r="AK226" s="388"/>
      <c r="AL226" s="388"/>
      <c r="AM226" s="388"/>
    </row>
    <row r="227" spans="29:55" x14ac:dyDescent="0.55000000000000004">
      <c r="AC227" s="250"/>
      <c r="AD227" s="292" t="s">
        <v>681</v>
      </c>
      <c r="AE227" s="423" t="s">
        <v>682</v>
      </c>
      <c r="AF227" s="424"/>
      <c r="AG227" s="424"/>
      <c r="AH227" s="424"/>
      <c r="AI227" s="424"/>
      <c r="AJ227" s="424"/>
      <c r="AK227" s="388"/>
      <c r="AL227" s="388"/>
      <c r="AM227" s="388"/>
    </row>
    <row r="228" spans="29:55" x14ac:dyDescent="0.55000000000000004">
      <c r="AC228" s="250"/>
      <c r="AD228" s="292"/>
      <c r="AE228" s="385"/>
      <c r="AF228" s="396"/>
      <c r="AG228" s="396"/>
      <c r="AH228" s="396"/>
      <c r="AI228" s="396"/>
      <c r="AJ228" s="396"/>
      <c r="AK228" s="396"/>
      <c r="AL228" s="396"/>
      <c r="AM228" s="388"/>
      <c r="AN228" s="383"/>
      <c r="AO228" s="383"/>
      <c r="AP228" s="383"/>
      <c r="AQ228" s="383"/>
      <c r="AR228" s="383"/>
      <c r="AS228" s="383"/>
      <c r="AT228" s="383"/>
      <c r="AU228" s="383"/>
      <c r="AV228" s="383"/>
      <c r="AW228" s="383"/>
      <c r="AX228" s="383"/>
      <c r="AY228" s="383"/>
      <c r="AZ228" s="383"/>
      <c r="BA228" s="383"/>
      <c r="BB228" s="383"/>
      <c r="BC228" s="383"/>
    </row>
    <row r="229" spans="29:55" x14ac:dyDescent="0.55000000000000004">
      <c r="AC229" s="250"/>
      <c r="AD229" s="295" t="s">
        <v>683</v>
      </c>
      <c r="AE229" s="388"/>
      <c r="AF229" s="388"/>
      <c r="AG229" s="388"/>
      <c r="AH229" s="388"/>
      <c r="AI229" s="388"/>
      <c r="AJ229" s="388"/>
      <c r="AK229" s="388"/>
      <c r="AL229" s="388"/>
      <c r="AM229" s="396"/>
    </row>
    <row r="230" spans="29:55" x14ac:dyDescent="0.55000000000000004">
      <c r="AD230" s="395" t="str">
        <f xml:space="preserve"> AD233&amp;CHAR(10)&amp;IF(AE170&gt;=1.5,"",IF( $C$12= $AE$8, AD231,IF( $C$12= $AE$9, AD232,"")))</f>
        <v xml:space="preserve">階別･方向別上部構造評点の最も小さい数値(表中の太文字・斜体)が建物の判定値(P.2に記載)となります。
</v>
      </c>
      <c r="AE230" s="388"/>
      <c r="AF230" s="388"/>
      <c r="AG230" s="388"/>
      <c r="AH230" s="388"/>
      <c r="AI230" s="388"/>
      <c r="AJ230" s="388"/>
      <c r="AK230" s="388"/>
      <c r="AL230" s="388"/>
      <c r="AM230" s="388"/>
    </row>
    <row r="231" spans="29:55" x14ac:dyDescent="0.55000000000000004">
      <c r="AD231" s="388" t="s">
        <v>686</v>
      </c>
      <c r="AE231" s="388"/>
      <c r="AF231" s="388"/>
      <c r="AG231" s="388"/>
      <c r="AH231" s="388"/>
      <c r="AI231" s="388"/>
      <c r="AJ231" s="388"/>
      <c r="AK231" s="388"/>
      <c r="AL231" s="388"/>
      <c r="AM231" s="388"/>
    </row>
    <row r="232" spans="29:55" x14ac:dyDescent="0.55000000000000004">
      <c r="AD232" s="388" t="s">
        <v>688</v>
      </c>
      <c r="AE232" s="388"/>
      <c r="AF232" s="388"/>
      <c r="AG232" s="388"/>
      <c r="AH232" s="388"/>
      <c r="AI232" s="388"/>
      <c r="AJ232" s="388"/>
      <c r="AK232" s="388"/>
      <c r="AL232" s="388"/>
      <c r="AM232" s="388"/>
    </row>
    <row r="233" spans="29:55" x14ac:dyDescent="0.55000000000000004">
      <c r="AD233" s="388" t="s">
        <v>689</v>
      </c>
      <c r="AE233" s="388"/>
      <c r="AF233" s="388"/>
      <c r="AG233" s="388"/>
      <c r="AH233" s="388"/>
      <c r="AI233" s="388"/>
      <c r="AJ233" s="388"/>
      <c r="AK233" s="388"/>
      <c r="AL233" s="388"/>
      <c r="AM233" s="388"/>
    </row>
    <row r="234" spans="29:55" x14ac:dyDescent="0.55000000000000004">
      <c r="AD234" s="395" t="str">
        <f>IF(OR(AE170&lt;1,AE170&gt;=1.5),"","判定値1.0以上のため、耐震改修工事で判定値1.5とする場合の目安です。")</f>
        <v/>
      </c>
      <c r="AE234" s="388" t="s">
        <v>690</v>
      </c>
      <c r="AF234" s="388"/>
      <c r="AG234" s="388"/>
      <c r="AH234" s="388"/>
      <c r="AI234" s="388"/>
      <c r="AJ234" s="388"/>
      <c r="AK234" s="388"/>
      <c r="AL234" s="388"/>
      <c r="AM234" s="388"/>
    </row>
    <row r="235" spans="29:55" x14ac:dyDescent="0.55000000000000004">
      <c r="AD235" s="397"/>
      <c r="AE235" s="388"/>
      <c r="AF235" s="388"/>
      <c r="AG235" s="388"/>
      <c r="AH235" s="388"/>
      <c r="AI235" s="388"/>
      <c r="AJ235" s="388"/>
      <c r="AK235" s="388"/>
      <c r="AL235" s="388"/>
      <c r="AM235" s="388"/>
    </row>
    <row r="236" spans="29:55" x14ac:dyDescent="0.55000000000000004">
      <c r="AD236" s="295" t="s">
        <v>691</v>
      </c>
      <c r="AE236" s="388"/>
      <c r="AF236" s="388"/>
      <c r="AG236" s="388"/>
      <c r="AH236" s="388"/>
      <c r="AI236" s="388"/>
      <c r="AJ236" s="388"/>
      <c r="AK236" s="388"/>
      <c r="AL236" s="388"/>
      <c r="AM236" s="388"/>
    </row>
    <row r="237" spans="29:55" x14ac:dyDescent="0.55000000000000004">
      <c r="AD237" s="395" t="str">
        <f>IF(BB7=""," ",IF(AE170&lt;1,AD238,IF(AE170&gt;=1.5,"",AD239)))</f>
        <v xml:space="preserve"> </v>
      </c>
      <c r="AE237" s="395" t="str">
        <f>IF(AE170&lt;1,"自治体の耐震改修助成制度等を利用できる場合があります","")</f>
        <v>自治体の耐震改修助成制度等を利用できる場合があります</v>
      </c>
      <c r="AF237" s="388"/>
      <c r="AG237" s="388"/>
      <c r="AH237" s="388"/>
      <c r="AI237" s="388"/>
      <c r="AJ237" s="388"/>
      <c r="AK237" s="388"/>
      <c r="AL237" s="388"/>
      <c r="AM237" s="388"/>
    </row>
    <row r="238" spans="29:55" x14ac:dyDescent="0.55000000000000004">
      <c r="AD238" s="388" t="s">
        <v>692</v>
      </c>
      <c r="AE238" s="388"/>
      <c r="AF238" s="388"/>
      <c r="AG238" s="388"/>
      <c r="AH238" s="388"/>
      <c r="AI238" s="388"/>
      <c r="AJ238" s="388"/>
      <c r="AK238" s="388"/>
      <c r="AL238" s="388"/>
      <c r="AM238" s="388"/>
    </row>
    <row r="239" spans="29:55" x14ac:dyDescent="0.55000000000000004">
      <c r="AD239" s="388" t="s">
        <v>693</v>
      </c>
      <c r="AE239" s="388"/>
      <c r="AF239" s="388"/>
      <c r="AG239" s="388"/>
      <c r="AH239" s="388"/>
      <c r="AI239" s="388"/>
      <c r="AJ239" s="388"/>
      <c r="AK239" s="388"/>
      <c r="AL239" s="388"/>
      <c r="AM239" s="388"/>
    </row>
    <row r="240" spans="29:55" x14ac:dyDescent="0.55000000000000004">
      <c r="AD240" s="388"/>
      <c r="AE240" s="388"/>
      <c r="AF240" s="388"/>
      <c r="AG240" s="388"/>
      <c r="AH240" s="388"/>
      <c r="AI240" s="388"/>
      <c r="AJ240" s="388"/>
      <c r="AK240" s="388"/>
      <c r="AL240" s="388"/>
      <c r="AM240" s="388"/>
    </row>
    <row r="241" spans="30:39" x14ac:dyDescent="0.55000000000000004">
      <c r="AD241" s="388"/>
      <c r="AE241" s="388" t="str">
        <f>IF(AE170&lt;1,"自治体の改修設計助成制度等を利用できる場合があります","")</f>
        <v>自治体の改修設計助成制度等を利用できる場合があります</v>
      </c>
      <c r="AF241" s="388"/>
      <c r="AG241" s="388"/>
      <c r="AH241" s="388"/>
      <c r="AI241" s="388"/>
      <c r="AJ241" s="388"/>
      <c r="AK241" s="388"/>
      <c r="AL241" s="388"/>
      <c r="AM241" s="388"/>
    </row>
    <row r="242" spans="30:39" x14ac:dyDescent="0.55000000000000004">
      <c r="AM242" s="388"/>
    </row>
  </sheetData>
  <sheetProtection algorithmName="SHA-512" hashValue="aS5aoMzMztk4Xz4XCtj07VyUvGabKDJ1xXF3wgi7x8Fw+rjYCcD0fq1Bk2pR/O39Mn3Cm5kxN3sdkvHwWRuJ9w==" saltValue="T8jD9qop5ouyLu/EpQjAPA==" spinCount="100000" sheet="1" objects="1" scenarios="1"/>
  <mergeCells count="21">
    <mergeCell ref="B90:B93"/>
    <mergeCell ref="A1:B1"/>
    <mergeCell ref="A3:B3"/>
    <mergeCell ref="E7:H7"/>
    <mergeCell ref="A8:B8"/>
    <mergeCell ref="B86:B87"/>
    <mergeCell ref="AE225:AJ225"/>
    <mergeCell ref="AE226:AJ226"/>
    <mergeCell ref="AE227:AJ227"/>
    <mergeCell ref="AG216:AG220"/>
    <mergeCell ref="B95:B97"/>
    <mergeCell ref="B101:B102"/>
    <mergeCell ref="A107:D107"/>
    <mergeCell ref="A112:B113"/>
    <mergeCell ref="C112:C113"/>
    <mergeCell ref="A119:B120"/>
    <mergeCell ref="E129:E130"/>
    <mergeCell ref="D131:D134"/>
    <mergeCell ref="A162:B162"/>
    <mergeCell ref="D163:D166"/>
    <mergeCell ref="D167:D171"/>
  </mergeCells>
  <phoneticPr fontId="3"/>
  <dataValidations xWindow="599" yWindow="624" count="134">
    <dataValidation type="list" allowBlank="1" showErrorMessage="1" promptTitle="用途" prompt="右の▼をクリックしそのなかから選択入力" sqref="C10" xr:uid="{00000000-0002-0000-0000-000000000000}">
      <formula1>$AC$8:$AC$11</formula1>
    </dataValidation>
    <dataValidation type="list" allowBlank="1" showErrorMessage="1" promptTitle="予想震度" prompt="右の▼をクリックしてそのなかから選択入力" sqref="C19" xr:uid="{00000000-0002-0000-0000-000001000000}">
      <formula1>$AF$7:$AF$10</formula1>
    </dataValidation>
    <dataValidation type="list" allowBlank="1" showErrorMessage="1" promptTitle="地盤の対策" prompt="右の▼をクリックしてそのなかから選択入力" sqref="C22" xr:uid="{00000000-0002-0000-0000-000002000000}">
      <formula1>$AG$17:$AG$19</formula1>
    </dataValidation>
    <dataValidation type="list" allowBlank="1" showErrorMessage="1" promptTitle="地形" prompt="右の▼をクリックしてそのなかから選択入力" sqref="C23" xr:uid="{00000000-0002-0000-0000-000003000000}">
      <formula1>$AH$8:$AH$10</formula1>
    </dataValidation>
    <dataValidation type="list" allowBlank="1" showErrorMessage="1" promptTitle="地形の対策" prompt="右の▼をクリックしてそのなかから選択入力" sqref="C24" xr:uid="{00000000-0002-0000-0000-000004000000}">
      <formula1>$AH$12:$AH$14</formula1>
    </dataValidation>
    <dataValidation type="list" allowBlank="1" showErrorMessage="1" promptTitle="基礎" prompt="右の▼をクリックしてそのなかから選択入力_x000a_報告書のコメント欄に影響します" sqref="C25" xr:uid="{00000000-0002-0000-0000-000005000000}">
      <formula1>$AI$8:$AI$15</formula1>
    </dataValidation>
    <dataValidation type="list" allowBlank="1" showErrorMessage="1" promptTitle="屋根仕様" prompt="右の▼をクリックしてそのなかから選択入力_x000a_建物の重さを算定します" sqref="C26" xr:uid="{00000000-0002-0000-0000-000006000000}">
      <formula1>$AK$8:$AK$11</formula1>
    </dataValidation>
    <dataValidation type="list" allowBlank="1" showErrorMessage="1" promptTitle="外壁仕様" prompt="右の▼をクリックしてそのなかから選択入力_x000a_建物の重さを算定します" sqref="C27" xr:uid="{00000000-0002-0000-0000-000007000000}">
      <formula1>$AK$14:$AK$19</formula1>
    </dataValidation>
    <dataValidation type="list" allowBlank="1" showErrorMessage="1" promptTitle="内壁仕様" prompt="右の▼をクリックしてそのなかから選択入力_x000a_建物の重さを算定します" sqref="C28" xr:uid="{00000000-0002-0000-0000-000008000000}">
      <formula1>$AK$23:$AK$25</formula1>
    </dataValidation>
    <dataValidation type="list" allowBlank="1" showErrorMessage="1" promptTitle="構造形式" prompt="右の▼をクリックしてそのなかから選択入力" sqref="C12" xr:uid="{00000000-0002-0000-0000-000009000000}">
      <formula1>$AE$8:$AE$10</formula1>
    </dataValidation>
    <dataValidation type="list" allowBlank="1" showErrorMessage="1" promptTitle="立面の特徴" prompt="右の▼をクリックしてそのなかから選択入力" sqref="C32" xr:uid="{00000000-0002-0000-0000-00000A000000}">
      <formula1>$AM$15:$AM$17</formula1>
    </dataValidation>
    <dataValidation type="list" allowBlank="1" showErrorMessage="1" promptTitle="床仕様" prompt="右の▼をクリックしてそのなかから選択入力" sqref="C33" xr:uid="{00000000-0002-0000-0000-00000B000000}">
      <formula1>$AM$24:$AM$26</formula1>
    </dataValidation>
    <dataValidation type="list" allowBlank="1" showErrorMessage="1" promptTitle="吹き抜け" prompt="右の▼をクリックしてそのなかから選択入力" sqref="C34" xr:uid="{00000000-0002-0000-0000-00000C000000}">
      <formula1>$AM$29:$AM$31</formula1>
    </dataValidation>
    <dataValidation type="list" allowBlank="1" showErrorMessage="1" promptTitle="主要な柱径" prompt="右の▼をクリックしてそのなかから選択入力" sqref="C35" xr:uid="{00000000-0002-0000-0000-00000D000000}">
      <formula1>$AM$35:$AM$36</formula1>
    </dataValidation>
    <dataValidation type="list" allowBlank="1" showErrorMessage="1" promptTitle="接合部" prompt="右の▼をクリックしてそのなかから選択入力" sqref="C36" xr:uid="{00000000-0002-0000-0000-00000E000000}">
      <formula1>$AM$39:$AM$42</formula1>
    </dataValidation>
    <dataValidation type="list" allowBlank="1" showInputMessage="1" showErrorMessage="1" promptTitle="用途変更の有無" prompt="住宅以外の用途に変更又は住宅以外から住宅への変更_x000a_右の▼をクリックしてそのなかから選択入力" sqref="C44" xr:uid="{00000000-0002-0000-0000-00000F000000}">
      <formula1>$AN$8:$AN$9</formula1>
    </dataValidation>
    <dataValidation type="list" allowBlank="1" showErrorMessage="1" promptTitle="スキップフロア等" prompt="右の▼をクリックしてそのなかから選択入力" sqref="C48" xr:uid="{00000000-0002-0000-0000-000010000000}">
      <formula1>$AN$13:$AN$15</formula1>
    </dataValidation>
    <dataValidation type="list" allowBlank="1" showErrorMessage="1" promptTitle="混構造" prompt="右の▼をクリックしてそのなかから選択入力" sqref="C51" xr:uid="{00000000-0002-0000-0000-000011000000}">
      <formula1>$AN$23:$AN$26</formula1>
    </dataValidation>
    <dataValidation type="list" allowBlank="1" showErrorMessage="1" promptTitle="工業化住宅" prompt="右の▼をクリックしてそのなかから選択入力" sqref="C50" xr:uid="{00000000-0002-0000-0000-000012000000}">
      <formula1>$AN$19:$AN$20</formula1>
    </dataValidation>
    <dataValidation type="list" allowBlank="1" showErrorMessage="1" promptTitle="伝統構法" prompt="右の▼をクリックしてそのなかから選択入力" sqref="C52" xr:uid="{00000000-0002-0000-0000-000013000000}">
      <formula1>$AN$30:$AN$32</formula1>
    </dataValidation>
    <dataValidation type="list" allowBlank="1" showInputMessage="1" showErrorMessage="1" promptTitle="住宅金融公庫図書" prompt="公庫を使用したことが確認できる書類の有無_x000a_右の▼をクリックしてそのなかから選択入力" sqref="C56" xr:uid="{00000000-0002-0000-0000-000014000000}">
      <formula1>$AO$8:$AO$9</formula1>
    </dataValidation>
    <dataValidation type="list" allowBlank="1" showInputMessage="1" showErrorMessage="1" promptTitle="平面図の有無" prompt="筋かい位置が明記されているかを確認_x000a_右の▼をクリックしてそのなかから選択入力" sqref="C58" xr:uid="{00000000-0002-0000-0000-000015000000}">
      <formula1>$AO$12:$AO$14</formula1>
    </dataValidation>
    <dataValidation type="list" allowBlank="1" showErrorMessage="1" promptTitle="立面図の有無" prompt="右の▼をクリックしてそのなかから選択入力" sqref="C59" xr:uid="{00000000-0002-0000-0000-000016000000}">
      <formula1>$AO$17:$AO$18</formula1>
    </dataValidation>
    <dataValidation type="list" allowBlank="1" showErrorMessage="1" promptTitle="構造図の有無" prompt="右の▼をクリックしてそのなかから選択入力" sqref="C61" xr:uid="{00000000-0002-0000-0000-000017000000}">
      <formula1>$AO$27:$AO$30</formula1>
    </dataValidation>
    <dataValidation type="list" allowBlank="1" showErrorMessage="1" promptTitle="立面の現地と図面の相違" prompt="右の▼をクリックしてそのなかから選択入力" sqref="C64" xr:uid="{00000000-0002-0000-0000-000018000000}">
      <formula1>$AO$34:$AO$35</formula1>
    </dataValidation>
    <dataValidation type="list" allowBlank="1" showErrorMessage="1" promptTitle="建物周囲の地盤条件" prompt="右の▼をクリックしてそのなかから選択入力" sqref="C67" xr:uid="{00000000-0002-0000-0000-000019000000}">
      <formula1>$AP$7:$AP$9</formula1>
    </dataValidation>
    <dataValidation type="list" allowBlank="1" showErrorMessage="1" promptTitle="筋かいの有無" prompt="右の▼をクリックしてそのなかから選択入力_x000a_報告書のコメント欄に影響します" sqref="C72" xr:uid="{00000000-0002-0000-0000-00001A000000}">
      <formula1>$AP$20:$AP$24</formula1>
    </dataValidation>
    <dataValidation type="list" allowBlank="1" showErrorMessage="1" promptTitle="床下部分の接合方法" prompt="右の▼をクリックしてそのなかから選択入力" sqref="C77" xr:uid="{00000000-0002-0000-0000-00001B000000}">
      <formula1>$AP$36:$AP$38</formula1>
    </dataValidation>
    <dataValidation type="list" allowBlank="1" showErrorMessage="1" promptTitle="梁と柱、差し鴨居の接合方法" prompt="右の▼をクリックしてそのなかから選択入力" sqref="C78" xr:uid="{00000000-0002-0000-0000-00001C000000}">
      <formula1>$AP$40:$AP$43</formula1>
    </dataValidation>
    <dataValidation type="list" allowBlank="1" showErrorMessage="1" promptTitle="吹抜けの対策" prompt="右の▼をクリックしてそのなかから選択入力" sqref="C82" xr:uid="{00000000-0002-0000-0000-00001D000000}">
      <formula1>$AP$57:$AP$59</formula1>
    </dataValidation>
    <dataValidation type="list" allowBlank="1" showErrorMessage="1" promptTitle="下屋、増築部の状況" prompt="右の▼をクリックしてそのなかから選択入力" sqref="C83" xr:uid="{00000000-0002-0000-0000-00001E000000}">
      <formula1>$AP$62:$AP$65</formula1>
    </dataValidation>
    <dataValidation type="list" allowBlank="1" showErrorMessage="1" promptTitle="２階床面又は小屋梁面" prompt="右の▼をクリックしてそのなかから選択入力" sqref="C81" xr:uid="{00000000-0002-0000-0000-00001F000000}">
      <formula1>$AP$50:$AP$55</formula1>
    </dataValidation>
    <dataValidation type="list" allowBlank="1" showErrorMessage="1" promptTitle="桁の断面欠損" prompt="右の▼をクリックしてそのなかから選択入力" sqref="C71" xr:uid="{00000000-0002-0000-0000-000020000000}">
      <formula1>$AP$12:$AP$14</formula1>
    </dataValidation>
    <dataValidation type="list" allowBlank="1" showErrorMessage="1" promptTitle="筋かい材の接合金物の状況" prompt="右の▼をクリックしてそのなかから選択入力" sqref="C76" xr:uid="{00000000-0002-0000-0000-000021000000}">
      <formula1>$AP$31:$AP$34</formula1>
    </dataValidation>
    <dataValidation type="list" allowBlank="1" showInputMessage="1" showErrorMessage="1" promptTitle="金属屋根の劣化状況" prompt="右の▼をクリックしてそのなかから選択入力" sqref="C86" xr:uid="{00000000-0002-0000-0000-000022000000}">
      <formula1>$AQ$7:$AQ$9</formula1>
    </dataValidation>
    <dataValidation type="list" allowBlank="1" showInputMessage="1" showErrorMessage="1" promptTitle="瓦・スレート屋根の劣化事象" prompt="右の▼をクリックしてそのなかから選択入力" sqref="C87" xr:uid="{00000000-0002-0000-0000-000023000000}">
      <formula1>$AQ$10:$AQ$12</formula1>
    </dataValidation>
    <dataValidation type="list" allowBlank="1" showInputMessage="1" showErrorMessage="1" promptTitle="縦樋の劣化事象" prompt="右の▼をクリックしてそのなかから選択入力" sqref="C89" xr:uid="{00000000-0002-0000-0000-000024000000}">
      <formula1>$AQ$13:$AQ$15</formula1>
    </dataValidation>
    <dataValidation type="list" allowBlank="1" showInputMessage="1" showErrorMessage="1" promptTitle="木製板、合板外壁の劣化事象" prompt="右の▼をクリックしてそのなかから選択入力" sqref="C90" xr:uid="{00000000-0002-0000-0000-000025000000}">
      <formula1>$AQ$16:$AQ$18</formula1>
    </dataValidation>
    <dataValidation type="list" allowBlank="1" showInputMessage="1" showErrorMessage="1" promptTitle="窯業系サイディング外壁の劣化事象" prompt="右の▼をクリックしてそのなかから選択入力" sqref="C91" xr:uid="{00000000-0002-0000-0000-000026000000}">
      <formula1>$AQ$19:$AQ$21</formula1>
    </dataValidation>
    <dataValidation type="list" allowBlank="1" showInputMessage="1" showErrorMessage="1" promptTitle="金属ｻｲﾃﾞｨﾝｸﾞ等ﾊﾞﾙｺﾆｰ手すり壁の劣化事象" prompt="右の▼をクリックしてそのなかから選択入力" sqref="C97" xr:uid="{00000000-0002-0000-0000-000027000000}">
      <formula1>$AQ$37:$AQ$39</formula1>
    </dataValidation>
    <dataValidation type="list" allowBlank="1" showInputMessage="1" showErrorMessage="1" promptTitle="モルタル外壁の劣化事象" prompt="右の▼をクリックしてそのなかから選択入力" sqref="C93" xr:uid="{00000000-0002-0000-0000-000028000000}">
      <formula1>$AQ$25:$AQ$27</formula1>
    </dataValidation>
    <dataValidation type="list" allowBlank="1" showInputMessage="1" showErrorMessage="1" promptTitle="露出した躯体（土台、柱等）の劣化事象" prompt="右の▼をクリックしてそのなかから選択入力" sqref="C94" xr:uid="{00000000-0002-0000-0000-000029000000}">
      <formula1>$AQ$28:$AQ$30</formula1>
    </dataValidation>
    <dataValidation type="list" allowBlank="1" showInputMessage="1" showErrorMessage="1" promptTitle="木製ﾊﾞﾙｺﾆｰ手すり壁の劣化事象" prompt="右の▼をクリックしてそのなかから選択入力" sqref="C95" xr:uid="{00000000-0002-0000-0000-00002A000000}">
      <formula1>$AQ$31:$AQ$33</formula1>
    </dataValidation>
    <dataValidation type="list" allowBlank="1" showInputMessage="1" showErrorMessage="1" promptTitle="窯業系ｻｲﾃﾞｨﾝｸﾞﾊﾞﾙｺﾆｰ手すり壁の劣化事象" prompt="右の▼をクリックしてそのなかから選択入力" sqref="C96" xr:uid="{00000000-0002-0000-0000-00002B000000}">
      <formula1>$AQ$34:$AQ$36</formula1>
    </dataValidation>
    <dataValidation type="list" allowBlank="1" showInputMessage="1" showErrorMessage="1" promptTitle="ﾊﾞﾙｺﾆｰ手すり壁と外壁接合部の劣化事象" prompt="右の▼をクリックしてそのなかから選択入力" sqref="C98" xr:uid="{00000000-0002-0000-0000-00002C000000}">
      <formula1>$AQ$40:$AQ$42</formula1>
    </dataValidation>
    <dataValidation type="list" allowBlank="1" showInputMessage="1" showErrorMessage="1" promptTitle="ﾊﾞﾙｺﾆｰ床排水の劣化事象" prompt="右の▼をクリックしてそのなかから選択入力" sqref="C99" xr:uid="{00000000-0002-0000-0000-00002D000000}">
      <formula1>$AQ$43:$AQ$45</formula1>
    </dataValidation>
    <dataValidation type="list" allowBlank="1" showInputMessage="1" showErrorMessage="1" promptTitle="内壁窓下の劣化事象" prompt="右の▼をクリックしてそのなかから選択入力" sqref="C100" xr:uid="{00000000-0002-0000-0000-00002E000000}">
      <formula1>$AQ$46:$AQ$48</formula1>
    </dataValidation>
    <dataValidation type="list" allowBlank="1" showInputMessage="1" showErrorMessage="1" promptTitle="浴室ﾀｲﾙ壁の劣化事象" prompt="右の▼をクリックしてそのなかから選択入力" sqref="C101" xr:uid="{00000000-0002-0000-0000-00002F000000}">
      <formula1>$AQ$49:$AQ$51</formula1>
    </dataValidation>
    <dataValidation type="list" allowBlank="1" showInputMessage="1" showErrorMessage="1" promptTitle="浴室ﾀｲﾙ壁以外の劣化事象" prompt="右の▼をクリックしてそのなかから選択入力" sqref="C102" xr:uid="{00000000-0002-0000-0000-000030000000}">
      <formula1>$AQ$52:$AQ$54</formula1>
    </dataValidation>
    <dataValidation type="list" allowBlank="1" showInputMessage="1" showErrorMessage="1" promptTitle="廊下の床の劣化事象" prompt="右の▼をクリックしてそのなかから選択入力" sqref="C104" xr:uid="{00000000-0002-0000-0000-000031000000}">
      <formula1>$AQ$55:$AQ$57</formula1>
    </dataValidation>
    <dataValidation type="list" allowBlank="1" showInputMessage="1" showErrorMessage="1" promptTitle="床下の劣化事象" prompt="右の▼をクリックしてそのなかから選択入力" sqref="C105" xr:uid="{00000000-0002-0000-0000-000032000000}">
      <formula1>$AQ$58:$AQ$61</formula1>
    </dataValidation>
    <dataValidation type="list" allowBlank="1" showErrorMessage="1" promptTitle="建築年度" prompt="右の▼をクリックしそのなかから選択入力" sqref="C11" xr:uid="{00000000-0002-0000-0000-000033000000}">
      <formula1>$Y$8:$Y$85</formula1>
    </dataValidation>
    <dataValidation type="list" allowBlank="1" showErrorMessage="1" promptTitle="液状化危険度" prompt="右の▼をクリックしてそのなかから選択入力" sqref="C20" xr:uid="{00000000-0002-0000-0000-000034000000}">
      <formula1>$AG$11:$AG$14</formula1>
    </dataValidation>
    <dataValidation type="list" allowBlank="1" showErrorMessage="1" promptTitle="増築の状況" prompt="右の▼をクリックしてそのなかから選択入力" sqref="C39" xr:uid="{00000000-0002-0000-0000-000036000000}">
      <formula1>$AE$75:$AE$78</formula1>
    </dataValidation>
    <dataValidation type="list" allowBlank="1" showErrorMessage="1" promptTitle="改築の状況" prompt="右の▼をクリックしてそのなかから選択入力" sqref="C41" xr:uid="{00000000-0002-0000-0000-000037000000}">
      <formula1>$AE$80:$AE$83</formula1>
    </dataValidation>
    <dataValidation type="list" allowBlank="1" showErrorMessage="1" promptTitle="補修の状況" prompt="右の▼をクリックしてそのなかから選択入力" sqref="C43" xr:uid="{00000000-0002-0000-0000-000038000000}">
      <formula1>$AE$85:$AE$90</formula1>
    </dataValidation>
    <dataValidation type="list" allowBlank="1" showInputMessage="1" showErrorMessage="1" promptTitle="傾斜地などの注意事項" prompt="擁壁や石積の状況など_x000a_右の▼をクリックしてそのなかから選択入力" sqref="D116" xr:uid="{00000000-0002-0000-0000-000039000000}">
      <formula1>$AS$5:$AS$16</formula1>
    </dataValidation>
    <dataValidation type="list" allowBlank="1" showInputMessage="1" showErrorMessage="1" promptTitle="床下の状況" prompt="玉石基礎などその他の基礎のとき入力" sqref="C120" xr:uid="{00000000-0002-0000-0000-00003A000000}">
      <formula1>$AJ$16:$AJ$17</formula1>
    </dataValidation>
    <dataValidation type="list" allowBlank="1" showErrorMessage="1" promptTitle="筋かい材の接合金物" prompt="右の▼をクリックしてそのなかから選択入力" sqref="B76" xr:uid="{00000000-0002-0000-0000-00003B000000}">
      <formula1>$AP$68:$AP$70</formula1>
    </dataValidation>
    <dataValidation type="list" allowBlank="1" showErrorMessage="1" promptTitle="平面の特徴" prompt="右の▼をクリックしてそのなかから選択入力" sqref="C30" xr:uid="{00000000-0002-0000-0000-00003C000000}">
      <formula1>$AM$8:$AM$9</formula1>
    </dataValidation>
    <dataValidation type="list" allowBlank="1" showErrorMessage="1" promptTitle="筋かいの断面欠損" prompt="右の▼をクリックしてそのなかから選択入力" sqref="C73" xr:uid="{00000000-0002-0000-0000-00003D000000}">
      <formula1>$AP$15:$AP$18</formula1>
    </dataValidation>
    <dataValidation type="list" allowBlank="1" showInputMessage="1" showErrorMessage="1" promptTitle="短辺長" prompt="１階の建物短辺の長さを入力" sqref="C31" xr:uid="{00000000-0002-0000-0000-00003E000000}">
      <formula1>$AM$10:$AM$12</formula1>
    </dataValidation>
    <dataValidation allowBlank="1" showInputMessage="1" showErrorMessage="1" promptTitle="自動入力" prompt="自動入力部分です" sqref="C13:D17" xr:uid="{00000000-0002-0000-0000-00003F000000}"/>
    <dataValidation allowBlank="1" showInputMessage="1" showErrorMessage="1" promptTitle="入力不要" prompt="ここには入力できません" sqref="D127:D128 D55:D64 D22:D25 D48:D52 D5:D12 D43 D41 D39 C37 D32:D37 D45:D46 D19:D20 D29:D30" xr:uid="{00000000-0002-0000-0000-000040000000}"/>
    <dataValidation allowBlank="1" showInputMessage="1" showErrorMessage="1" promptTitle="荷重" prompt="自動入力されます" sqref="D26:D28" xr:uid="{00000000-0002-0000-0000-000041000000}"/>
    <dataValidation allowBlank="1" showInputMessage="1" showErrorMessage="1" promptTitle="形状割増係数" prompt="自動入力されます" sqref="D31" xr:uid="{00000000-0002-0000-0000-000042000000}"/>
    <dataValidation allowBlank="1" showInputMessage="1" showErrorMessage="1" promptTitle="建物の重さ" prompt="自動入力されます" sqref="C29" xr:uid="{00000000-0002-0000-0000-000043000000}"/>
    <dataValidation allowBlank="1" showInputMessage="1" showErrorMessage="1" promptTitle="地盤種別" prompt="予想震度と液状化危険度から自動判定しています" sqref="C21" xr:uid="{00000000-0002-0000-0000-000044000000}"/>
    <dataValidation allowBlank="1" showInputMessage="1" showErrorMessage="1" promptTitle="軟弱地盤割増" prompt="自動入力されます" sqref="D21" xr:uid="{00000000-0002-0000-0000-000045000000}"/>
    <dataValidation type="list" allowBlank="1" showErrorMessage="1" promptTitle="増築の有無" prompt="右の▼をクリックしてそのなかから選択入力" sqref="C38" xr:uid="{00000000-0002-0000-0000-000046000000}">
      <formula1>$AN$8:$AN$9</formula1>
    </dataValidation>
    <dataValidation type="list" allowBlank="1" showInputMessage="1" showErrorMessage="1" promptTitle="改築の有無" prompt="改築とは１部を取壊し同程度の増築をすること_x000a_右の▼をクリックしてそのなかから選択入力" sqref="C40" xr:uid="{00000000-0002-0000-0000-000047000000}">
      <formula1>$AN$8:$AN$9</formula1>
    </dataValidation>
    <dataValidation type="list" allowBlank="1" showErrorMessage="1" promptTitle="補修の有無" prompt="右の▼をクリックしてそのなかから選択入力" sqref="C42" xr:uid="{00000000-0002-0000-0000-000049000000}">
      <formula1>$AN$8:$AN$9</formula1>
    </dataValidation>
    <dataValidation type="list" allowBlank="1" showErrorMessage="1" promptTitle="ツーバイフォー工法" prompt="右の▼をクリックしてそのなかから選択入力" sqref="C49" xr:uid="{00000000-0002-0000-0000-00004C000000}">
      <formula1>$AN$19:$AN$20</formula1>
    </dataValidation>
    <dataValidation type="list" allowBlank="1" showInputMessage="1" showErrorMessage="1" promptTitle="建築確認図書" prompt="建築確認申請副本の有無を入力_x000a_右の▼をクリックしてそのなかから選択入力" sqref="C55" xr:uid="{00000000-0002-0000-0000-00004D000000}">
      <formula1>$AO$8:$AO$9</formula1>
    </dataValidation>
    <dataValidation type="list" allowBlank="1" showErrorMessage="1" promptTitle="１階平面の現地と図面の相違" prompt="右の▼をクリックしてそのなかから選択入力" sqref="C62" xr:uid="{00000000-0002-0000-0000-00004E000000}">
      <formula1>$AO$34:$AO$35</formula1>
    </dataValidation>
    <dataValidation type="list" allowBlank="1" showErrorMessage="1" promptTitle="２階平面の現地と図面の相違" prompt="右の▼をクリックしてそのなかから選択入力" sqref="C63" xr:uid="{00000000-0002-0000-0000-00004F000000}">
      <formula1>$AO$34:$AO$35</formula1>
    </dataValidation>
    <dataValidation type="list" allowBlank="1" showErrorMessage="1" promptTitle="柱の断面欠損" prompt="右の▼をクリックしてそのなかから選択入力" sqref="C69" xr:uid="{00000000-0002-0000-0000-000050000000}">
      <formula1>$AP$12:$AP$14</formula1>
    </dataValidation>
    <dataValidation type="list" allowBlank="1" showErrorMessage="1" promptTitle="梁の断面欠損" prompt="右の▼をクリックしてそのなかから選択入力" sqref="C70" xr:uid="{00000000-0002-0000-0000-000051000000}">
      <formula1>$AP$12:$AP$14</formula1>
    </dataValidation>
    <dataValidation type="list" allowBlank="1" showErrorMessage="1" promptTitle="土台と柱の接合金物の状況" prompt="右の▼をクリックしてそのなかから選択入力" sqref="C74" xr:uid="{00000000-0002-0000-0000-000052000000}">
      <formula1>$AP$31:$AP$34</formula1>
    </dataValidation>
    <dataValidation type="list" allowBlank="1" showErrorMessage="1" promptTitle="柱と梁桁の接合金物の状況" prompt="右の▼をクリックしてそのなかから選択入力" sqref="C75" xr:uid="{00000000-0002-0000-0000-000053000000}">
      <formula1>$AP$31:$AP$34</formula1>
    </dataValidation>
    <dataValidation type="list" allowBlank="1" showErrorMessage="1" promptTitle="存在の有無" prompt="左記部位の存在があるときは”有”_x000a_右の▼をクリックしてそのなかから選択入力" sqref="B86:B105" xr:uid="{00000000-0002-0000-0000-000054000000}">
      <formula1>$AP$68:$AP$69</formula1>
    </dataValidation>
    <dataValidation type="list" allowBlank="1" showInputMessage="1" showErrorMessage="1" promptTitle="軒･呼び樋の劣化事象" prompt="右の▼をクリックしてそのなかから選択入力" sqref="C88" xr:uid="{00000000-0002-0000-0000-000055000000}">
      <formula1>$AQ$13:$AQ$15</formula1>
    </dataValidation>
    <dataValidation type="list" allowBlank="1" showInputMessage="1" showErrorMessage="1" promptTitle="金属サイディング、金属板貼外壁の劣化事象" prompt="右の▼をクリックしてそのなかから選択入力" sqref="C92" xr:uid="{00000000-0002-0000-0000-000056000000}">
      <formula1>$AQ$37:$AQ$39</formula1>
    </dataValidation>
    <dataValidation type="list" allowBlank="1" showInputMessage="1" showErrorMessage="1" promptTitle="一般室の床の劣化事象" prompt="右の▼をクリックしてそのなかから選択入力" sqref="C103" xr:uid="{00000000-0002-0000-0000-000057000000}">
      <formula1>$AQ$55:$AQ$57</formula1>
    </dataValidation>
    <dataValidation allowBlank="1" showInputMessage="1" showErrorMessage="1" promptTitle="存在点数のチェック" prompt="診断プログラム出力と一致するか確認" sqref="A106:B106" xr:uid="{00000000-0002-0000-0000-000058000000}"/>
    <dataValidation allowBlank="1" showInputMessage="1" showErrorMessage="1" promptTitle="劣化点数のチェック" prompt="診断プログラム出力と一致するか確認" sqref="C106:D106" xr:uid="{00000000-0002-0000-0000-000059000000}"/>
    <dataValidation allowBlank="1" showInputMessage="1" showErrorMessage="1" promptTitle="自動入力" prompt="入力する必要はありません" sqref="A112:D113 D131 C159" xr:uid="{00000000-0002-0000-0000-00005A000000}"/>
    <dataValidation allowBlank="1" showInputMessage="1" showErrorMessage="1" promptTitle="自動入力" prompt="入力する必要はありせん" sqref="A116:C116 C122 C119 A119:B120" xr:uid="{00000000-0002-0000-0000-00005B000000}"/>
    <dataValidation type="textLength" allowBlank="1" showInputMessage="1" showErrorMessage="1" errorTitle="入力エラー" error="全角94文字以内で入力してください" promptTitle="その他注意事項" prompt="診断建物の特殊事情等による注意事項を入力_x000a_全角94文字まで" sqref="C123" xr:uid="{00000000-0002-0000-0000-00005C000000}">
      <formula1>0</formula1>
      <formula2>94</formula2>
    </dataValidation>
    <dataValidation allowBlank="1" showInputMessage="1" showErrorMessage="1" promptTitle="２階床面積" prompt="診断プログラム_x000a_「必要耐力の算出」より転記入力　" sqref="B127" xr:uid="{00000000-0002-0000-0000-00005D000000}"/>
    <dataValidation allowBlank="1" showInputMessage="1" showErrorMessage="1" promptTitle="１階床面積" prompt="診断プログラム_x000a_「必要耐力の算出」より転記入力" sqref="B128" xr:uid="{00000000-0002-0000-0000-00005E000000}"/>
    <dataValidation allowBlank="1" showInputMessage="1" showErrorMessage="1" promptTitle="２階必要耐力Ｑｒ" prompt="診断プログラム_x000a_「必要耐力の算出」より転記入力" sqref="C127" xr:uid="{00000000-0002-0000-0000-00005F000000}"/>
    <dataValidation allowBlank="1" showInputMessage="1" showErrorMessage="1" promptTitle="１階必要耐力Ｑｒ" prompt="診断プログラム_x000a_「必要耐力の算出」より転記入力" sqref="C128" xr:uid="{00000000-0002-0000-0000-000060000000}"/>
    <dataValidation allowBlank="1" showInputMessage="1" showErrorMessage="1" promptTitle="２階Ｘ方向強さＰ" prompt="診断プログラム_x000a_「上部構造評点」より転記入力" sqref="B131" xr:uid="{00000000-0002-0000-0000-000061000000}"/>
    <dataValidation allowBlank="1" showInputMessage="1" showErrorMessage="1" promptTitle="２階Ｘ方向低減係数Ｅ" prompt="診断プログラム_x000a_「上部構造評点」より転記入力" sqref="C131" xr:uid="{00000000-0002-0000-0000-000062000000}"/>
    <dataValidation allowBlank="1" showInputMessage="1" showErrorMessage="1" promptTitle="２階Ｙ方向強さＰ" prompt="診断プログラム_x000a_「上部構造評点」より転記入力" sqref="B132" xr:uid="{00000000-0002-0000-0000-000063000000}"/>
    <dataValidation allowBlank="1" showInputMessage="1" showErrorMessage="1" promptTitle="２階Ｙ方向低減係数Ｅ" prompt="診断プログラム_x000a_「上部構造評点」より転記入力" sqref="C132" xr:uid="{00000000-0002-0000-0000-000064000000}"/>
    <dataValidation allowBlank="1" showInputMessage="1" showErrorMessage="1" promptTitle="１階Ｘ方向強さＰ" prompt="診断プログラム_x000a_「上部構造評点」より転記入力" sqref="B133" xr:uid="{00000000-0002-0000-0000-000065000000}"/>
    <dataValidation allowBlank="1" showInputMessage="1" showErrorMessage="1" promptTitle="１階Ｙ方向強さＰ" prompt="診断プログラム_x000a_「上部構造評点」より転記入力" sqref="B134" xr:uid="{00000000-0002-0000-0000-000066000000}"/>
    <dataValidation allowBlank="1" showInputMessage="1" showErrorMessage="1" promptTitle="１階Ｘ方向低減係数Ｅ" prompt="診断プログラム_x000a_「上部構造評点」より転記入力" sqref="C133" xr:uid="{00000000-0002-0000-0000-000067000000}"/>
    <dataValidation allowBlank="1" showInputMessage="1" showErrorMessage="1" promptTitle="１階Ｙ方向低減係数Ｅ" prompt="診断プログラム_x000a_「上部構造評点」より転記入力" sqref="C134" xr:uid="{00000000-0002-0000-0000-000068000000}"/>
    <dataValidation allowBlank="1" showInputMessage="1" showErrorMessage="1" promptTitle="担当" prompt="協議した担当者名を入力" sqref="B139:B143" xr:uid="{00000000-0002-0000-0000-000069000000}"/>
    <dataValidation allowBlank="1" showInputMessage="1" showErrorMessage="1" promptTitle="協議内容" prompt="具体的な協議内容を入力" sqref="C140:C143" xr:uid="{00000000-0002-0000-0000-00006A000000}"/>
    <dataValidation type="textLength" allowBlank="1" showInputMessage="1" showErrorMessage="1" errorTitle="入力エラー" error="半角5文字で入力してください_x000a_（例）10050" promptTitle="受付番号" prompt="半角5文字_x000a_で入力_x000a_（例）10050" sqref="C5" xr:uid="{00000000-0002-0000-0000-00006B000000}">
      <formula1>5</formula1>
      <formula2>5</formula2>
    </dataValidation>
    <dataValidation type="textLength" allowBlank="1" showInputMessage="1" showErrorMessage="1" errorTitle="入力エラー" error="全角10文字以内で入力してください" promptTitle="申込者" prompt="所有者であること_x000a_を確認_x000a_全角10文字以内_x000a_で入力" sqref="C7" xr:uid="{00000000-0002-0000-0000-00006C000000}">
      <formula1>0</formula1>
      <formula2>10</formula2>
    </dataValidation>
    <dataValidation type="textLength" allowBlank="1" showInputMessage="1" showErrorMessage="1" errorTitle="入力エラー" error="全角24文字以内で入力してください" promptTitle="建物名称" prompt="アパート名等以外は_x000a_所有者又は居住者名とする_x000a_全角24文字以内で入力" sqref="C8" xr:uid="{00000000-0002-0000-0000-00006D000000}">
      <formula1>0</formula1>
      <formula2>24</formula2>
    </dataValidation>
    <dataValidation type="textLength" allowBlank="1" showInputMessage="1" showErrorMessage="1" errorTitle="入力エラー" error="全角35文字以内で入力してください" promptTitle="住所" prompt="岡崎市より入力してください_x000a_全角35文字以内" sqref="C9" xr:uid="{00000000-0002-0000-0000-00006E000000}">
      <formula1>0</formula1>
      <formula2>35</formula2>
    </dataValidation>
    <dataValidation type="list" allowBlank="1" showErrorMessage="1" promptTitle="土台と柱の接合金物" prompt="右の▼をクリックしてそのなかから選択入力_x000a_確認できたときは有" sqref="B74" xr:uid="{00000000-0002-0000-0000-00006F000000}">
      <formula1>$AP$68:$AP$70</formula1>
    </dataValidation>
    <dataValidation type="list" allowBlank="1" showErrorMessage="1" promptTitle="柱と梁桁の接合金物" prompt="右の▼をクリックしてそのなかから選択入力" sqref="B75" xr:uid="{00000000-0002-0000-0000-000070000000}">
      <formula1>$AP$68:$AP$70</formula1>
    </dataValidation>
    <dataValidation type="textLength" allowBlank="1" showErrorMessage="1" errorTitle="文字超過" error="全角２４文字以内としてください" promptTitle="コメント" prompt="調査内容で特に知らせとおきたいことを入力_x000a_全角24文字以内" sqref="D69:D79 D81:D83" xr:uid="{00000000-0002-0000-0000-000071000000}">
      <formula1>0</formula1>
      <formula2>24</formula2>
    </dataValidation>
    <dataValidation allowBlank="1" showInputMessage="1" showErrorMessage="1" promptTitle="協議内容" prompt="具体的な協議内容を入力_x000a_60文字程度まで" sqref="C139" xr:uid="{00000000-0002-0000-0000-000072000000}"/>
    <dataValidation type="list" allowBlank="1" showInputMessage="1" showErrorMessage="1" sqref="A140:A143" xr:uid="{00000000-0002-0000-0000-000073000000}">
      <formula1>$AD$67:$AD$71</formula1>
    </dataValidation>
    <dataValidation type="list" allowBlank="1" showInputMessage="1" showErrorMessage="1" promptTitle="協議先" prompt="右の▼をクリックしてそのなかから選択入力" sqref="A139" xr:uid="{00000000-0002-0000-0000-000074000000}">
      <formula1>$AD$67:$AD$71</formula1>
    </dataValidation>
    <dataValidation type="list" allowBlank="1" showErrorMessage="1" promptTitle="詳細図の有無" prompt="右の▼をクリックしてそのなかから選択入力" sqref="C60" xr:uid="{00000000-0002-0000-0000-000075000000}">
      <formula1>$AO$23:$AO$25</formula1>
    </dataValidation>
    <dataValidation type="list" allowBlank="1" showErrorMessage="1" promptTitle="筋かい端部の接合方法" prompt="右の▼をクリックしてそのなかから選択入力" sqref="C79" xr:uid="{00000000-0002-0000-0000-000076000000}">
      <formula1>$AP$44:$AP$48</formula1>
    </dataValidation>
    <dataValidation allowBlank="1" showInputMessage="1" showErrorMessage="1" errorTitle="調査年月日" error="和暦で入力して下さい_x000a_例：令和８年5月27日" promptTitle="調査年月日" prompt="和暦で元号（例：令和）から入力して下さい_x000a_例：令和８年5月27日" sqref="C6" xr:uid="{00000000-0002-0000-0000-000077000000}"/>
    <dataValidation type="textLength" allowBlank="1" showInputMessage="1" showErrorMessage="1" errorTitle="入力エラー" error="全角20文字以内で入力してください_x000a_" promptTitle="用途変更の状況" prompt="変更前又は変更後の用途を入力_x000a_全角20文字まで" sqref="C45" xr:uid="{00000000-0002-0000-0000-000078000000}">
      <formula1>0</formula1>
      <formula2>20</formula2>
    </dataValidation>
    <dataValidation type="textLength" allowBlank="1" showInputMessage="1" showErrorMessage="1" errorTitle="入力エラー" error="全角150文字以内で入力してください" promptTitle="特記事項" prompt="上記概要に反映されない部分を入力_x000a_全角146文字まで" sqref="C46" xr:uid="{00000000-0002-0000-0000-000079000000}">
      <formula1>0</formula1>
      <formula2>146</formula2>
    </dataValidation>
    <dataValidation type="textLength" allowBlank="1" showInputMessage="1" showErrorMessage="1" errorTitle="文字超過" error="全角２４文字以内としてください" promptTitle="コメント" prompt="調査内容で特に知らせとおきたいことを入力_x000a_全角15文字以内" sqref="D67" xr:uid="{00000000-0002-0000-0000-00007A000000}">
      <formula1>0</formula1>
      <formula2>24</formula2>
    </dataValidation>
    <dataValidation allowBlank="1" showInputMessage="1" promptTitle="入力しない" prompt="ここには入力できません。" sqref="D167 C167:C171" xr:uid="{00000000-0002-0000-0000-00007B000000}"/>
    <dataValidation allowBlank="1" showInputMessage="1" showErrorMessage="1" promptTitle="自由記入欄" prompt="全角214_x000a_文字以内" sqref="C172" xr:uid="{00000000-0002-0000-0000-00007C000000}"/>
    <dataValidation allowBlank="1" showInputMessage="1" showErrorMessage="1" promptTitle="自動入力" prompt="伝統構法の場合は、その他欄に自動的に表示" sqref="C173" xr:uid="{00000000-0002-0000-0000-00007D000000}"/>
    <dataValidation type="list" allowBlank="1" showInputMessage="1" promptTitle="壁量アドバイス" prompt="▼より選択" sqref="C163" xr:uid="{00000000-0002-0000-0000-00007E000000}">
      <formula1>$AD$194:$AD$198</formula1>
    </dataValidation>
    <dataValidation type="list" allowBlank="1" showInputMessage="1" promptTitle="金物アドバイス" prompt="▼より選択" sqref="C164" xr:uid="{00000000-0002-0000-0000-00007F000000}">
      <formula1>$AD$201:$AD$203</formula1>
    </dataValidation>
    <dataValidation type="list" allowBlank="1" showInputMessage="1" promptTitle="水平剛性アドバイス" prompt="▼より選択" sqref="C165" xr:uid="{00000000-0002-0000-0000-000080000000}">
      <formula1>$AD$206:$AD$207</formula1>
    </dataValidation>
    <dataValidation type="list" allowBlank="1" showInputMessage="1" promptTitle="基礎のアドバイス" prompt="▼より選択" sqref="C166" xr:uid="{00000000-0002-0000-0000-000081000000}">
      <formula1>$AD$210:$AD$213</formula1>
    </dataValidation>
    <dataValidation allowBlank="1" showInputMessage="1" promptTitle="入力しない" sqref="AE216:AF220" xr:uid="{00000000-0002-0000-0000-000082000000}"/>
    <dataValidation type="list" allowBlank="1" showInputMessage="1" showErrorMessage="1" promptTitle="劣化がある事項を選択" prompt="▼から選択" sqref="B167:B171" xr:uid="{00000000-0002-0000-0000-000083000000}">
      <formula1>$AD$216:$AD$217</formula1>
    </dataValidation>
    <dataValidation type="date" allowBlank="1" showInputMessage="1" showErrorMessage="1" errorTitle="入力エラー" error="その日付は入力できません" promptTitle="協議年月日を入力" prompt="（例）2026/4/1　【半角で入力】" sqref="D139:D143" xr:uid="{00000000-0002-0000-0000-000084000000}">
      <formula1>43191</formula1>
      <formula2>401858</formula2>
    </dataValidation>
    <dataValidation type="custom" allowBlank="1" showInputMessage="1" showErrorMessage="1" errorTitle="平家の時は空欄" error="2階部分に”０”は入力できません" promptTitle="平家の時は空欄" prompt="2階部分に”０”は入力できません" sqref="D147:D148" xr:uid="{00000000-0002-0000-0000-000085000000}">
      <formula1>D147&gt;0</formula1>
    </dataValidation>
    <dataValidation type="list" allowBlank="1" showInputMessage="1" showErrorMessage="1" promptTitle="用途変更年" prompt="最終用途変更年を入力" sqref="D44" xr:uid="{00000000-0002-0000-0000-000035000000}">
      <formula1>$AD$75:$AD$160</formula1>
    </dataValidation>
    <dataValidation type="list" allowBlank="1" showInputMessage="1" showErrorMessage="1" promptTitle="増築年" prompt="最終増築年を入力" sqref="D38" xr:uid="{00000000-0002-0000-0000-000048000000}">
      <formula1>$AD$75:$AD$160</formula1>
    </dataValidation>
    <dataValidation type="list" allowBlank="1" showInputMessage="1" showErrorMessage="1" promptTitle="改築年" prompt="最終改築年を入力" sqref="D40" xr:uid="{00000000-0002-0000-0000-00004A000000}">
      <formula1>$AD$75:$AD$160</formula1>
    </dataValidation>
    <dataValidation type="list" allowBlank="1" showInputMessage="1" showErrorMessage="1" promptTitle="補修年" prompt="最終補修年を入力" sqref="D42" xr:uid="{00000000-0002-0000-0000-00004B000000}">
      <formula1>$AD$75:$AD$160</formula1>
    </dataValidation>
  </dataValidations>
  <pageMargins left="0.7" right="0.7" top="0.75" bottom="0.75" header="0.3" footer="0.3"/>
  <pageSetup paperSize="9" fitToHeight="0" orientation="landscape" r:id="rId1"/>
  <rowBreaks count="5" manualBreakCount="5">
    <brk id="28" max="3" man="1"/>
    <brk id="52" max="3" man="1"/>
    <brk id="83" max="3" man="1"/>
    <brk id="108" max="3" man="1"/>
    <brk id="160" max="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
  <sheetViews>
    <sheetView view="pageBreakPreview" zoomScale="60" zoomScaleNormal="100" workbookViewId="0">
      <selection activeCell="C3" sqref="C3"/>
    </sheetView>
  </sheetViews>
  <sheetFormatPr defaultColWidth="9" defaultRowHeight="18" x14ac:dyDescent="0.55000000000000004"/>
  <cols>
    <col min="1" max="1" width="13" style="367" bestFit="1" customWidth="1"/>
    <col min="2" max="2" width="47.9140625" style="367" customWidth="1"/>
    <col min="3" max="3" width="18.1640625" style="367" customWidth="1"/>
    <col min="4" max="16384" width="9" style="367"/>
  </cols>
  <sheetData>
    <row r="1" spans="1:7" ht="18.5" thickBot="1" x14ac:dyDescent="0.6">
      <c r="A1" s="367" t="s">
        <v>694</v>
      </c>
    </row>
    <row r="2" spans="1:7" x14ac:dyDescent="0.55000000000000004">
      <c r="A2" s="368" t="s">
        <v>695</v>
      </c>
      <c r="B2" s="369"/>
      <c r="C2" s="370" t="s">
        <v>696</v>
      </c>
    </row>
    <row r="3" spans="1:7" ht="33.5" thickBot="1" x14ac:dyDescent="0.6">
      <c r="A3" s="371" t="s">
        <v>697</v>
      </c>
      <c r="B3" s="372"/>
      <c r="C3" s="373" t="s">
        <v>876</v>
      </c>
      <c r="G3" s="367" t="s">
        <v>698</v>
      </c>
    </row>
    <row r="4" spans="1:7" x14ac:dyDescent="0.55000000000000004">
      <c r="A4" s="374" t="s">
        <v>699</v>
      </c>
      <c r="B4" s="375"/>
      <c r="C4" s="376" t="s">
        <v>700</v>
      </c>
      <c r="G4" s="367" t="s">
        <v>701</v>
      </c>
    </row>
    <row r="5" spans="1:7" x14ac:dyDescent="0.55000000000000004">
      <c r="A5" s="377" t="s">
        <v>702</v>
      </c>
      <c r="B5" s="378"/>
      <c r="C5" s="379" t="s">
        <v>703</v>
      </c>
      <c r="G5" s="367" t="s">
        <v>704</v>
      </c>
    </row>
    <row r="6" spans="1:7" x14ac:dyDescent="0.55000000000000004">
      <c r="A6" s="377" t="s">
        <v>705</v>
      </c>
      <c r="B6" s="380"/>
      <c r="C6" s="379" t="s">
        <v>706</v>
      </c>
    </row>
    <row r="7" spans="1:7" ht="18.5" thickBot="1" x14ac:dyDescent="0.6">
      <c r="A7" s="371" t="s">
        <v>707</v>
      </c>
      <c r="B7" s="381"/>
      <c r="C7" s="382" t="s">
        <v>708</v>
      </c>
    </row>
  </sheetData>
  <sheetProtection algorithmName="SHA-512" hashValue="AF1sI6ayVrmDV8b0bU/3CHaNz/CghSp3lnCAVdXlobLYvQ/7tB/EmW/1CQJcijfBwul4SHeKQThe6WSnAL/zTQ==" saltValue="GATFYb/T3DnjSndajgOuhw==" spinCount="100000" sheet="1" objects="1" scenarios="1"/>
  <phoneticPr fontId="3"/>
  <dataValidations count="2">
    <dataValidation allowBlank="1" showInputMessage="1" showErrorMessage="1" sqref="B2:B3" xr:uid="{00000000-0002-0000-0100-000000000000}"/>
    <dataValidation type="list" allowBlank="1" showInputMessage="1" showErrorMessage="1" promptTitle="資格" prompt="建築士資格を選択" sqref="B5" xr:uid="{00000000-0002-0000-0100-000001000000}">
      <formula1>$G$3:$G$5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67"/>
  <sheetViews>
    <sheetView showZeros="0" tabSelected="1" view="pageBreakPreview" zoomScale="55" zoomScaleNormal="70" zoomScaleSheetLayoutView="55" workbookViewId="0">
      <selection activeCell="M35" sqref="M35:X35"/>
    </sheetView>
  </sheetViews>
  <sheetFormatPr defaultColWidth="9" defaultRowHeight="13" x14ac:dyDescent="0.55000000000000004"/>
  <cols>
    <col min="1" max="4" width="3.1640625" style="300" customWidth="1"/>
    <col min="5" max="5" width="3.08203125" style="300" customWidth="1"/>
    <col min="6" max="29" width="3.1640625" style="300" customWidth="1"/>
    <col min="30" max="31" width="9" style="300"/>
    <col min="32" max="33" width="12.6640625" style="300" customWidth="1"/>
    <col min="34" max="34" width="7.6640625" style="300" customWidth="1"/>
    <col min="35" max="16384" width="9" style="300"/>
  </cols>
  <sheetData>
    <row r="1" spans="1:29" ht="18" customHeight="1" x14ac:dyDescent="0.55000000000000004"/>
    <row r="2" spans="1:29" ht="17.25" customHeight="1" x14ac:dyDescent="0.55000000000000004">
      <c r="A2" s="301"/>
      <c r="B2" s="301"/>
      <c r="C2" s="301"/>
      <c r="D2" s="301"/>
      <c r="E2" s="301"/>
      <c r="F2" s="301"/>
      <c r="G2" s="301"/>
      <c r="H2" s="301"/>
      <c r="I2" s="301"/>
      <c r="J2" s="301"/>
      <c r="K2" s="301"/>
      <c r="L2" s="301"/>
      <c r="M2" s="301"/>
      <c r="N2" s="301"/>
      <c r="O2" s="301"/>
      <c r="P2" s="301"/>
      <c r="Q2" s="301"/>
      <c r="R2" s="301"/>
      <c r="S2" s="956" t="str">
        <f>報告書入力!C3</f>
        <v>岡崎市</v>
      </c>
      <c r="T2" s="957"/>
      <c r="U2" s="957"/>
      <c r="V2" s="957"/>
      <c r="W2" s="957"/>
      <c r="X2" s="957"/>
      <c r="Y2" s="959" t="s">
        <v>803</v>
      </c>
      <c r="Z2" s="959" t="s">
        <v>821</v>
      </c>
      <c r="AA2" s="961"/>
      <c r="AB2" s="961"/>
      <c r="AC2" s="301"/>
    </row>
    <row r="3" spans="1:29" ht="17.25" customHeight="1" x14ac:dyDescent="0.55000000000000004">
      <c r="A3" s="301"/>
      <c r="B3" s="301"/>
      <c r="C3" s="301"/>
      <c r="D3" s="301"/>
      <c r="E3" s="301"/>
      <c r="F3" s="301"/>
      <c r="G3" s="301"/>
      <c r="H3" s="301"/>
      <c r="I3" s="301"/>
      <c r="J3" s="301"/>
      <c r="K3" s="301"/>
      <c r="L3" s="301"/>
      <c r="M3" s="301"/>
      <c r="N3" s="301"/>
      <c r="O3" s="301"/>
      <c r="P3" s="301"/>
      <c r="Q3" s="301"/>
      <c r="R3" s="301"/>
      <c r="S3" s="958"/>
      <c r="T3" s="958"/>
      <c r="U3" s="958"/>
      <c r="V3" s="958"/>
      <c r="W3" s="958"/>
      <c r="X3" s="958"/>
      <c r="Y3" s="960"/>
      <c r="Z3" s="960"/>
      <c r="AA3" s="960"/>
      <c r="AB3" s="960"/>
      <c r="AC3" s="301"/>
    </row>
    <row r="4" spans="1:29" ht="17.25" customHeight="1" x14ac:dyDescent="0.55000000000000004">
      <c r="A4" s="301"/>
      <c r="B4" s="301"/>
      <c r="C4" s="301"/>
      <c r="D4" s="301"/>
      <c r="E4" s="301"/>
      <c r="F4" s="301"/>
      <c r="G4" s="301"/>
      <c r="H4" s="301"/>
      <c r="I4" s="301"/>
      <c r="J4" s="301"/>
      <c r="K4" s="301"/>
      <c r="L4" s="301"/>
      <c r="M4" s="301"/>
      <c r="N4" s="301"/>
      <c r="O4" s="301"/>
      <c r="P4" s="301"/>
      <c r="Q4" s="301"/>
      <c r="R4" s="301"/>
      <c r="S4" s="962" t="s">
        <v>11</v>
      </c>
      <c r="T4" s="963"/>
      <c r="U4" s="963"/>
      <c r="V4" s="963"/>
      <c r="W4" s="966">
        <f>報告書入力!$C$5</f>
        <v>0</v>
      </c>
      <c r="X4" s="966"/>
      <c r="Y4" s="966"/>
      <c r="Z4" s="966"/>
      <c r="AA4" s="966"/>
      <c r="AB4" s="967"/>
      <c r="AC4" s="301"/>
    </row>
    <row r="5" spans="1:29" ht="17.25" customHeight="1" x14ac:dyDescent="0.55000000000000004">
      <c r="A5" s="301"/>
      <c r="B5" s="301"/>
      <c r="C5" s="301"/>
      <c r="D5" s="301"/>
      <c r="E5" s="301"/>
      <c r="F5" s="301"/>
      <c r="G5" s="301"/>
      <c r="H5" s="301"/>
      <c r="I5" s="301"/>
      <c r="J5" s="301"/>
      <c r="K5" s="301"/>
      <c r="L5" s="301"/>
      <c r="M5" s="301"/>
      <c r="N5" s="301"/>
      <c r="O5" s="301"/>
      <c r="P5" s="301"/>
      <c r="Q5" s="301"/>
      <c r="R5" s="301"/>
      <c r="S5" s="964"/>
      <c r="T5" s="965"/>
      <c r="U5" s="965"/>
      <c r="V5" s="965"/>
      <c r="W5" s="968"/>
      <c r="X5" s="968"/>
      <c r="Y5" s="968"/>
      <c r="Z5" s="968"/>
      <c r="AA5" s="968"/>
      <c r="AB5" s="969"/>
      <c r="AC5" s="301"/>
    </row>
    <row r="6" spans="1:29" ht="17.25" customHeight="1" x14ac:dyDescent="0.55000000000000004">
      <c r="A6" s="301"/>
      <c r="B6" s="301"/>
      <c r="C6" s="301"/>
      <c r="D6" s="301"/>
      <c r="E6" s="301"/>
      <c r="F6" s="301"/>
      <c r="G6" s="301"/>
      <c r="H6" s="301"/>
      <c r="I6" s="301"/>
      <c r="J6" s="301"/>
      <c r="K6" s="301"/>
      <c r="L6" s="301"/>
      <c r="M6" s="301"/>
      <c r="N6" s="301"/>
      <c r="O6" s="301"/>
      <c r="P6" s="301"/>
      <c r="Q6" s="301"/>
      <c r="R6" s="301"/>
      <c r="S6" s="970" t="s">
        <v>822</v>
      </c>
      <c r="T6" s="971"/>
      <c r="U6" s="971"/>
      <c r="V6" s="972">
        <f>報告書入力!C6</f>
        <v>0</v>
      </c>
      <c r="W6" s="972"/>
      <c r="X6" s="972"/>
      <c r="Y6" s="972"/>
      <c r="Z6" s="972"/>
      <c r="AA6" s="972"/>
      <c r="AB6" s="972"/>
      <c r="AC6" s="301"/>
    </row>
    <row r="7" spans="1:29" ht="17.25" customHeight="1" x14ac:dyDescent="0.55000000000000004">
      <c r="A7" s="301"/>
      <c r="B7" s="301"/>
      <c r="C7" s="301"/>
      <c r="D7" s="301"/>
      <c r="E7" s="301"/>
      <c r="F7" s="301"/>
      <c r="G7" s="301"/>
      <c r="H7" s="301"/>
      <c r="I7" s="301"/>
      <c r="J7" s="301"/>
      <c r="K7" s="301"/>
      <c r="L7" s="301"/>
      <c r="M7" s="301"/>
      <c r="N7" s="301"/>
      <c r="O7" s="301"/>
      <c r="P7" s="301"/>
      <c r="Q7" s="301"/>
      <c r="R7" s="301"/>
      <c r="S7" s="973" t="s">
        <v>709</v>
      </c>
      <c r="T7" s="974"/>
      <c r="U7" s="974"/>
      <c r="V7" s="975" t="s">
        <v>873</v>
      </c>
      <c r="W7" s="975"/>
      <c r="X7" s="975"/>
      <c r="Y7" s="975"/>
      <c r="Z7" s="975"/>
      <c r="AA7" s="975"/>
      <c r="AB7" s="975"/>
      <c r="AC7" s="301"/>
    </row>
    <row r="8" spans="1:29" ht="17.25" customHeight="1" x14ac:dyDescent="0.55000000000000004">
      <c r="A8" s="301"/>
      <c r="B8" s="301"/>
      <c r="C8" s="301"/>
      <c r="D8" s="301"/>
      <c r="E8" s="301"/>
      <c r="F8" s="301"/>
      <c r="G8" s="301"/>
      <c r="H8" s="301"/>
      <c r="I8" s="301"/>
      <c r="J8" s="301"/>
      <c r="K8" s="301"/>
      <c r="L8" s="301"/>
      <c r="M8" s="301"/>
      <c r="N8" s="301"/>
      <c r="O8" s="301"/>
      <c r="P8" s="301"/>
      <c r="Q8" s="301"/>
      <c r="R8" s="301"/>
      <c r="S8" s="301"/>
      <c r="T8" s="301"/>
      <c r="U8" s="301"/>
      <c r="V8" s="301"/>
      <c r="W8" s="301"/>
      <c r="X8" s="301"/>
      <c r="Y8" s="301"/>
      <c r="Z8" s="301"/>
      <c r="AA8" s="301"/>
      <c r="AB8" s="301"/>
      <c r="AC8" s="301"/>
    </row>
    <row r="9" spans="1:29" ht="17.25" customHeight="1" x14ac:dyDescent="0.55000000000000004">
      <c r="A9" s="301"/>
      <c r="B9" s="301"/>
      <c r="C9" s="302"/>
      <c r="D9" s="303"/>
      <c r="E9" s="303"/>
      <c r="F9" s="303"/>
      <c r="G9" s="303"/>
      <c r="H9" s="303"/>
      <c r="I9" s="303"/>
      <c r="J9" s="303"/>
      <c r="K9" s="303"/>
      <c r="L9" s="303"/>
      <c r="M9" s="303"/>
      <c r="N9" s="303"/>
      <c r="O9" s="303"/>
      <c r="P9" s="303"/>
      <c r="Q9" s="303"/>
      <c r="R9" s="303"/>
      <c r="S9" s="303"/>
      <c r="T9" s="303"/>
      <c r="U9" s="303"/>
      <c r="V9" s="303"/>
      <c r="W9" s="303"/>
      <c r="X9" s="303"/>
      <c r="Y9" s="303"/>
      <c r="Z9" s="303"/>
      <c r="AA9" s="303"/>
      <c r="AB9" s="301"/>
      <c r="AC9" s="301"/>
    </row>
    <row r="10" spans="1:29" ht="17.25" customHeight="1" x14ac:dyDescent="0.55000000000000004">
      <c r="A10" s="301"/>
      <c r="B10" s="301"/>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1"/>
      <c r="AC10" s="301"/>
    </row>
    <row r="11" spans="1:29" ht="17.25" customHeight="1" x14ac:dyDescent="0.55000000000000004">
      <c r="A11" s="301"/>
      <c r="B11" s="301"/>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row>
    <row r="12" spans="1:29" ht="17.25" customHeight="1" x14ac:dyDescent="0.55000000000000004">
      <c r="A12" s="301"/>
      <c r="B12" s="30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row>
    <row r="13" spans="1:29" ht="17.25" customHeight="1" x14ac:dyDescent="0.55000000000000004">
      <c r="A13" s="301"/>
      <c r="B13" s="301"/>
      <c r="C13" s="301"/>
      <c r="D13" s="301"/>
      <c r="E13" s="301"/>
      <c r="F13" s="301"/>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row>
    <row r="14" spans="1:29" ht="17.25" customHeight="1" x14ac:dyDescent="0.55000000000000004">
      <c r="A14" s="301"/>
      <c r="B14" s="301"/>
      <c r="C14" s="976" t="s">
        <v>804</v>
      </c>
      <c r="D14" s="977"/>
      <c r="E14" s="977"/>
      <c r="F14" s="977"/>
      <c r="G14" s="977"/>
      <c r="H14" s="977"/>
      <c r="I14" s="977"/>
      <c r="J14" s="977"/>
      <c r="K14" s="977"/>
      <c r="L14" s="977"/>
      <c r="M14" s="977"/>
      <c r="N14" s="977"/>
      <c r="O14" s="977"/>
      <c r="P14" s="977"/>
      <c r="Q14" s="977"/>
      <c r="R14" s="977"/>
      <c r="S14" s="977"/>
      <c r="T14" s="977"/>
      <c r="U14" s="977"/>
      <c r="V14" s="977"/>
      <c r="W14" s="977"/>
      <c r="X14" s="977"/>
      <c r="Y14" s="977"/>
      <c r="Z14" s="977"/>
      <c r="AA14" s="977"/>
      <c r="AB14" s="301"/>
      <c r="AC14" s="301"/>
    </row>
    <row r="15" spans="1:29" ht="17.25" customHeight="1" x14ac:dyDescent="0.55000000000000004">
      <c r="A15" s="301"/>
      <c r="B15" s="301"/>
      <c r="C15" s="977"/>
      <c r="D15" s="977"/>
      <c r="E15" s="977"/>
      <c r="F15" s="977"/>
      <c r="G15" s="977"/>
      <c r="H15" s="977"/>
      <c r="I15" s="977"/>
      <c r="J15" s="977"/>
      <c r="K15" s="977"/>
      <c r="L15" s="977"/>
      <c r="M15" s="977"/>
      <c r="N15" s="977"/>
      <c r="O15" s="977"/>
      <c r="P15" s="977"/>
      <c r="Q15" s="977"/>
      <c r="R15" s="977"/>
      <c r="S15" s="977"/>
      <c r="T15" s="977"/>
      <c r="U15" s="977"/>
      <c r="V15" s="977"/>
      <c r="W15" s="977"/>
      <c r="X15" s="977"/>
      <c r="Y15" s="977"/>
      <c r="Z15" s="977"/>
      <c r="AA15" s="977"/>
      <c r="AB15" s="301"/>
      <c r="AC15" s="301"/>
    </row>
    <row r="16" spans="1:29" ht="17.25" customHeight="1" x14ac:dyDescent="0.55000000000000004">
      <c r="A16" s="301"/>
      <c r="B16" s="301"/>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row>
    <row r="17" spans="1:29" ht="17.25" customHeight="1" x14ac:dyDescent="0.55000000000000004">
      <c r="A17" s="301"/>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row>
    <row r="18" spans="1:29" ht="17.25" customHeight="1" x14ac:dyDescent="0.55000000000000004">
      <c r="A18" s="301"/>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row>
    <row r="19" spans="1:29" ht="17.25" customHeight="1" x14ac:dyDescent="0.55000000000000004">
      <c r="A19" s="301"/>
      <c r="B19" s="301"/>
      <c r="C19" s="301"/>
      <c r="D19" s="301"/>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row>
    <row r="20" spans="1:29" ht="17.25" customHeight="1" x14ac:dyDescent="0.55000000000000004">
      <c r="A20" s="301"/>
      <c r="B20" s="301"/>
      <c r="C20" s="301"/>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row>
    <row r="21" spans="1:29" ht="17.25" customHeight="1" x14ac:dyDescent="0.55000000000000004">
      <c r="A21" s="301"/>
      <c r="B21" s="301"/>
      <c r="C21" s="301"/>
      <c r="D21" s="301"/>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row>
    <row r="22" spans="1:29" ht="17.25" customHeight="1" x14ac:dyDescent="0.55000000000000004">
      <c r="A22" s="301"/>
      <c r="B22" s="301"/>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row>
    <row r="23" spans="1:29" ht="17.25" customHeight="1" x14ac:dyDescent="0.55000000000000004">
      <c r="A23" s="301"/>
      <c r="B23" s="301"/>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row>
    <row r="24" spans="1:29" ht="17.25" customHeight="1" x14ac:dyDescent="0.55000000000000004">
      <c r="A24" s="301"/>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row>
    <row r="25" spans="1:29" ht="17.25" customHeight="1" x14ac:dyDescent="0.55000000000000004">
      <c r="A25" s="301"/>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row>
    <row r="26" spans="1:29" ht="17.25" customHeight="1" x14ac:dyDescent="0.55000000000000004">
      <c r="A26" s="301"/>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row>
    <row r="27" spans="1:29" ht="17.25" customHeight="1" x14ac:dyDescent="0.55000000000000004">
      <c r="A27" s="301"/>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row>
    <row r="28" spans="1:29" ht="17.25" customHeight="1" x14ac:dyDescent="0.55000000000000004">
      <c r="A28" s="301"/>
      <c r="B28" s="301"/>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row>
    <row r="29" spans="1:29" ht="17.25" customHeight="1" x14ac:dyDescent="0.55000000000000004">
      <c r="A29" s="301"/>
      <c r="F29" s="978" t="s">
        <v>710</v>
      </c>
      <c r="G29" s="979"/>
      <c r="H29" s="979"/>
      <c r="I29" s="979"/>
      <c r="J29" s="982">
        <f>報告書入力!C7</f>
        <v>0</v>
      </c>
      <c r="K29" s="850"/>
      <c r="L29" s="850"/>
      <c r="M29" s="850"/>
      <c r="N29" s="850"/>
      <c r="O29" s="850"/>
      <c r="P29" s="850"/>
      <c r="Q29" s="850"/>
      <c r="R29" s="850"/>
      <c r="S29" s="850"/>
      <c r="T29" s="850"/>
      <c r="U29" s="850"/>
      <c r="V29" s="850"/>
      <c r="W29" s="983" t="s">
        <v>823</v>
      </c>
      <c r="X29" s="984"/>
      <c r="Y29" s="422"/>
      <c r="Z29" s="421"/>
      <c r="AA29" s="421"/>
      <c r="AB29" s="421"/>
      <c r="AC29" s="301"/>
    </row>
    <row r="30" spans="1:29" ht="17.25" customHeight="1" x14ac:dyDescent="0.55000000000000004">
      <c r="A30" s="301"/>
      <c r="F30" s="980"/>
      <c r="G30" s="981"/>
      <c r="H30" s="981"/>
      <c r="I30" s="981"/>
      <c r="J30" s="595"/>
      <c r="K30" s="596"/>
      <c r="L30" s="596"/>
      <c r="M30" s="596"/>
      <c r="N30" s="596"/>
      <c r="O30" s="596"/>
      <c r="P30" s="596"/>
      <c r="Q30" s="596"/>
      <c r="R30" s="596"/>
      <c r="S30" s="596"/>
      <c r="T30" s="596"/>
      <c r="U30" s="596"/>
      <c r="V30" s="596"/>
      <c r="W30" s="985"/>
      <c r="X30" s="985"/>
      <c r="Y30" s="422"/>
      <c r="Z30" s="421"/>
      <c r="AA30" s="421"/>
      <c r="AB30" s="421"/>
      <c r="AC30" s="301"/>
    </row>
    <row r="31" spans="1:29" ht="17.25" customHeight="1" x14ac:dyDescent="0.55000000000000004">
      <c r="A31" s="301"/>
      <c r="F31" s="986" t="s">
        <v>711</v>
      </c>
      <c r="G31" s="981"/>
      <c r="H31" s="981"/>
      <c r="I31" s="981"/>
      <c r="J31" s="989" t="s">
        <v>824</v>
      </c>
      <c r="K31" s="820"/>
      <c r="L31" s="990"/>
      <c r="M31" s="952">
        <f>診断員データ入力!B2</f>
        <v>0</v>
      </c>
      <c r="N31" s="953"/>
      <c r="O31" s="953"/>
      <c r="P31" s="953"/>
      <c r="Q31" s="953"/>
      <c r="R31" s="953"/>
      <c r="S31" s="953"/>
      <c r="T31" s="953"/>
      <c r="U31" s="953"/>
      <c r="V31" s="953"/>
      <c r="W31" s="953"/>
      <c r="X31" s="953"/>
      <c r="Y31" s="422"/>
      <c r="Z31" s="421"/>
      <c r="AA31" s="421"/>
      <c r="AB31" s="421"/>
      <c r="AC31" s="301"/>
    </row>
    <row r="32" spans="1:29" ht="17.25" customHeight="1" x14ac:dyDescent="0.55000000000000004">
      <c r="A32" s="301"/>
      <c r="F32" s="980"/>
      <c r="G32" s="981"/>
      <c r="H32" s="981"/>
      <c r="I32" s="981"/>
      <c r="J32" s="595"/>
      <c r="K32" s="596"/>
      <c r="L32" s="597"/>
      <c r="M32" s="954"/>
      <c r="N32" s="955"/>
      <c r="O32" s="955"/>
      <c r="P32" s="955"/>
      <c r="Q32" s="955"/>
      <c r="R32" s="955"/>
      <c r="S32" s="955"/>
      <c r="T32" s="955"/>
      <c r="U32" s="955"/>
      <c r="V32" s="955"/>
      <c r="W32" s="955"/>
      <c r="X32" s="955"/>
      <c r="Y32" s="422"/>
      <c r="Z32" s="421"/>
      <c r="AA32" s="421"/>
      <c r="AB32" s="421"/>
      <c r="AC32" s="301"/>
    </row>
    <row r="33" spans="1:29" ht="17.25" customHeight="1" x14ac:dyDescent="0.55000000000000004">
      <c r="A33" s="301"/>
      <c r="F33" s="980"/>
      <c r="G33" s="981"/>
      <c r="H33" s="981"/>
      <c r="I33" s="981"/>
      <c r="J33" s="994" t="s">
        <v>712</v>
      </c>
      <c r="K33" s="995"/>
      <c r="L33" s="996"/>
      <c r="M33" s="939">
        <f>診断員データ入力!$B$3</f>
        <v>0</v>
      </c>
      <c r="N33" s="940"/>
      <c r="O33" s="940"/>
      <c r="P33" s="940"/>
      <c r="Q33" s="940"/>
      <c r="R33" s="940"/>
      <c r="S33" s="940"/>
      <c r="T33" s="940"/>
      <c r="U33" s="940"/>
      <c r="V33" s="940"/>
      <c r="W33" s="940"/>
      <c r="X33" s="940"/>
      <c r="Y33" s="422"/>
      <c r="Z33" s="421"/>
      <c r="AA33" s="421"/>
      <c r="AB33" s="421"/>
      <c r="AC33" s="301"/>
    </row>
    <row r="34" spans="1:29" ht="17.25" customHeight="1" x14ac:dyDescent="0.55000000000000004">
      <c r="A34" s="301"/>
      <c r="F34" s="980"/>
      <c r="G34" s="981"/>
      <c r="H34" s="981"/>
      <c r="I34" s="981"/>
      <c r="J34" s="532" t="s">
        <v>825</v>
      </c>
      <c r="K34" s="562"/>
      <c r="L34" s="563"/>
      <c r="M34" s="939">
        <f>診断員データ入力!B4</f>
        <v>0</v>
      </c>
      <c r="N34" s="940"/>
      <c r="O34" s="940"/>
      <c r="P34" s="940"/>
      <c r="Q34" s="940"/>
      <c r="R34" s="940"/>
      <c r="S34" s="940"/>
      <c r="T34" s="940"/>
      <c r="U34" s="940"/>
      <c r="V34" s="940"/>
      <c r="W34" s="940"/>
      <c r="X34" s="940"/>
      <c r="Y34" s="422"/>
      <c r="Z34" s="421"/>
      <c r="AA34" s="421"/>
      <c r="AB34" s="421"/>
      <c r="AC34" s="301"/>
    </row>
    <row r="35" spans="1:29" ht="17.25" customHeight="1" x14ac:dyDescent="0.55000000000000004">
      <c r="A35" s="301"/>
      <c r="F35" s="987"/>
      <c r="G35" s="988"/>
      <c r="H35" s="988"/>
      <c r="I35" s="988"/>
      <c r="J35" s="991" t="s">
        <v>826</v>
      </c>
      <c r="K35" s="553"/>
      <c r="L35" s="554"/>
      <c r="M35" s="992">
        <f>診断員データ入力!B7</f>
        <v>0</v>
      </c>
      <c r="N35" s="993"/>
      <c r="O35" s="993"/>
      <c r="P35" s="993"/>
      <c r="Q35" s="993"/>
      <c r="R35" s="993"/>
      <c r="S35" s="993"/>
      <c r="T35" s="993"/>
      <c r="U35" s="993"/>
      <c r="V35" s="993"/>
      <c r="W35" s="993"/>
      <c r="X35" s="993"/>
      <c r="Y35" s="422"/>
      <c r="Z35" s="421"/>
      <c r="AA35" s="421"/>
      <c r="AB35" s="421"/>
      <c r="AC35" s="301"/>
    </row>
    <row r="36" spans="1:29" ht="17.25" customHeight="1" x14ac:dyDescent="0.55000000000000004">
      <c r="A36" s="301"/>
      <c r="B36" s="301"/>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row>
    <row r="37" spans="1:29" ht="17.25" customHeight="1" x14ac:dyDescent="0.55000000000000004">
      <c r="A37" s="301"/>
      <c r="B37" s="301"/>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row>
    <row r="38" spans="1:29" ht="17.25" customHeight="1" x14ac:dyDescent="0.55000000000000004">
      <c r="A38" s="301"/>
      <c r="B38" s="926" t="s">
        <v>713</v>
      </c>
      <c r="C38" s="927"/>
      <c r="D38" s="927"/>
      <c r="E38" s="927"/>
      <c r="F38" s="927"/>
      <c r="G38" s="927"/>
      <c r="H38" s="927"/>
      <c r="I38" s="927"/>
      <c r="J38" s="927"/>
      <c r="K38" s="927"/>
      <c r="L38" s="927"/>
      <c r="M38" s="927"/>
      <c r="N38" s="927"/>
      <c r="O38" s="927"/>
      <c r="P38" s="927"/>
      <c r="Q38" s="927"/>
      <c r="R38" s="927"/>
      <c r="S38" s="927"/>
      <c r="T38" s="927"/>
      <c r="U38" s="927"/>
      <c r="V38" s="927"/>
      <c r="W38" s="927"/>
      <c r="X38" s="927"/>
      <c r="Y38" s="927"/>
      <c r="Z38" s="927"/>
      <c r="AA38" s="927"/>
      <c r="AB38" s="927"/>
      <c r="AC38" s="301"/>
    </row>
    <row r="39" spans="1:29" ht="17.25" customHeight="1" x14ac:dyDescent="0.55000000000000004">
      <c r="A39" s="301"/>
      <c r="B39" s="927"/>
      <c r="C39" s="927"/>
      <c r="D39" s="927"/>
      <c r="E39" s="927"/>
      <c r="F39" s="927"/>
      <c r="G39" s="927"/>
      <c r="H39" s="927"/>
      <c r="I39" s="927"/>
      <c r="J39" s="927"/>
      <c r="K39" s="927"/>
      <c r="L39" s="927"/>
      <c r="M39" s="927"/>
      <c r="N39" s="927"/>
      <c r="O39" s="927"/>
      <c r="P39" s="927"/>
      <c r="Q39" s="927"/>
      <c r="R39" s="927"/>
      <c r="S39" s="927"/>
      <c r="T39" s="927"/>
      <c r="U39" s="927"/>
      <c r="V39" s="927"/>
      <c r="W39" s="927"/>
      <c r="X39" s="927"/>
      <c r="Y39" s="927"/>
      <c r="Z39" s="927"/>
      <c r="AA39" s="927"/>
      <c r="AB39" s="927"/>
      <c r="AC39" s="301"/>
    </row>
    <row r="40" spans="1:29" ht="17.25" customHeight="1" x14ac:dyDescent="0.55000000000000004">
      <c r="A40" s="301"/>
      <c r="B40" s="927"/>
      <c r="C40" s="927"/>
      <c r="D40" s="927"/>
      <c r="E40" s="927"/>
      <c r="F40" s="927"/>
      <c r="G40" s="927"/>
      <c r="H40" s="927"/>
      <c r="I40" s="927"/>
      <c r="J40" s="927"/>
      <c r="K40" s="927"/>
      <c r="L40" s="927"/>
      <c r="M40" s="927"/>
      <c r="N40" s="927"/>
      <c r="O40" s="927"/>
      <c r="P40" s="927"/>
      <c r="Q40" s="927"/>
      <c r="R40" s="927"/>
      <c r="S40" s="927"/>
      <c r="T40" s="927"/>
      <c r="U40" s="927"/>
      <c r="V40" s="927"/>
      <c r="W40" s="927"/>
      <c r="X40" s="927"/>
      <c r="Y40" s="927"/>
      <c r="Z40" s="927"/>
      <c r="AA40" s="927"/>
      <c r="AB40" s="927"/>
      <c r="AC40" s="301"/>
    </row>
    <row r="41" spans="1:29" ht="17.25" customHeight="1" x14ac:dyDescent="0.55000000000000004">
      <c r="A41" s="301"/>
      <c r="B41" s="951" t="s">
        <v>827</v>
      </c>
      <c r="C41" s="951"/>
      <c r="D41" s="951"/>
      <c r="E41" s="951"/>
      <c r="F41" s="951"/>
      <c r="G41" s="951"/>
      <c r="H41" s="951"/>
      <c r="I41" s="951"/>
      <c r="J41" s="951"/>
      <c r="K41" s="951"/>
      <c r="L41" s="951"/>
      <c r="M41" s="951"/>
      <c r="N41" s="951"/>
      <c r="O41" s="951"/>
      <c r="P41" s="951"/>
      <c r="Q41" s="951"/>
      <c r="R41" s="951"/>
      <c r="S41" s="951"/>
      <c r="T41" s="951"/>
      <c r="U41" s="951"/>
      <c r="V41" s="951"/>
      <c r="W41" s="951"/>
      <c r="X41" s="951"/>
      <c r="Y41" s="951"/>
      <c r="Z41" s="951"/>
      <c r="AA41" s="951"/>
      <c r="AB41" s="951"/>
      <c r="AC41" s="301"/>
    </row>
    <row r="42" spans="1:29" ht="17.25" customHeight="1" x14ac:dyDescent="0.55000000000000004">
      <c r="B42" s="951"/>
      <c r="C42" s="951"/>
      <c r="D42" s="951"/>
      <c r="E42" s="951"/>
      <c r="F42" s="951"/>
      <c r="G42" s="951"/>
      <c r="H42" s="951"/>
      <c r="I42" s="951"/>
      <c r="J42" s="951"/>
      <c r="K42" s="951"/>
      <c r="L42" s="951"/>
      <c r="M42" s="951"/>
      <c r="N42" s="951"/>
      <c r="O42" s="951"/>
      <c r="P42" s="951"/>
      <c r="Q42" s="951"/>
      <c r="R42" s="951"/>
      <c r="S42" s="951"/>
      <c r="T42" s="951"/>
      <c r="U42" s="951"/>
      <c r="V42" s="951"/>
      <c r="W42" s="951"/>
      <c r="X42" s="951"/>
      <c r="Y42" s="951"/>
      <c r="Z42" s="951"/>
      <c r="AA42" s="951"/>
      <c r="AB42" s="951"/>
    </row>
    <row r="43" spans="1:29" ht="17.25" customHeight="1" x14ac:dyDescent="0.55000000000000004">
      <c r="B43" s="951"/>
      <c r="C43" s="951"/>
      <c r="D43" s="951"/>
      <c r="E43" s="951"/>
      <c r="F43" s="951"/>
      <c r="G43" s="951"/>
      <c r="H43" s="951"/>
      <c r="I43" s="951"/>
      <c r="J43" s="951"/>
      <c r="K43" s="951"/>
      <c r="L43" s="951"/>
      <c r="M43" s="951"/>
      <c r="N43" s="951"/>
      <c r="O43" s="951"/>
      <c r="P43" s="951"/>
      <c r="Q43" s="951"/>
      <c r="R43" s="951"/>
      <c r="S43" s="951"/>
      <c r="T43" s="951"/>
      <c r="U43" s="951"/>
      <c r="V43" s="951"/>
      <c r="W43" s="951"/>
      <c r="X43" s="951"/>
      <c r="Y43" s="951"/>
      <c r="Z43" s="951"/>
      <c r="AA43" s="951"/>
      <c r="AB43" s="951"/>
    </row>
    <row r="44" spans="1:29" ht="17.25" customHeight="1" x14ac:dyDescent="0.55000000000000004">
      <c r="B44" s="951"/>
      <c r="C44" s="951"/>
      <c r="D44" s="951"/>
      <c r="E44" s="951"/>
      <c r="F44" s="951"/>
      <c r="G44" s="951"/>
      <c r="H44" s="951"/>
      <c r="I44" s="951"/>
      <c r="J44" s="951"/>
      <c r="K44" s="951"/>
      <c r="L44" s="951"/>
      <c r="M44" s="951"/>
      <c r="N44" s="951"/>
      <c r="O44" s="951"/>
      <c r="P44" s="951"/>
      <c r="Q44" s="951"/>
      <c r="R44" s="951"/>
      <c r="S44" s="951"/>
      <c r="T44" s="951"/>
      <c r="U44" s="951"/>
      <c r="V44" s="951"/>
      <c r="W44" s="951"/>
      <c r="X44" s="951"/>
      <c r="Y44" s="951"/>
      <c r="Z44" s="951"/>
      <c r="AA44" s="951"/>
      <c r="AB44" s="951"/>
    </row>
    <row r="45" spans="1:29" ht="17.25" customHeight="1" x14ac:dyDescent="0.55000000000000004">
      <c r="B45" s="304"/>
      <c r="C45" s="305"/>
      <c r="D45" s="305"/>
      <c r="E45" s="305"/>
      <c r="F45" s="305"/>
      <c r="G45" s="305"/>
      <c r="H45" s="305"/>
      <c r="I45" s="305"/>
      <c r="J45" s="305"/>
      <c r="K45" s="305"/>
      <c r="L45" s="305"/>
      <c r="M45" s="305"/>
      <c r="N45" s="305"/>
      <c r="O45" s="306"/>
      <c r="P45" s="306"/>
      <c r="Q45" s="306"/>
      <c r="R45" s="306"/>
      <c r="S45" s="306"/>
      <c r="T45" s="306"/>
      <c r="U45" s="306"/>
      <c r="V45" s="306"/>
      <c r="W45" s="306"/>
      <c r="X45" s="306"/>
      <c r="Y45" s="306"/>
      <c r="Z45" s="306"/>
      <c r="AA45" s="306"/>
      <c r="AB45" s="306"/>
    </row>
    <row r="46" spans="1:29" ht="17.25" customHeight="1" x14ac:dyDescent="0.55000000000000004">
      <c r="B46" s="307"/>
      <c r="C46" s="305"/>
      <c r="D46" s="305"/>
      <c r="E46" s="305"/>
      <c r="F46" s="305"/>
      <c r="G46" s="305"/>
      <c r="H46" s="305"/>
      <c r="I46" s="305"/>
      <c r="J46" s="305"/>
      <c r="K46" s="305"/>
      <c r="L46" s="305"/>
      <c r="M46" s="305"/>
      <c r="N46" s="305"/>
      <c r="O46" s="308"/>
      <c r="P46" s="308"/>
      <c r="Q46" s="308"/>
      <c r="R46" s="308"/>
      <c r="S46" s="308"/>
      <c r="T46" s="308"/>
      <c r="U46" s="308"/>
      <c r="V46" s="308"/>
      <c r="W46" s="308"/>
      <c r="X46" s="308"/>
      <c r="Y46" s="308"/>
      <c r="Z46" s="308"/>
      <c r="AA46" s="308"/>
      <c r="AB46" s="308"/>
    </row>
    <row r="47" spans="1:29" ht="17.25" customHeight="1" x14ac:dyDescent="0.55000000000000004">
      <c r="B47" s="305"/>
      <c r="C47" s="305"/>
      <c r="D47" s="305"/>
      <c r="E47" s="305"/>
      <c r="F47" s="305"/>
      <c r="G47" s="305"/>
      <c r="H47" s="305"/>
      <c r="I47" s="305"/>
      <c r="J47" s="305"/>
      <c r="K47" s="305"/>
      <c r="L47" s="305"/>
      <c r="M47" s="305"/>
      <c r="N47" s="305"/>
      <c r="O47" s="308"/>
      <c r="P47" s="308"/>
      <c r="Q47" s="308"/>
      <c r="R47" s="308"/>
      <c r="S47" s="308"/>
      <c r="T47" s="308"/>
      <c r="U47" s="308"/>
      <c r="V47" s="308"/>
      <c r="W47" s="308"/>
      <c r="X47" s="308"/>
      <c r="Y47" s="308"/>
      <c r="Z47" s="308"/>
      <c r="AA47" s="308"/>
      <c r="AB47" s="308"/>
    </row>
    <row r="48" spans="1:29" ht="17.25" customHeight="1" x14ac:dyDescent="0.55000000000000004">
      <c r="B48" s="309"/>
      <c r="C48" s="309"/>
      <c r="D48" s="309"/>
      <c r="E48" s="309"/>
      <c r="F48" s="309"/>
      <c r="G48" s="309"/>
      <c r="H48" s="309"/>
      <c r="I48" s="309"/>
      <c r="J48" s="309"/>
      <c r="K48" s="309"/>
      <c r="L48" s="309"/>
      <c r="M48" s="309"/>
      <c r="N48" s="309"/>
      <c r="O48" s="310"/>
      <c r="P48" s="310"/>
      <c r="Q48" s="310"/>
      <c r="R48" s="310"/>
      <c r="S48" s="310"/>
      <c r="T48" s="310"/>
      <c r="U48" s="310"/>
      <c r="V48" s="310"/>
      <c r="W48" s="310"/>
      <c r="X48" s="310"/>
      <c r="Y48" s="310"/>
      <c r="Z48" s="310"/>
      <c r="AA48" s="310"/>
      <c r="AB48" s="310"/>
    </row>
    <row r="49" spans="1:29" ht="17.25" customHeight="1" x14ac:dyDescent="0.55000000000000004">
      <c r="B49" s="309"/>
      <c r="C49" s="309"/>
      <c r="D49" s="309"/>
      <c r="E49" s="309"/>
      <c r="F49" s="309"/>
      <c r="G49" s="309"/>
      <c r="H49" s="309"/>
      <c r="I49" s="309"/>
      <c r="J49" s="309"/>
      <c r="K49" s="309"/>
      <c r="L49" s="309"/>
      <c r="M49" s="309"/>
      <c r="N49" s="309"/>
      <c r="O49" s="310"/>
      <c r="P49" s="310"/>
      <c r="Q49" s="310"/>
      <c r="R49" s="310"/>
      <c r="S49" s="310"/>
      <c r="T49" s="310"/>
      <c r="U49" s="310"/>
      <c r="V49" s="310"/>
      <c r="W49" s="310"/>
      <c r="X49" s="310"/>
      <c r="Y49" s="310"/>
      <c r="Z49" s="310"/>
      <c r="AA49" s="310"/>
      <c r="AB49" s="310"/>
    </row>
    <row r="50" spans="1:29" ht="17.25" customHeight="1" x14ac:dyDescent="0.55000000000000004">
      <c r="B50" s="309"/>
      <c r="C50" s="309"/>
      <c r="D50" s="309"/>
      <c r="E50" s="309"/>
      <c r="F50" s="309"/>
      <c r="G50" s="309"/>
      <c r="H50" s="309"/>
      <c r="I50" s="309"/>
      <c r="J50" s="309"/>
      <c r="K50" s="309"/>
      <c r="L50" s="309"/>
      <c r="M50" s="309"/>
      <c r="N50" s="309"/>
      <c r="O50" s="310"/>
      <c r="P50" s="310"/>
      <c r="Q50" s="310"/>
      <c r="R50" s="310"/>
      <c r="S50" s="310"/>
      <c r="T50" s="310"/>
      <c r="U50" s="310"/>
      <c r="V50" s="310"/>
      <c r="W50" s="310"/>
      <c r="X50" s="310"/>
      <c r="Y50" s="310"/>
      <c r="Z50" s="310"/>
      <c r="AA50" s="310"/>
      <c r="AB50" s="310"/>
    </row>
    <row r="51" spans="1:29" ht="12" customHeight="1" x14ac:dyDescent="0.15">
      <c r="A51" s="311" t="str">
        <f xml:space="preserve"> 報告書入力!C1</f>
        <v>ver.5.1.1</v>
      </c>
      <c r="B51" s="312"/>
      <c r="C51" s="312"/>
      <c r="D51" s="312"/>
      <c r="E51" s="312"/>
      <c r="F51" s="312"/>
      <c r="G51" s="312"/>
      <c r="H51" s="312"/>
      <c r="I51" s="312"/>
      <c r="J51" s="312"/>
      <c r="K51" s="312"/>
      <c r="L51" s="312"/>
      <c r="M51" s="312"/>
      <c r="N51" s="312"/>
      <c r="O51" s="310"/>
      <c r="P51" s="310"/>
      <c r="Q51" s="310"/>
      <c r="R51" s="310"/>
      <c r="S51" s="310"/>
      <c r="T51" s="310"/>
      <c r="U51" s="310"/>
      <c r="V51" s="310"/>
      <c r="W51" s="310"/>
      <c r="X51" s="310"/>
      <c r="Y51" s="310"/>
      <c r="Z51" s="310"/>
      <c r="AA51" s="310"/>
      <c r="AB51" s="310"/>
    </row>
    <row r="52" spans="1:29" ht="3.75" customHeight="1" x14ac:dyDescent="0.55000000000000004">
      <c r="B52" s="312"/>
      <c r="C52" s="312"/>
      <c r="D52" s="312"/>
      <c r="E52" s="313"/>
      <c r="F52" s="313"/>
      <c r="G52" s="313"/>
      <c r="H52" s="313"/>
      <c r="I52" s="313"/>
      <c r="J52" s="313"/>
      <c r="K52" s="313"/>
      <c r="L52" s="313"/>
      <c r="M52" s="313"/>
      <c r="N52" s="313"/>
      <c r="O52" s="314"/>
      <c r="P52" s="314"/>
      <c r="Q52" s="314"/>
      <c r="R52" s="314"/>
      <c r="S52" s="314"/>
      <c r="T52" s="314"/>
      <c r="U52" s="314"/>
      <c r="V52" s="314"/>
      <c r="W52" s="314"/>
      <c r="X52" s="315"/>
      <c r="Y52" s="315"/>
      <c r="Z52" s="315"/>
      <c r="AA52" s="315"/>
      <c r="AB52" s="315"/>
      <c r="AC52" s="315"/>
    </row>
    <row r="53" spans="1:29" ht="17.25" customHeight="1" x14ac:dyDescent="0.55000000000000004">
      <c r="X53" s="511">
        <f>W4</f>
        <v>0</v>
      </c>
      <c r="Y53" s="512"/>
      <c r="Z53" s="512"/>
      <c r="AA53" s="512"/>
      <c r="AB53" s="513" t="s">
        <v>828</v>
      </c>
      <c r="AC53" s="514"/>
    </row>
    <row r="54" spans="1:29" ht="17.25" customHeight="1" x14ac:dyDescent="0.55000000000000004">
      <c r="A54" s="745" t="s">
        <v>714</v>
      </c>
      <c r="B54" s="848"/>
      <c r="C54" s="848"/>
      <c r="D54" s="848"/>
      <c r="E54" s="848"/>
      <c r="F54" s="848"/>
      <c r="G54" s="848"/>
      <c r="H54" s="848"/>
      <c r="I54" s="848"/>
      <c r="J54" s="848"/>
      <c r="K54" s="549"/>
      <c r="L54" s="549"/>
      <c r="M54" s="549"/>
      <c r="N54" s="549"/>
      <c r="O54" s="549"/>
      <c r="P54" s="549"/>
      <c r="Q54" s="549"/>
      <c r="X54" s="316"/>
      <c r="Y54" s="317"/>
      <c r="Z54" s="317"/>
      <c r="AA54" s="317"/>
      <c r="AB54" s="318"/>
      <c r="AC54" s="308"/>
    </row>
    <row r="55" spans="1:29" ht="17.25" customHeight="1" x14ac:dyDescent="0.55000000000000004">
      <c r="A55" s="921"/>
      <c r="B55" s="921"/>
      <c r="C55" s="921"/>
      <c r="D55" s="921"/>
      <c r="E55" s="921"/>
      <c r="F55" s="921"/>
      <c r="G55" s="921"/>
      <c r="H55" s="921"/>
      <c r="I55" s="921"/>
      <c r="J55" s="921"/>
      <c r="K55" s="551"/>
      <c r="L55" s="551"/>
      <c r="M55" s="549"/>
      <c r="N55" s="549"/>
      <c r="O55" s="549"/>
      <c r="P55" s="549"/>
      <c r="Q55" s="549"/>
      <c r="X55" s="316"/>
      <c r="Y55" s="317"/>
      <c r="Z55" s="317"/>
      <c r="AA55" s="317"/>
      <c r="AB55" s="318"/>
      <c r="AC55" s="308"/>
    </row>
    <row r="56" spans="1:29" ht="17.25" customHeight="1" x14ac:dyDescent="0.55000000000000004">
      <c r="A56" s="946" t="s">
        <v>715</v>
      </c>
      <c r="B56" s="576"/>
      <c r="C56" s="576"/>
      <c r="D56" s="577"/>
      <c r="E56" s="947">
        <f>報告書入力!$C$8</f>
        <v>0</v>
      </c>
      <c r="F56" s="948"/>
      <c r="G56" s="948"/>
      <c r="H56" s="948"/>
      <c r="I56" s="948"/>
      <c r="J56" s="948"/>
      <c r="K56" s="948"/>
      <c r="L56" s="948"/>
      <c r="M56" s="948"/>
      <c r="N56" s="948"/>
      <c r="O56" s="948"/>
      <c r="P56" s="948"/>
      <c r="Q56" s="948"/>
      <c r="R56" s="948"/>
      <c r="S56" s="948"/>
      <c r="T56" s="948"/>
      <c r="U56" s="948"/>
      <c r="V56" s="948"/>
      <c r="W56" s="948"/>
      <c r="X56" s="948"/>
      <c r="Y56" s="948"/>
      <c r="Z56" s="948"/>
      <c r="AA56" s="948"/>
      <c r="AB56" s="948"/>
      <c r="AC56" s="949"/>
    </row>
    <row r="57" spans="1:29" ht="17.25" customHeight="1" x14ac:dyDescent="0.55000000000000004">
      <c r="A57" s="827" t="s">
        <v>705</v>
      </c>
      <c r="B57" s="562"/>
      <c r="C57" s="562"/>
      <c r="D57" s="563"/>
      <c r="E57" s="905">
        <f>報告書入力!$C$9</f>
        <v>0</v>
      </c>
      <c r="F57" s="906"/>
      <c r="G57" s="906"/>
      <c r="H57" s="906"/>
      <c r="I57" s="906"/>
      <c r="J57" s="906"/>
      <c r="K57" s="906"/>
      <c r="L57" s="906"/>
      <c r="M57" s="906"/>
      <c r="N57" s="906"/>
      <c r="O57" s="906"/>
      <c r="P57" s="906"/>
      <c r="Q57" s="906"/>
      <c r="R57" s="906"/>
      <c r="S57" s="906"/>
      <c r="T57" s="906"/>
      <c r="U57" s="906"/>
      <c r="V57" s="906"/>
      <c r="W57" s="906"/>
      <c r="X57" s="906"/>
      <c r="Y57" s="906"/>
      <c r="Z57" s="906"/>
      <c r="AA57" s="906"/>
      <c r="AB57" s="906"/>
      <c r="AC57" s="950"/>
    </row>
    <row r="58" spans="1:29" ht="17.25" customHeight="1" x14ac:dyDescent="0.55000000000000004">
      <c r="A58" s="827" t="s">
        <v>716</v>
      </c>
      <c r="B58" s="562"/>
      <c r="C58" s="562"/>
      <c r="D58" s="563"/>
      <c r="E58" s="905">
        <f>報告書入力!$C$10</f>
        <v>0</v>
      </c>
      <c r="F58" s="906"/>
      <c r="G58" s="906"/>
      <c r="H58" s="906"/>
      <c r="I58" s="906"/>
      <c r="J58" s="906"/>
      <c r="K58" s="906"/>
      <c r="L58" s="906"/>
      <c r="M58" s="907"/>
      <c r="N58" s="532" t="s">
        <v>717</v>
      </c>
      <c r="O58" s="530"/>
      <c r="P58" s="530"/>
      <c r="Q58" s="531"/>
      <c r="R58" s="944">
        <f>報告書入力!C13</f>
        <v>0</v>
      </c>
      <c r="S58" s="945"/>
      <c r="T58" s="945"/>
      <c r="U58" s="945"/>
      <c r="V58" s="945"/>
      <c r="W58" s="945"/>
      <c r="X58" s="945"/>
      <c r="Y58" s="319" t="s">
        <v>829</v>
      </c>
      <c r="Z58" s="319"/>
      <c r="AA58" s="319"/>
      <c r="AB58" s="319"/>
      <c r="AC58" s="320"/>
    </row>
    <row r="59" spans="1:29" ht="17.25" customHeight="1" x14ac:dyDescent="0.55000000000000004">
      <c r="A59" s="827" t="s">
        <v>718</v>
      </c>
      <c r="B59" s="562"/>
      <c r="C59" s="562"/>
      <c r="D59" s="563"/>
      <c r="E59" s="905">
        <f>報告書入力!$C$11</f>
        <v>0</v>
      </c>
      <c r="F59" s="906"/>
      <c r="G59" s="906"/>
      <c r="H59" s="906"/>
      <c r="I59" s="906"/>
      <c r="J59" s="906"/>
      <c r="K59" s="906"/>
      <c r="L59" s="906"/>
      <c r="M59" s="907"/>
      <c r="N59" s="532" t="s">
        <v>719</v>
      </c>
      <c r="O59" s="530"/>
      <c r="P59" s="530"/>
      <c r="Q59" s="531"/>
      <c r="R59" s="944">
        <f>報告書入力!C14</f>
        <v>0</v>
      </c>
      <c r="S59" s="945"/>
      <c r="T59" s="945"/>
      <c r="U59" s="945"/>
      <c r="V59" s="945"/>
      <c r="W59" s="945"/>
      <c r="X59" s="945"/>
      <c r="Y59" s="319" t="s">
        <v>829</v>
      </c>
      <c r="Z59" s="319"/>
      <c r="AA59" s="319"/>
      <c r="AB59" s="319"/>
      <c r="AC59" s="320"/>
    </row>
    <row r="60" spans="1:29" ht="17.25" customHeight="1" x14ac:dyDescent="0.55000000000000004">
      <c r="A60" s="827" t="s">
        <v>15</v>
      </c>
      <c r="B60" s="562"/>
      <c r="C60" s="562"/>
      <c r="D60" s="563"/>
      <c r="E60" s="941">
        <f>報告書入力!$C$12</f>
        <v>0</v>
      </c>
      <c r="F60" s="942"/>
      <c r="G60" s="942"/>
      <c r="H60" s="942"/>
      <c r="I60" s="942"/>
      <c r="J60" s="942"/>
      <c r="K60" s="942"/>
      <c r="L60" s="942"/>
      <c r="M60" s="943"/>
      <c r="N60" s="532" t="s">
        <v>69</v>
      </c>
      <c r="O60" s="530"/>
      <c r="P60" s="530"/>
      <c r="Q60" s="531"/>
      <c r="R60" s="944">
        <f>報告書入力!C15</f>
        <v>0</v>
      </c>
      <c r="S60" s="945"/>
      <c r="T60" s="945"/>
      <c r="U60" s="945"/>
      <c r="V60" s="945"/>
      <c r="W60" s="945"/>
      <c r="X60" s="945"/>
      <c r="Y60" s="319" t="s">
        <v>830</v>
      </c>
      <c r="Z60" s="319"/>
      <c r="AA60" s="319"/>
      <c r="AB60" s="319"/>
      <c r="AC60" s="320"/>
    </row>
    <row r="61" spans="1:29" ht="17.25" customHeight="1" x14ac:dyDescent="0.55000000000000004">
      <c r="A61" s="909" t="s">
        <v>175</v>
      </c>
      <c r="B61" s="553"/>
      <c r="C61" s="553"/>
      <c r="D61" s="554"/>
      <c r="E61" s="910">
        <f>報告書入力!$D$112</f>
        <v>0</v>
      </c>
      <c r="F61" s="911"/>
      <c r="G61" s="911"/>
      <c r="H61" s="911"/>
      <c r="I61" s="911"/>
      <c r="J61" s="911"/>
      <c r="K61" s="911"/>
      <c r="L61" s="911"/>
      <c r="M61" s="912"/>
      <c r="N61" s="913" t="s">
        <v>76</v>
      </c>
      <c r="O61" s="914"/>
      <c r="P61" s="914"/>
      <c r="Q61" s="915"/>
      <c r="R61" s="916">
        <f>報告書入力!$D$113</f>
        <v>0</v>
      </c>
      <c r="S61" s="917"/>
      <c r="T61" s="917"/>
      <c r="U61" s="917"/>
      <c r="V61" s="917"/>
      <c r="W61" s="917"/>
      <c r="X61" s="917"/>
      <c r="Y61" s="917"/>
      <c r="Z61" s="917"/>
      <c r="AA61" s="917"/>
      <c r="AB61" s="917"/>
      <c r="AC61" s="918"/>
    </row>
    <row r="62" spans="1:29" ht="17.25" customHeight="1" x14ac:dyDescent="0.55000000000000004">
      <c r="A62" s="919"/>
      <c r="B62" s="920"/>
      <c r="C62" s="920"/>
      <c r="D62" s="920"/>
      <c r="E62" s="920"/>
      <c r="F62" s="920"/>
      <c r="G62" s="920"/>
      <c r="H62" s="920"/>
      <c r="I62" s="920"/>
      <c r="J62" s="920"/>
      <c r="K62" s="920"/>
      <c r="L62" s="920"/>
      <c r="M62" s="920"/>
      <c r="N62" s="920"/>
      <c r="O62" s="920"/>
      <c r="P62" s="920"/>
      <c r="Q62" s="920"/>
      <c r="R62" s="920"/>
      <c r="S62" s="920"/>
      <c r="T62" s="920"/>
      <c r="U62" s="920"/>
      <c r="V62" s="920"/>
      <c r="W62" s="920"/>
      <c r="X62" s="920"/>
      <c r="Y62" s="920"/>
      <c r="Z62" s="920"/>
      <c r="AA62" s="920"/>
      <c r="AB62" s="920"/>
      <c r="AC62" s="920"/>
    </row>
    <row r="63" spans="1:29" ht="17.25" customHeight="1" x14ac:dyDescent="0.55000000000000004">
      <c r="X63" s="316"/>
      <c r="Y63" s="317"/>
      <c r="Z63" s="317"/>
      <c r="AA63" s="317"/>
      <c r="AB63" s="318"/>
      <c r="AC63" s="308"/>
    </row>
    <row r="64" spans="1:29" ht="17.25" customHeight="1" x14ac:dyDescent="0.55000000000000004">
      <c r="A64" s="745" t="s">
        <v>805</v>
      </c>
      <c r="B64" s="848"/>
      <c r="C64" s="848"/>
      <c r="D64" s="848"/>
      <c r="E64" s="848"/>
      <c r="F64" s="848"/>
      <c r="G64" s="848"/>
      <c r="H64" s="848"/>
      <c r="I64" s="848"/>
      <c r="J64" s="848"/>
      <c r="K64" s="549"/>
      <c r="L64" s="549"/>
      <c r="M64" s="922"/>
      <c r="N64" s="923"/>
      <c r="O64" s="923"/>
      <c r="P64" s="923"/>
      <c r="Q64" s="923"/>
      <c r="R64" s="923"/>
      <c r="S64" s="923"/>
      <c r="T64" s="923"/>
      <c r="U64" s="923"/>
      <c r="V64" s="923"/>
      <c r="W64" s="923"/>
      <c r="X64" s="923"/>
      <c r="Y64" s="923"/>
      <c r="Z64" s="923"/>
      <c r="AA64" s="923"/>
      <c r="AB64" s="923"/>
      <c r="AC64" s="923"/>
    </row>
    <row r="65" spans="1:29" ht="17.25" customHeight="1" thickBot="1" x14ac:dyDescent="0.6">
      <c r="A65" s="921"/>
      <c r="B65" s="921"/>
      <c r="C65" s="921"/>
      <c r="D65" s="921"/>
      <c r="E65" s="921"/>
      <c r="F65" s="921"/>
      <c r="G65" s="921"/>
      <c r="H65" s="921"/>
      <c r="I65" s="921"/>
      <c r="J65" s="921"/>
      <c r="K65" s="551"/>
      <c r="L65" s="551"/>
      <c r="M65" s="924"/>
      <c r="N65" s="924"/>
      <c r="O65" s="924"/>
      <c r="P65" s="924"/>
      <c r="Q65" s="924"/>
      <c r="R65" s="924"/>
      <c r="S65" s="924"/>
      <c r="T65" s="924"/>
      <c r="U65" s="924"/>
      <c r="V65" s="924"/>
      <c r="W65" s="924"/>
      <c r="X65" s="924"/>
      <c r="Y65" s="924"/>
      <c r="Z65" s="924"/>
      <c r="AA65" s="924"/>
      <c r="AB65" s="924"/>
      <c r="AC65" s="924"/>
    </row>
    <row r="66" spans="1:29" ht="17.25" customHeight="1" thickTop="1" x14ac:dyDescent="0.55000000000000004">
      <c r="A66" s="903" t="s">
        <v>831</v>
      </c>
      <c r="B66" s="928" t="s">
        <v>832</v>
      </c>
      <c r="C66" s="749"/>
      <c r="D66" s="749"/>
      <c r="E66" s="749"/>
      <c r="F66" s="749"/>
      <c r="G66" s="749"/>
      <c r="H66" s="749"/>
      <c r="I66" s="929" t="str">
        <f>報告書入力!$C$17</f>
        <v/>
      </c>
      <c r="J66" s="930"/>
      <c r="K66" s="930"/>
      <c r="L66" s="930"/>
      <c r="M66" s="930"/>
      <c r="N66" s="930"/>
      <c r="O66" s="930"/>
      <c r="P66" s="930"/>
      <c r="Q66" s="930"/>
      <c r="R66" s="930"/>
      <c r="S66" s="930"/>
      <c r="T66" s="930"/>
      <c r="U66" s="930"/>
      <c r="V66" s="930"/>
      <c r="W66" s="931"/>
      <c r="X66" s="321"/>
      <c r="Y66" s="322"/>
      <c r="Z66" s="322"/>
      <c r="AA66" s="322"/>
      <c r="AB66" s="322"/>
      <c r="AC66" s="322"/>
    </row>
    <row r="67" spans="1:29" ht="17.25" customHeight="1" x14ac:dyDescent="0.55000000000000004">
      <c r="A67" s="903"/>
      <c r="B67" s="749"/>
      <c r="C67" s="749"/>
      <c r="D67" s="749"/>
      <c r="E67" s="749"/>
      <c r="F67" s="749"/>
      <c r="G67" s="749"/>
      <c r="H67" s="749"/>
      <c r="I67" s="932"/>
      <c r="J67" s="551"/>
      <c r="K67" s="551"/>
      <c r="L67" s="551"/>
      <c r="M67" s="551"/>
      <c r="N67" s="551"/>
      <c r="O67" s="551"/>
      <c r="P67" s="551"/>
      <c r="Q67" s="551"/>
      <c r="R67" s="551"/>
      <c r="S67" s="551"/>
      <c r="T67" s="551"/>
      <c r="U67" s="551"/>
      <c r="V67" s="551"/>
      <c r="W67" s="933"/>
      <c r="X67" s="321"/>
      <c r="Y67" s="322"/>
      <c r="Z67" s="322"/>
      <c r="AA67" s="322"/>
      <c r="AB67" s="322"/>
      <c r="AC67" s="322"/>
    </row>
    <row r="68" spans="1:29" ht="17.25" customHeight="1" thickBot="1" x14ac:dyDescent="0.6">
      <c r="A68" s="549"/>
      <c r="B68" s="749"/>
      <c r="C68" s="749"/>
      <c r="D68" s="749"/>
      <c r="E68" s="749"/>
      <c r="F68" s="749"/>
      <c r="G68" s="749"/>
      <c r="H68" s="749"/>
      <c r="I68" s="934"/>
      <c r="J68" s="935"/>
      <c r="K68" s="935"/>
      <c r="L68" s="935"/>
      <c r="M68" s="935"/>
      <c r="N68" s="935"/>
      <c r="O68" s="935"/>
      <c r="P68" s="935"/>
      <c r="Q68" s="935"/>
      <c r="R68" s="935"/>
      <c r="S68" s="935"/>
      <c r="T68" s="935"/>
      <c r="U68" s="935"/>
      <c r="V68" s="935"/>
      <c r="W68" s="936"/>
      <c r="X68" s="937" t="s">
        <v>720</v>
      </c>
      <c r="Y68" s="938"/>
      <c r="Z68" s="938"/>
      <c r="AA68" s="938"/>
      <c r="AB68" s="938"/>
      <c r="AC68" s="938"/>
    </row>
    <row r="69" spans="1:29" ht="17.25" customHeight="1" thickTop="1" x14ac:dyDescent="0.55000000000000004">
      <c r="A69" s="306"/>
      <c r="B69" s="925" t="s">
        <v>721</v>
      </c>
      <c r="C69" s="925"/>
      <c r="D69" s="925"/>
      <c r="E69" s="925"/>
      <c r="F69" s="925"/>
      <c r="G69" s="925"/>
      <c r="H69" s="925"/>
      <c r="I69" s="925"/>
      <c r="J69" s="925"/>
      <c r="K69" s="925"/>
      <c r="L69" s="925"/>
      <c r="M69" s="925"/>
      <c r="N69" s="925"/>
      <c r="O69" s="925"/>
      <c r="P69" s="925"/>
      <c r="Q69" s="925"/>
      <c r="R69" s="925"/>
      <c r="S69" s="925"/>
      <c r="T69" s="925"/>
      <c r="U69" s="925"/>
      <c r="V69" s="925"/>
      <c r="W69" s="925"/>
      <c r="X69" s="925"/>
      <c r="Y69" s="925"/>
      <c r="Z69" s="925"/>
      <c r="AA69" s="925"/>
      <c r="AB69" s="925"/>
      <c r="AC69" s="925"/>
    </row>
    <row r="70" spans="1:29" ht="9.75" customHeight="1" x14ac:dyDescent="0.55000000000000004">
      <c r="A70" s="306"/>
      <c r="B70" s="323"/>
      <c r="C70" s="323"/>
      <c r="D70" s="323"/>
      <c r="E70" s="323"/>
      <c r="F70" s="323"/>
      <c r="G70" s="323"/>
      <c r="H70" s="324"/>
      <c r="I70" s="325"/>
      <c r="J70" s="325"/>
      <c r="K70" s="325"/>
      <c r="L70" s="325"/>
      <c r="M70" s="325"/>
      <c r="N70" s="325"/>
      <c r="O70" s="325"/>
      <c r="P70" s="325"/>
      <c r="Q70" s="325"/>
      <c r="R70" s="325"/>
      <c r="S70" s="325"/>
      <c r="T70" s="325"/>
      <c r="U70" s="325"/>
      <c r="V70" s="325"/>
      <c r="W70" s="325"/>
      <c r="X70" s="326"/>
      <c r="Y70" s="326"/>
      <c r="Z70" s="326"/>
      <c r="AA70" s="326"/>
      <c r="AB70" s="326"/>
      <c r="AC70" s="326"/>
    </row>
    <row r="71" spans="1:29" ht="17.25" customHeight="1" x14ac:dyDescent="0.55000000000000004">
      <c r="A71" s="327" t="s">
        <v>833</v>
      </c>
      <c r="B71" s="908" t="s">
        <v>722</v>
      </c>
      <c r="C71" s="908"/>
      <c r="D71" s="908"/>
      <c r="E71" s="908"/>
      <c r="F71" s="908"/>
      <c r="G71" s="908"/>
      <c r="H71" s="908"/>
      <c r="I71" s="908"/>
      <c r="J71" s="908"/>
      <c r="K71" s="908"/>
      <c r="L71" s="908"/>
      <c r="M71" s="908"/>
      <c r="N71" s="908"/>
      <c r="O71" s="908"/>
      <c r="P71" s="908"/>
      <c r="Q71" s="908"/>
      <c r="R71" s="908"/>
      <c r="S71" s="908"/>
      <c r="T71" s="908"/>
      <c r="U71" s="908"/>
      <c r="V71" s="908"/>
      <c r="W71" s="908"/>
      <c r="X71" s="908"/>
      <c r="Y71" s="908"/>
      <c r="Z71" s="908"/>
      <c r="AA71" s="908"/>
      <c r="AB71" s="908"/>
      <c r="AC71" s="908"/>
    </row>
    <row r="72" spans="1:29" ht="3" customHeight="1" thickBot="1" x14ac:dyDescent="0.6">
      <c r="A72" s="327"/>
      <c r="B72" s="301"/>
      <c r="C72" s="301"/>
      <c r="D72" s="301"/>
      <c r="E72" s="301"/>
      <c r="F72" s="301"/>
      <c r="G72" s="301"/>
      <c r="H72" s="301"/>
      <c r="I72" s="301"/>
      <c r="J72" s="301"/>
      <c r="K72" s="301"/>
      <c r="L72" s="301"/>
      <c r="M72" s="301"/>
      <c r="N72" s="301"/>
      <c r="O72" s="301"/>
      <c r="P72" s="301"/>
      <c r="Q72" s="301"/>
      <c r="R72" s="301"/>
      <c r="S72" s="301"/>
      <c r="T72" s="301"/>
      <c r="U72" s="301"/>
      <c r="V72" s="301"/>
      <c r="W72" s="301"/>
      <c r="X72" s="301"/>
      <c r="Y72" s="301"/>
      <c r="Z72" s="301"/>
      <c r="AA72" s="301"/>
      <c r="AB72" s="301"/>
      <c r="AC72" s="301"/>
    </row>
    <row r="73" spans="1:29" ht="17.25" customHeight="1" thickTop="1" x14ac:dyDescent="0.55000000000000004">
      <c r="A73" s="876">
        <f>報告書入力!AE170</f>
        <v>0</v>
      </c>
      <c r="B73" s="877"/>
      <c r="C73" s="877"/>
      <c r="D73" s="877"/>
      <c r="E73" s="877"/>
      <c r="F73" s="877"/>
      <c r="G73" s="878"/>
      <c r="H73" s="885" t="s">
        <v>806</v>
      </c>
      <c r="I73" s="886"/>
      <c r="J73" s="886"/>
      <c r="K73" s="886"/>
      <c r="L73" s="886"/>
      <c r="M73" s="886"/>
      <c r="N73" s="887"/>
      <c r="O73" s="888" t="s">
        <v>723</v>
      </c>
      <c r="P73" s="889"/>
      <c r="Q73" s="889"/>
      <c r="R73" s="889"/>
      <c r="S73" s="889"/>
      <c r="T73" s="889"/>
      <c r="U73" s="889"/>
      <c r="V73" s="889"/>
      <c r="W73" s="889"/>
      <c r="X73" s="890" t="s">
        <v>724</v>
      </c>
      <c r="Y73" s="889"/>
      <c r="Z73" s="889"/>
      <c r="AA73" s="889"/>
      <c r="AB73" s="889"/>
      <c r="AC73" s="891"/>
    </row>
    <row r="74" spans="1:29" ht="17.25" customHeight="1" x14ac:dyDescent="0.55000000000000004">
      <c r="A74" s="879"/>
      <c r="B74" s="880"/>
      <c r="C74" s="880"/>
      <c r="D74" s="880"/>
      <c r="E74" s="880"/>
      <c r="F74" s="880"/>
      <c r="G74" s="881"/>
      <c r="H74" s="892" t="s">
        <v>834</v>
      </c>
      <c r="I74" s="893"/>
      <c r="J74" s="893"/>
      <c r="K74" s="893"/>
      <c r="L74" s="893"/>
      <c r="M74" s="893"/>
      <c r="N74" s="894"/>
      <c r="O74" s="895" t="s">
        <v>835</v>
      </c>
      <c r="P74" s="896"/>
      <c r="Q74" s="896"/>
      <c r="R74" s="896"/>
      <c r="S74" s="896"/>
      <c r="T74" s="896"/>
      <c r="U74" s="896"/>
      <c r="V74" s="896"/>
      <c r="W74" s="897"/>
      <c r="X74" s="898" t="s">
        <v>114</v>
      </c>
      <c r="Y74" s="899"/>
      <c r="Z74" s="328"/>
      <c r="AA74" s="329"/>
      <c r="AB74" s="329"/>
      <c r="AC74" s="330"/>
    </row>
    <row r="75" spans="1:29" ht="17.25" customHeight="1" x14ac:dyDescent="0.55000000000000004">
      <c r="A75" s="879"/>
      <c r="B75" s="880"/>
      <c r="C75" s="880"/>
      <c r="D75" s="880"/>
      <c r="E75" s="880"/>
      <c r="F75" s="880"/>
      <c r="G75" s="881"/>
      <c r="H75" s="856" t="s">
        <v>836</v>
      </c>
      <c r="I75" s="857"/>
      <c r="J75" s="857"/>
      <c r="K75" s="857"/>
      <c r="L75" s="857"/>
      <c r="M75" s="857"/>
      <c r="N75" s="858"/>
      <c r="O75" s="859" t="s">
        <v>807</v>
      </c>
      <c r="P75" s="860"/>
      <c r="Q75" s="860"/>
      <c r="R75" s="860"/>
      <c r="S75" s="860"/>
      <c r="T75" s="860"/>
      <c r="U75" s="860"/>
      <c r="V75" s="860"/>
      <c r="W75" s="861"/>
      <c r="X75" s="331"/>
      <c r="Y75" s="332"/>
      <c r="Z75" s="900" t="s">
        <v>725</v>
      </c>
      <c r="AA75" s="901"/>
      <c r="AB75" s="901"/>
      <c r="AC75" s="902"/>
    </row>
    <row r="76" spans="1:29" ht="17.25" customHeight="1" x14ac:dyDescent="0.55000000000000004">
      <c r="A76" s="879"/>
      <c r="B76" s="880"/>
      <c r="C76" s="880"/>
      <c r="D76" s="880"/>
      <c r="E76" s="880"/>
      <c r="F76" s="880"/>
      <c r="G76" s="881"/>
      <c r="H76" s="856" t="s">
        <v>837</v>
      </c>
      <c r="I76" s="857"/>
      <c r="J76" s="857"/>
      <c r="K76" s="857"/>
      <c r="L76" s="857"/>
      <c r="M76" s="857"/>
      <c r="N76" s="858"/>
      <c r="O76" s="859" t="s">
        <v>808</v>
      </c>
      <c r="P76" s="860"/>
      <c r="Q76" s="860"/>
      <c r="R76" s="860"/>
      <c r="S76" s="860"/>
      <c r="T76" s="860"/>
      <c r="U76" s="860"/>
      <c r="V76" s="860"/>
      <c r="W76" s="861"/>
      <c r="X76" s="333"/>
      <c r="Y76" s="334"/>
      <c r="Z76" s="901"/>
      <c r="AA76" s="901"/>
      <c r="AB76" s="901"/>
      <c r="AC76" s="902"/>
    </row>
    <row r="77" spans="1:29" ht="17.25" customHeight="1" thickBot="1" x14ac:dyDescent="0.6">
      <c r="A77" s="882"/>
      <c r="B77" s="883"/>
      <c r="C77" s="883"/>
      <c r="D77" s="883"/>
      <c r="E77" s="883"/>
      <c r="F77" s="883"/>
      <c r="G77" s="884"/>
      <c r="H77" s="862" t="s">
        <v>809</v>
      </c>
      <c r="I77" s="863"/>
      <c r="J77" s="863"/>
      <c r="K77" s="863"/>
      <c r="L77" s="863"/>
      <c r="M77" s="863"/>
      <c r="N77" s="864"/>
      <c r="O77" s="865" t="s">
        <v>838</v>
      </c>
      <c r="P77" s="866"/>
      <c r="Q77" s="866"/>
      <c r="R77" s="866"/>
      <c r="S77" s="866"/>
      <c r="T77" s="866"/>
      <c r="U77" s="866"/>
      <c r="V77" s="866"/>
      <c r="W77" s="867"/>
      <c r="X77" s="868" t="s">
        <v>101</v>
      </c>
      <c r="Y77" s="869"/>
      <c r="Z77" s="251"/>
      <c r="AA77" s="252"/>
      <c r="AB77" s="252"/>
      <c r="AC77" s="253"/>
    </row>
    <row r="78" spans="1:29" ht="2.25" customHeight="1" thickTop="1" x14ac:dyDescent="0.55000000000000004">
      <c r="A78" s="308"/>
      <c r="B78" s="308"/>
      <c r="C78" s="308"/>
      <c r="D78" s="308"/>
      <c r="E78" s="308"/>
      <c r="F78" s="308"/>
      <c r="G78" s="308"/>
      <c r="H78" s="308"/>
      <c r="I78" s="335"/>
      <c r="J78" s="335"/>
      <c r="K78" s="335"/>
      <c r="L78" s="335"/>
      <c r="M78" s="335"/>
      <c r="N78" s="335"/>
      <c r="O78" s="335"/>
      <c r="P78" s="335"/>
      <c r="Q78" s="335"/>
      <c r="R78" s="335"/>
      <c r="S78" s="335"/>
      <c r="T78" s="335"/>
      <c r="U78" s="335"/>
      <c r="V78" s="335"/>
      <c r="W78" s="335"/>
      <c r="X78" s="335"/>
      <c r="Y78" s="335"/>
      <c r="Z78" s="335"/>
      <c r="AA78" s="335"/>
      <c r="AB78" s="335"/>
      <c r="AC78" s="335"/>
    </row>
    <row r="79" spans="1:29" ht="17.25" customHeight="1" x14ac:dyDescent="0.55000000000000004">
      <c r="A79" s="870"/>
      <c r="B79" s="872" t="s">
        <v>810</v>
      </c>
      <c r="C79" s="874" t="e">
        <f>"判定値（上部構造評点）は、建物が持っている耐力（壁の強さ、バランス、建物の傷み具合）と、地震に耐えるために必要な耐力（建物の重さ、大きさ、階数、地盤）を比較して求めます。"&amp;CHAR(10)&amp;報告書入力!C122</f>
        <v>#N/A</v>
      </c>
      <c r="D79" s="875"/>
      <c r="E79" s="875"/>
      <c r="F79" s="875"/>
      <c r="G79" s="875"/>
      <c r="H79" s="875"/>
      <c r="I79" s="875"/>
      <c r="J79" s="875"/>
      <c r="K79" s="875"/>
      <c r="L79" s="875"/>
      <c r="M79" s="875"/>
      <c r="N79" s="875"/>
      <c r="O79" s="875"/>
      <c r="P79" s="875"/>
      <c r="Q79" s="875"/>
      <c r="R79" s="875"/>
      <c r="S79" s="875"/>
      <c r="T79" s="875"/>
      <c r="U79" s="875"/>
      <c r="V79" s="875"/>
      <c r="W79" s="875"/>
      <c r="X79" s="875"/>
      <c r="Y79" s="875"/>
      <c r="Z79" s="875"/>
      <c r="AA79" s="875"/>
      <c r="AB79" s="875"/>
      <c r="AC79" s="875"/>
    </row>
    <row r="80" spans="1:29" ht="17.25" customHeight="1" x14ac:dyDescent="0.55000000000000004">
      <c r="A80" s="870"/>
      <c r="B80" s="872"/>
      <c r="C80" s="875"/>
      <c r="D80" s="875"/>
      <c r="E80" s="875"/>
      <c r="F80" s="875"/>
      <c r="G80" s="875"/>
      <c r="H80" s="875"/>
      <c r="I80" s="875"/>
      <c r="J80" s="875"/>
      <c r="K80" s="875"/>
      <c r="L80" s="875"/>
      <c r="M80" s="875"/>
      <c r="N80" s="875"/>
      <c r="O80" s="875"/>
      <c r="P80" s="875"/>
      <c r="Q80" s="875"/>
      <c r="R80" s="875"/>
      <c r="S80" s="875"/>
      <c r="T80" s="875"/>
      <c r="U80" s="875"/>
      <c r="V80" s="875"/>
      <c r="W80" s="875"/>
      <c r="X80" s="875"/>
      <c r="Y80" s="875"/>
      <c r="Z80" s="875"/>
      <c r="AA80" s="875"/>
      <c r="AB80" s="875"/>
      <c r="AC80" s="875"/>
    </row>
    <row r="81" spans="1:29" ht="17.25" customHeight="1" x14ac:dyDescent="0.55000000000000004">
      <c r="A81" s="871"/>
      <c r="B81" s="873"/>
      <c r="C81" s="875"/>
      <c r="D81" s="875"/>
      <c r="E81" s="875"/>
      <c r="F81" s="875"/>
      <c r="G81" s="875"/>
      <c r="H81" s="875"/>
      <c r="I81" s="875"/>
      <c r="J81" s="875"/>
      <c r="K81" s="875"/>
      <c r="L81" s="875"/>
      <c r="M81" s="875"/>
      <c r="N81" s="875"/>
      <c r="O81" s="875"/>
      <c r="P81" s="875"/>
      <c r="Q81" s="875"/>
      <c r="R81" s="875"/>
      <c r="S81" s="875"/>
      <c r="T81" s="875"/>
      <c r="U81" s="875"/>
      <c r="V81" s="875"/>
      <c r="W81" s="875"/>
      <c r="X81" s="875"/>
      <c r="Y81" s="875"/>
      <c r="Z81" s="875"/>
      <c r="AA81" s="875"/>
      <c r="AB81" s="875"/>
      <c r="AC81" s="875"/>
    </row>
    <row r="82" spans="1:29" ht="9.75" customHeight="1" x14ac:dyDescent="0.55000000000000004">
      <c r="A82" s="306"/>
      <c r="B82" s="323"/>
      <c r="C82" s="323"/>
      <c r="D82" s="323"/>
      <c r="E82" s="323"/>
      <c r="F82" s="323"/>
      <c r="G82" s="323"/>
      <c r="H82" s="324"/>
      <c r="I82" s="325"/>
      <c r="J82" s="325"/>
      <c r="K82" s="325"/>
      <c r="L82" s="325"/>
      <c r="M82" s="325"/>
      <c r="N82" s="325"/>
      <c r="O82" s="325"/>
      <c r="P82" s="325"/>
      <c r="Q82" s="325"/>
      <c r="R82" s="325"/>
      <c r="S82" s="325"/>
      <c r="T82" s="325"/>
      <c r="U82" s="325"/>
      <c r="V82" s="325"/>
      <c r="W82" s="325"/>
      <c r="X82" s="326"/>
      <c r="Y82" s="326"/>
      <c r="Z82" s="326"/>
      <c r="AA82" s="326"/>
      <c r="AB82" s="326"/>
      <c r="AC82" s="326"/>
    </row>
    <row r="83" spans="1:29" ht="17.25" customHeight="1" x14ac:dyDescent="0.55000000000000004">
      <c r="A83" s="903" t="s">
        <v>839</v>
      </c>
      <c r="B83" s="904" t="str">
        <f xml:space="preserve"> 報告書入力!C159</f>
        <v>あなたの家は、耐震診断の結果「倒壊する可能性が高い」と判定されましたので、地震に対して安全な構造となるよう耐震改修工事等を実施されることをお勧めします。</v>
      </c>
      <c r="C83" s="904"/>
      <c r="D83" s="904"/>
      <c r="E83" s="904"/>
      <c r="F83" s="904"/>
      <c r="G83" s="904"/>
      <c r="H83" s="904"/>
      <c r="I83" s="904"/>
      <c r="J83" s="904"/>
      <c r="K83" s="904"/>
      <c r="L83" s="904"/>
      <c r="M83" s="904"/>
      <c r="N83" s="904"/>
      <c r="O83" s="904"/>
      <c r="P83" s="904"/>
      <c r="Q83" s="904"/>
      <c r="R83" s="904"/>
      <c r="S83" s="904"/>
      <c r="T83" s="904"/>
      <c r="U83" s="904"/>
      <c r="V83" s="904"/>
      <c r="W83" s="904"/>
      <c r="X83" s="904"/>
      <c r="Y83" s="904"/>
      <c r="Z83" s="904"/>
      <c r="AA83" s="904"/>
      <c r="AB83" s="904"/>
      <c r="AC83" s="904"/>
    </row>
    <row r="84" spans="1:29" ht="17.25" customHeight="1" x14ac:dyDescent="0.55000000000000004">
      <c r="A84" s="593"/>
      <c r="B84" s="904"/>
      <c r="C84" s="904"/>
      <c r="D84" s="904"/>
      <c r="E84" s="904"/>
      <c r="F84" s="904"/>
      <c r="G84" s="904"/>
      <c r="H84" s="904"/>
      <c r="I84" s="904"/>
      <c r="J84" s="904"/>
      <c r="K84" s="904"/>
      <c r="L84" s="904"/>
      <c r="M84" s="904"/>
      <c r="N84" s="904"/>
      <c r="O84" s="904"/>
      <c r="P84" s="904"/>
      <c r="Q84" s="904"/>
      <c r="R84" s="904"/>
      <c r="S84" s="904"/>
      <c r="T84" s="904"/>
      <c r="U84" s="904"/>
      <c r="V84" s="904"/>
      <c r="W84" s="904"/>
      <c r="X84" s="904"/>
      <c r="Y84" s="904"/>
      <c r="Z84" s="904"/>
      <c r="AA84" s="904"/>
      <c r="AB84" s="904"/>
      <c r="AC84" s="904"/>
    </row>
    <row r="85" spans="1:29" ht="16.5" customHeight="1" x14ac:dyDescent="0.55000000000000004">
      <c r="A85" s="301"/>
      <c r="B85" s="301"/>
      <c r="C85" s="301"/>
      <c r="D85" s="301"/>
      <c r="E85" s="301"/>
      <c r="F85" s="301"/>
      <c r="G85" s="301"/>
      <c r="H85" s="301"/>
      <c r="I85" s="301"/>
      <c r="J85" s="301"/>
      <c r="K85" s="301"/>
      <c r="L85" s="301"/>
      <c r="M85" s="301"/>
      <c r="N85" s="301"/>
      <c r="O85" s="301"/>
      <c r="P85" s="301"/>
      <c r="Q85" s="301"/>
      <c r="R85" s="301"/>
      <c r="S85" s="301"/>
      <c r="T85" s="301"/>
      <c r="U85" s="301"/>
      <c r="V85" s="301"/>
      <c r="W85" s="308"/>
      <c r="X85" s="308"/>
      <c r="Y85" s="308"/>
      <c r="Z85" s="308"/>
      <c r="AA85" s="308"/>
      <c r="AB85" s="308"/>
      <c r="AC85" s="308"/>
    </row>
    <row r="86" spans="1:29" ht="17.25" customHeight="1" x14ac:dyDescent="0.55000000000000004">
      <c r="A86" s="745" t="s">
        <v>726</v>
      </c>
      <c r="B86" s="848"/>
      <c r="C86" s="848"/>
      <c r="D86" s="848"/>
      <c r="E86" s="848"/>
      <c r="F86" s="848"/>
      <c r="G86" s="848"/>
      <c r="H86" s="848"/>
      <c r="I86" s="848"/>
      <c r="J86" s="848"/>
      <c r="W86" s="306"/>
      <c r="X86" s="306"/>
      <c r="Y86" s="306"/>
      <c r="Z86" s="306"/>
      <c r="AA86" s="306"/>
      <c r="AB86" s="306"/>
      <c r="AC86" s="306"/>
    </row>
    <row r="87" spans="1:29" ht="17.25" customHeight="1" x14ac:dyDescent="0.55000000000000004">
      <c r="A87" s="848"/>
      <c r="B87" s="848"/>
      <c r="C87" s="848"/>
      <c r="D87" s="848"/>
      <c r="E87" s="848"/>
      <c r="F87" s="848"/>
      <c r="G87" s="848"/>
      <c r="H87" s="848"/>
      <c r="I87" s="848"/>
      <c r="J87" s="848"/>
      <c r="W87" s="306"/>
      <c r="X87" s="306"/>
      <c r="Y87" s="306"/>
      <c r="Z87" s="306"/>
      <c r="AA87" s="306"/>
      <c r="AB87" s="306"/>
      <c r="AC87" s="306"/>
    </row>
    <row r="88" spans="1:29" ht="17.25" customHeight="1" x14ac:dyDescent="0.55000000000000004">
      <c r="A88" s="849" t="s">
        <v>727</v>
      </c>
      <c r="B88" s="850"/>
      <c r="C88" s="850"/>
      <c r="D88" s="851"/>
      <c r="E88" s="852" t="s">
        <v>728</v>
      </c>
      <c r="F88" s="853">
        <f>報告書入力!C163</f>
        <v>0</v>
      </c>
      <c r="G88" s="854"/>
      <c r="H88" s="854"/>
      <c r="I88" s="854"/>
      <c r="J88" s="854"/>
      <c r="K88" s="854"/>
      <c r="L88" s="854"/>
      <c r="M88" s="854"/>
      <c r="N88" s="854"/>
      <c r="O88" s="854"/>
      <c r="P88" s="854"/>
      <c r="Q88" s="854"/>
      <c r="R88" s="854"/>
      <c r="S88" s="854"/>
      <c r="T88" s="854"/>
      <c r="U88" s="854"/>
      <c r="V88" s="854"/>
      <c r="W88" s="854"/>
      <c r="X88" s="854"/>
      <c r="Y88" s="854"/>
      <c r="Z88" s="854"/>
      <c r="AA88" s="854"/>
      <c r="AB88" s="854"/>
      <c r="AC88" s="855"/>
    </row>
    <row r="89" spans="1:29" ht="17.25" customHeight="1" x14ac:dyDescent="0.55000000000000004">
      <c r="A89" s="821"/>
      <c r="B89" s="596"/>
      <c r="C89" s="596"/>
      <c r="D89" s="482"/>
      <c r="E89" s="823"/>
      <c r="F89" s="825"/>
      <c r="G89" s="825"/>
      <c r="H89" s="825"/>
      <c r="I89" s="825"/>
      <c r="J89" s="825"/>
      <c r="K89" s="825"/>
      <c r="L89" s="825"/>
      <c r="M89" s="825"/>
      <c r="N89" s="825"/>
      <c r="O89" s="825"/>
      <c r="P89" s="825"/>
      <c r="Q89" s="825"/>
      <c r="R89" s="825"/>
      <c r="S89" s="825"/>
      <c r="T89" s="825"/>
      <c r="U89" s="825"/>
      <c r="V89" s="825"/>
      <c r="W89" s="825"/>
      <c r="X89" s="825"/>
      <c r="Y89" s="825"/>
      <c r="Z89" s="825"/>
      <c r="AA89" s="825"/>
      <c r="AB89" s="825"/>
      <c r="AC89" s="826"/>
    </row>
    <row r="90" spans="1:29" ht="17.25" customHeight="1" x14ac:dyDescent="0.55000000000000004">
      <c r="A90" s="809" t="s">
        <v>648</v>
      </c>
      <c r="B90" s="820"/>
      <c r="C90" s="820"/>
      <c r="D90" s="478"/>
      <c r="E90" s="822" t="s">
        <v>728</v>
      </c>
      <c r="F90" s="824">
        <f>報告書入力!C164</f>
        <v>0</v>
      </c>
      <c r="G90" s="790"/>
      <c r="H90" s="790"/>
      <c r="I90" s="790"/>
      <c r="J90" s="790"/>
      <c r="K90" s="790"/>
      <c r="L90" s="790"/>
      <c r="M90" s="790"/>
      <c r="N90" s="790"/>
      <c r="O90" s="790"/>
      <c r="P90" s="790"/>
      <c r="Q90" s="790"/>
      <c r="R90" s="790"/>
      <c r="S90" s="790"/>
      <c r="T90" s="790"/>
      <c r="U90" s="790"/>
      <c r="V90" s="790"/>
      <c r="W90" s="790"/>
      <c r="X90" s="790"/>
      <c r="Y90" s="790"/>
      <c r="Z90" s="790"/>
      <c r="AA90" s="790"/>
      <c r="AB90" s="790"/>
      <c r="AC90" s="791"/>
    </row>
    <row r="91" spans="1:29" ht="17.25" customHeight="1" x14ac:dyDescent="0.55000000000000004">
      <c r="A91" s="821"/>
      <c r="B91" s="596"/>
      <c r="C91" s="596"/>
      <c r="D91" s="482"/>
      <c r="E91" s="823"/>
      <c r="F91" s="825"/>
      <c r="G91" s="825"/>
      <c r="H91" s="825"/>
      <c r="I91" s="825"/>
      <c r="J91" s="825"/>
      <c r="K91" s="825"/>
      <c r="L91" s="825"/>
      <c r="M91" s="825"/>
      <c r="N91" s="825"/>
      <c r="O91" s="825"/>
      <c r="P91" s="825"/>
      <c r="Q91" s="825"/>
      <c r="R91" s="825"/>
      <c r="S91" s="825"/>
      <c r="T91" s="825"/>
      <c r="U91" s="825"/>
      <c r="V91" s="825"/>
      <c r="W91" s="825"/>
      <c r="X91" s="825"/>
      <c r="Y91" s="825"/>
      <c r="Z91" s="825"/>
      <c r="AA91" s="825"/>
      <c r="AB91" s="825"/>
      <c r="AC91" s="826"/>
    </row>
    <row r="92" spans="1:29" ht="17.25" customHeight="1" x14ac:dyDescent="0.55000000000000004">
      <c r="A92" s="827" t="s">
        <v>649</v>
      </c>
      <c r="B92" s="562"/>
      <c r="C92" s="562"/>
      <c r="D92" s="485"/>
      <c r="E92" s="364" t="s">
        <v>728</v>
      </c>
      <c r="F92" s="828">
        <f>報告書入力!C165</f>
        <v>0</v>
      </c>
      <c r="G92" s="828"/>
      <c r="H92" s="828"/>
      <c r="I92" s="828"/>
      <c r="J92" s="828"/>
      <c r="K92" s="828"/>
      <c r="L92" s="828"/>
      <c r="M92" s="828"/>
      <c r="N92" s="828"/>
      <c r="O92" s="828"/>
      <c r="P92" s="828"/>
      <c r="Q92" s="828"/>
      <c r="R92" s="828"/>
      <c r="S92" s="828"/>
      <c r="T92" s="828"/>
      <c r="U92" s="828"/>
      <c r="V92" s="828"/>
      <c r="W92" s="828"/>
      <c r="X92" s="828"/>
      <c r="Y92" s="828"/>
      <c r="Z92" s="828"/>
      <c r="AA92" s="828"/>
      <c r="AB92" s="828"/>
      <c r="AC92" s="829"/>
    </row>
    <row r="93" spans="1:29" ht="17.25" customHeight="1" x14ac:dyDescent="0.55000000000000004">
      <c r="A93" s="809" t="s">
        <v>19</v>
      </c>
      <c r="B93" s="810"/>
      <c r="C93" s="810"/>
      <c r="D93" s="478"/>
      <c r="E93" s="831" t="s">
        <v>728</v>
      </c>
      <c r="F93" s="832" t="e">
        <f>報告書入力!C119</f>
        <v>#N/A</v>
      </c>
      <c r="G93" s="832"/>
      <c r="H93" s="832"/>
      <c r="I93" s="832"/>
      <c r="J93" s="832"/>
      <c r="K93" s="832"/>
      <c r="L93" s="832"/>
      <c r="M93" s="832"/>
      <c r="N93" s="832"/>
      <c r="O93" s="832"/>
      <c r="P93" s="832"/>
      <c r="Q93" s="832"/>
      <c r="R93" s="832"/>
      <c r="S93" s="832"/>
      <c r="T93" s="832"/>
      <c r="U93" s="832"/>
      <c r="V93" s="832"/>
      <c r="W93" s="832"/>
      <c r="X93" s="832"/>
      <c r="Y93" s="832"/>
      <c r="Z93" s="832"/>
      <c r="AA93" s="832"/>
      <c r="AB93" s="832"/>
      <c r="AC93" s="833"/>
    </row>
    <row r="94" spans="1:29" ht="17.25" customHeight="1" x14ac:dyDescent="0.55000000000000004">
      <c r="A94" s="812"/>
      <c r="B94" s="830"/>
      <c r="C94" s="830"/>
      <c r="D94" s="480"/>
      <c r="E94" s="831"/>
      <c r="F94" s="834"/>
      <c r="G94" s="834"/>
      <c r="H94" s="834"/>
      <c r="I94" s="834"/>
      <c r="J94" s="834"/>
      <c r="K94" s="834"/>
      <c r="L94" s="834"/>
      <c r="M94" s="834"/>
      <c r="N94" s="834"/>
      <c r="O94" s="834"/>
      <c r="P94" s="834"/>
      <c r="Q94" s="834"/>
      <c r="R94" s="834"/>
      <c r="S94" s="834"/>
      <c r="T94" s="834"/>
      <c r="U94" s="834"/>
      <c r="V94" s="834"/>
      <c r="W94" s="834"/>
      <c r="X94" s="834"/>
      <c r="Y94" s="834"/>
      <c r="Z94" s="834"/>
      <c r="AA94" s="834"/>
      <c r="AB94" s="834"/>
      <c r="AC94" s="835"/>
    </row>
    <row r="95" spans="1:29" ht="17.25" customHeight="1" x14ac:dyDescent="0.55000000000000004">
      <c r="A95" s="812"/>
      <c r="B95" s="830"/>
      <c r="C95" s="830"/>
      <c r="D95" s="480"/>
      <c r="E95" s="831" t="s">
        <v>728</v>
      </c>
      <c r="F95" s="834">
        <f>報告書入力!C166</f>
        <v>0</v>
      </c>
      <c r="G95" s="790"/>
      <c r="H95" s="790"/>
      <c r="I95" s="790"/>
      <c r="J95" s="790"/>
      <c r="K95" s="790"/>
      <c r="L95" s="790"/>
      <c r="M95" s="790"/>
      <c r="N95" s="790"/>
      <c r="O95" s="790"/>
      <c r="P95" s="790"/>
      <c r="Q95" s="790"/>
      <c r="R95" s="790"/>
      <c r="S95" s="790"/>
      <c r="T95" s="790"/>
      <c r="U95" s="790"/>
      <c r="V95" s="790"/>
      <c r="W95" s="790"/>
      <c r="X95" s="790"/>
      <c r="Y95" s="790"/>
      <c r="Z95" s="790"/>
      <c r="AA95" s="790"/>
      <c r="AB95" s="790"/>
      <c r="AC95" s="791"/>
    </row>
    <row r="96" spans="1:29" ht="17.25" customHeight="1" x14ac:dyDescent="0.55000000000000004">
      <c r="A96" s="814"/>
      <c r="B96" s="815"/>
      <c r="C96" s="815"/>
      <c r="D96" s="482"/>
      <c r="E96" s="831"/>
      <c r="F96" s="836"/>
      <c r="G96" s="836"/>
      <c r="H96" s="836"/>
      <c r="I96" s="836"/>
      <c r="J96" s="836"/>
      <c r="K96" s="836"/>
      <c r="L96" s="836"/>
      <c r="M96" s="836"/>
      <c r="N96" s="836"/>
      <c r="O96" s="836"/>
      <c r="P96" s="836"/>
      <c r="Q96" s="836"/>
      <c r="R96" s="836"/>
      <c r="S96" s="836"/>
      <c r="T96" s="836"/>
      <c r="U96" s="836"/>
      <c r="V96" s="836"/>
      <c r="W96" s="836"/>
      <c r="X96" s="836"/>
      <c r="Y96" s="836"/>
      <c r="Z96" s="836"/>
      <c r="AA96" s="836"/>
      <c r="AB96" s="836"/>
      <c r="AC96" s="791"/>
    </row>
    <row r="97" spans="1:31" ht="17.25" customHeight="1" x14ac:dyDescent="0.55000000000000004">
      <c r="A97" s="809" t="s">
        <v>25</v>
      </c>
      <c r="B97" s="810"/>
      <c r="C97" s="810"/>
      <c r="D97" s="811"/>
      <c r="E97" s="822" t="s">
        <v>728</v>
      </c>
      <c r="F97" s="832" t="str">
        <f>報告書入力!AD221</f>
        <v/>
      </c>
      <c r="G97" s="832"/>
      <c r="H97" s="832"/>
      <c r="I97" s="832"/>
      <c r="J97" s="832"/>
      <c r="K97" s="832"/>
      <c r="L97" s="832"/>
      <c r="M97" s="832"/>
      <c r="N97" s="832"/>
      <c r="O97" s="832"/>
      <c r="P97" s="832"/>
      <c r="Q97" s="832"/>
      <c r="R97" s="832"/>
      <c r="S97" s="832"/>
      <c r="T97" s="832"/>
      <c r="U97" s="832"/>
      <c r="V97" s="832"/>
      <c r="W97" s="832"/>
      <c r="X97" s="832"/>
      <c r="Y97" s="832"/>
      <c r="Z97" s="832"/>
      <c r="AA97" s="832"/>
      <c r="AB97" s="832"/>
      <c r="AC97" s="833"/>
    </row>
    <row r="98" spans="1:31" ht="17.25" customHeight="1" x14ac:dyDescent="0.55000000000000004">
      <c r="A98" s="812"/>
      <c r="B98" s="663"/>
      <c r="C98" s="663"/>
      <c r="D98" s="813"/>
      <c r="E98" s="831"/>
      <c r="F98" s="824"/>
      <c r="G98" s="824"/>
      <c r="H98" s="824"/>
      <c r="I98" s="824"/>
      <c r="J98" s="824"/>
      <c r="K98" s="824"/>
      <c r="L98" s="824"/>
      <c r="M98" s="824"/>
      <c r="N98" s="824"/>
      <c r="O98" s="824"/>
      <c r="P98" s="824"/>
      <c r="Q98" s="824"/>
      <c r="R98" s="824"/>
      <c r="S98" s="824"/>
      <c r="T98" s="824"/>
      <c r="U98" s="824"/>
      <c r="V98" s="824"/>
      <c r="W98" s="824"/>
      <c r="X98" s="824"/>
      <c r="Y98" s="824"/>
      <c r="Z98" s="824"/>
      <c r="AA98" s="824"/>
      <c r="AB98" s="824"/>
      <c r="AC98" s="835"/>
    </row>
    <row r="99" spans="1:31" ht="17.25" customHeight="1" x14ac:dyDescent="0.55000000000000004">
      <c r="A99" s="812"/>
      <c r="B99" s="663"/>
      <c r="C99" s="663"/>
      <c r="D99" s="813"/>
      <c r="E99" s="831" t="str">
        <f>IF( 報告書入力!$AG$216&lt;5,"・","")</f>
        <v/>
      </c>
      <c r="F99" s="824" t="str">
        <f>IF( 報告書入力!$AG$216&lt;5,"P.5 ○劣化度調査票参照","")</f>
        <v/>
      </c>
      <c r="G99" s="824"/>
      <c r="H99" s="824"/>
      <c r="I99" s="824"/>
      <c r="J99" s="824"/>
      <c r="K99" s="824"/>
      <c r="L99" s="824"/>
      <c r="M99" s="824"/>
      <c r="N99" s="824"/>
      <c r="O99" s="824"/>
      <c r="P99" s="824"/>
      <c r="Q99" s="824"/>
      <c r="R99" s="824"/>
      <c r="S99" s="824"/>
      <c r="T99" s="824"/>
      <c r="U99" s="824"/>
      <c r="V99" s="824"/>
      <c r="W99" s="824"/>
      <c r="X99" s="824"/>
      <c r="Y99" s="824"/>
      <c r="Z99" s="824"/>
      <c r="AA99" s="824"/>
      <c r="AB99" s="824"/>
      <c r="AC99" s="835"/>
    </row>
    <row r="100" spans="1:31" ht="17.25" customHeight="1" x14ac:dyDescent="0.55000000000000004">
      <c r="A100" s="814"/>
      <c r="B100" s="815"/>
      <c r="C100" s="815"/>
      <c r="D100" s="816"/>
      <c r="E100" s="823"/>
      <c r="F100" s="844"/>
      <c r="G100" s="844"/>
      <c r="H100" s="844"/>
      <c r="I100" s="844"/>
      <c r="J100" s="844"/>
      <c r="K100" s="844"/>
      <c r="L100" s="844"/>
      <c r="M100" s="844"/>
      <c r="N100" s="844"/>
      <c r="O100" s="844"/>
      <c r="P100" s="844"/>
      <c r="Q100" s="844"/>
      <c r="R100" s="844"/>
      <c r="S100" s="844"/>
      <c r="T100" s="844"/>
      <c r="U100" s="844"/>
      <c r="V100" s="844"/>
      <c r="W100" s="844"/>
      <c r="X100" s="844"/>
      <c r="Y100" s="844"/>
      <c r="Z100" s="844"/>
      <c r="AA100" s="844"/>
      <c r="AB100" s="844"/>
      <c r="AC100" s="845"/>
      <c r="AE100" s="362" t="str">
        <f>IF( 報告書入力!$AG$216&lt;5,"・","")</f>
        <v/>
      </c>
    </row>
    <row r="101" spans="1:31" ht="17.25" customHeight="1" x14ac:dyDescent="0.55000000000000004">
      <c r="A101" s="812" t="s">
        <v>461</v>
      </c>
      <c r="B101" s="663"/>
      <c r="C101" s="663"/>
      <c r="D101" s="813"/>
      <c r="E101" s="363" t="s">
        <v>811</v>
      </c>
      <c r="F101" s="837" t="s">
        <v>812</v>
      </c>
      <c r="G101" s="838"/>
      <c r="H101" s="838"/>
      <c r="I101" s="838"/>
      <c r="J101" s="838"/>
      <c r="K101" s="838"/>
      <c r="L101" s="838"/>
      <c r="M101" s="838"/>
      <c r="N101" s="838"/>
      <c r="O101" s="838"/>
      <c r="P101" s="838"/>
      <c r="Q101" s="838"/>
      <c r="R101" s="838"/>
      <c r="S101" s="838"/>
      <c r="T101" s="838"/>
      <c r="U101" s="838"/>
      <c r="V101" s="838"/>
      <c r="W101" s="838"/>
      <c r="X101" s="838"/>
      <c r="Y101" s="838"/>
      <c r="Z101" s="838"/>
      <c r="AA101" s="838"/>
      <c r="AB101" s="838"/>
      <c r="AC101" s="839"/>
      <c r="AE101" s="362" t="str">
        <f>IF( 報告書入力!$C$172,"・","")</f>
        <v/>
      </c>
    </row>
    <row r="102" spans="1:31" ht="17.25" customHeight="1" x14ac:dyDescent="0.55000000000000004">
      <c r="A102" s="812"/>
      <c r="B102" s="663"/>
      <c r="C102" s="663"/>
      <c r="D102" s="813"/>
      <c r="E102" s="840" t="str">
        <f>IF( 報告書入力!C172="","","・")</f>
        <v/>
      </c>
      <c r="F102" s="846">
        <f>報告書入力!C172</f>
        <v>0</v>
      </c>
      <c r="G102" s="846"/>
      <c r="H102" s="846"/>
      <c r="I102" s="846"/>
      <c r="J102" s="846"/>
      <c r="K102" s="846"/>
      <c r="L102" s="846"/>
      <c r="M102" s="846"/>
      <c r="N102" s="846"/>
      <c r="O102" s="846"/>
      <c r="P102" s="846"/>
      <c r="Q102" s="846"/>
      <c r="R102" s="846"/>
      <c r="S102" s="846"/>
      <c r="T102" s="846"/>
      <c r="U102" s="846"/>
      <c r="V102" s="846"/>
      <c r="W102" s="846"/>
      <c r="X102" s="846"/>
      <c r="Y102" s="846"/>
      <c r="Z102" s="846"/>
      <c r="AA102" s="846"/>
      <c r="AB102" s="846"/>
      <c r="AC102" s="847"/>
    </row>
    <row r="103" spans="1:31" ht="17.25" customHeight="1" x14ac:dyDescent="0.55000000000000004">
      <c r="A103" s="812"/>
      <c r="B103" s="663"/>
      <c r="C103" s="663"/>
      <c r="D103" s="813"/>
      <c r="E103" s="840"/>
      <c r="F103" s="846"/>
      <c r="G103" s="846"/>
      <c r="H103" s="846"/>
      <c r="I103" s="846"/>
      <c r="J103" s="846"/>
      <c r="K103" s="846"/>
      <c r="L103" s="846"/>
      <c r="M103" s="846"/>
      <c r="N103" s="846"/>
      <c r="O103" s="846"/>
      <c r="P103" s="846"/>
      <c r="Q103" s="846"/>
      <c r="R103" s="846"/>
      <c r="S103" s="846"/>
      <c r="T103" s="846"/>
      <c r="U103" s="846"/>
      <c r="V103" s="846"/>
      <c r="W103" s="846"/>
      <c r="X103" s="846"/>
      <c r="Y103" s="846"/>
      <c r="Z103" s="846"/>
      <c r="AA103" s="846"/>
      <c r="AB103" s="846"/>
      <c r="AC103" s="847"/>
    </row>
    <row r="104" spans="1:31" ht="17.25" customHeight="1" x14ac:dyDescent="0.55000000000000004">
      <c r="A104" s="812"/>
      <c r="B104" s="663"/>
      <c r="C104" s="663"/>
      <c r="D104" s="813"/>
      <c r="E104" s="840" t="str">
        <f>IF( 報告書入力!C173="","","・")</f>
        <v/>
      </c>
      <c r="F104" s="824" t="str">
        <f>報告書入力!C173</f>
        <v/>
      </c>
      <c r="G104" s="836"/>
      <c r="H104" s="836"/>
      <c r="I104" s="836"/>
      <c r="J104" s="836"/>
      <c r="K104" s="836"/>
      <c r="L104" s="836"/>
      <c r="M104" s="836"/>
      <c r="N104" s="836"/>
      <c r="O104" s="836"/>
      <c r="P104" s="836"/>
      <c r="Q104" s="836"/>
      <c r="R104" s="836"/>
      <c r="S104" s="836"/>
      <c r="T104" s="836"/>
      <c r="U104" s="836"/>
      <c r="V104" s="836"/>
      <c r="W104" s="836"/>
      <c r="X104" s="836"/>
      <c r="Y104" s="836"/>
      <c r="Z104" s="836"/>
      <c r="AA104" s="836"/>
      <c r="AB104" s="836"/>
      <c r="AC104" s="791"/>
    </row>
    <row r="105" spans="1:31" ht="17.25" customHeight="1" x14ac:dyDescent="0.55000000000000004">
      <c r="A105" s="817"/>
      <c r="B105" s="818"/>
      <c r="C105" s="818"/>
      <c r="D105" s="819"/>
      <c r="E105" s="841"/>
      <c r="F105" s="842"/>
      <c r="G105" s="842"/>
      <c r="H105" s="842"/>
      <c r="I105" s="842"/>
      <c r="J105" s="842"/>
      <c r="K105" s="842"/>
      <c r="L105" s="842"/>
      <c r="M105" s="842"/>
      <c r="N105" s="842"/>
      <c r="O105" s="842"/>
      <c r="P105" s="842"/>
      <c r="Q105" s="842"/>
      <c r="R105" s="842"/>
      <c r="S105" s="842"/>
      <c r="T105" s="842"/>
      <c r="U105" s="842"/>
      <c r="V105" s="842"/>
      <c r="W105" s="842"/>
      <c r="X105" s="842"/>
      <c r="Y105" s="842"/>
      <c r="Z105" s="842"/>
      <c r="AA105" s="842"/>
      <c r="AB105" s="842"/>
      <c r="AC105" s="843"/>
    </row>
    <row r="106" spans="1:31" ht="12" customHeight="1" x14ac:dyDescent="0.15">
      <c r="A106" s="311" t="str">
        <f xml:space="preserve"> 報告書入力!C1</f>
        <v>ver.5.1.1</v>
      </c>
      <c r="B106" s="312"/>
      <c r="C106" s="312"/>
      <c r="D106" s="312"/>
      <c r="E106" s="312"/>
      <c r="F106" s="312"/>
      <c r="G106" s="312"/>
      <c r="H106" s="312"/>
      <c r="I106" s="312"/>
      <c r="J106" s="312"/>
      <c r="K106" s="312"/>
      <c r="L106" s="312"/>
      <c r="M106" s="312"/>
      <c r="N106" s="312"/>
      <c r="O106" s="310"/>
      <c r="P106" s="310"/>
      <c r="Q106" s="310"/>
      <c r="R106" s="310"/>
      <c r="S106" s="310"/>
      <c r="T106" s="310"/>
      <c r="U106" s="310"/>
      <c r="V106" s="310"/>
      <c r="W106" s="310"/>
      <c r="X106" s="310"/>
      <c r="Y106" s="310"/>
      <c r="Z106" s="310"/>
      <c r="AA106" s="310"/>
      <c r="AB106" s="310"/>
    </row>
    <row r="107" spans="1:31" ht="3.75" customHeight="1" x14ac:dyDescent="0.55000000000000004">
      <c r="B107" s="312"/>
      <c r="C107" s="312"/>
      <c r="D107" s="312"/>
      <c r="E107" s="313"/>
      <c r="F107" s="313"/>
      <c r="G107" s="313"/>
      <c r="H107" s="313"/>
      <c r="I107" s="313"/>
      <c r="J107" s="313"/>
      <c r="K107" s="313"/>
      <c r="L107" s="313"/>
      <c r="M107" s="313"/>
      <c r="N107" s="313"/>
      <c r="O107" s="314"/>
      <c r="P107" s="314"/>
      <c r="Q107" s="314"/>
      <c r="R107" s="314"/>
      <c r="S107" s="314"/>
      <c r="T107" s="314"/>
      <c r="U107" s="314"/>
      <c r="V107" s="314"/>
      <c r="W107" s="314"/>
      <c r="X107" s="315"/>
      <c r="Y107" s="315"/>
      <c r="Z107" s="315"/>
      <c r="AA107" s="315"/>
      <c r="AB107" s="315"/>
      <c r="AC107" s="336"/>
    </row>
    <row r="108" spans="1:31" ht="17.25" customHeight="1" x14ac:dyDescent="0.55000000000000004">
      <c r="A108" s="337"/>
      <c r="B108" s="337"/>
      <c r="C108" s="337"/>
      <c r="D108" s="337"/>
      <c r="E108" s="337"/>
      <c r="F108" s="337"/>
      <c r="G108" s="337"/>
      <c r="H108" s="337"/>
      <c r="I108" s="337"/>
      <c r="J108" s="337"/>
      <c r="K108" s="337"/>
      <c r="L108" s="337"/>
      <c r="M108" s="337"/>
      <c r="N108" s="337"/>
      <c r="O108" s="337"/>
      <c r="P108" s="337"/>
      <c r="Q108" s="337"/>
      <c r="R108" s="337"/>
      <c r="S108" s="337"/>
      <c r="T108" s="337"/>
      <c r="U108" s="337"/>
      <c r="V108" s="337"/>
      <c r="W108" s="337"/>
      <c r="X108" s="511">
        <f>X53</f>
        <v>0</v>
      </c>
      <c r="Y108" s="512"/>
      <c r="Z108" s="512"/>
      <c r="AA108" s="512"/>
      <c r="AB108" s="513" t="s">
        <v>840</v>
      </c>
      <c r="AC108" s="514"/>
    </row>
    <row r="109" spans="1:31" ht="17.25" customHeight="1" x14ac:dyDescent="0.55000000000000004">
      <c r="A109" s="745" t="s">
        <v>729</v>
      </c>
      <c r="B109" s="549"/>
      <c r="C109" s="549"/>
      <c r="D109" s="549"/>
      <c r="E109" s="549"/>
      <c r="F109" s="549"/>
      <c r="G109" s="549"/>
      <c r="H109" s="549"/>
      <c r="I109" s="549"/>
      <c r="J109" s="549"/>
      <c r="K109" s="549"/>
      <c r="L109" s="549"/>
      <c r="M109" s="549"/>
      <c r="N109" s="549"/>
      <c r="O109" s="746"/>
      <c r="P109" s="747"/>
      <c r="Q109" s="747"/>
      <c r="R109" s="747"/>
      <c r="S109" s="747"/>
      <c r="T109" s="747"/>
      <c r="U109" s="747"/>
      <c r="V109" s="747"/>
      <c r="W109" s="747"/>
      <c r="X109" s="747"/>
      <c r="Y109" s="747"/>
      <c r="Z109" s="747"/>
      <c r="AA109" s="747"/>
      <c r="AB109" s="747"/>
      <c r="AC109" s="747"/>
    </row>
    <row r="110" spans="1:31" ht="17.25" customHeight="1" x14ac:dyDescent="0.55000000000000004">
      <c r="A110" s="549"/>
      <c r="B110" s="549"/>
      <c r="C110" s="549"/>
      <c r="D110" s="549"/>
      <c r="E110" s="549"/>
      <c r="F110" s="549"/>
      <c r="G110" s="549"/>
      <c r="H110" s="549"/>
      <c r="I110" s="549"/>
      <c r="J110" s="549"/>
      <c r="K110" s="549"/>
      <c r="L110" s="549"/>
      <c r="M110" s="549"/>
      <c r="N110" s="549"/>
      <c r="O110" s="747"/>
      <c r="P110" s="747"/>
      <c r="Q110" s="747"/>
      <c r="R110" s="747"/>
      <c r="S110" s="747"/>
      <c r="T110" s="747"/>
      <c r="U110" s="747"/>
      <c r="V110" s="747"/>
      <c r="W110" s="747"/>
      <c r="X110" s="747"/>
      <c r="Y110" s="747"/>
      <c r="Z110" s="747"/>
      <c r="AA110" s="747"/>
      <c r="AB110" s="747"/>
      <c r="AC110" s="747"/>
    </row>
    <row r="111" spans="1:31" ht="17.25" customHeight="1" thickBot="1" x14ac:dyDescent="0.6">
      <c r="A111" s="306"/>
      <c r="B111" s="306"/>
      <c r="C111" s="306"/>
      <c r="D111" s="306"/>
      <c r="E111" s="306"/>
      <c r="F111" s="306"/>
      <c r="G111" s="306"/>
      <c r="H111" s="306"/>
      <c r="I111" s="306"/>
      <c r="J111" s="306"/>
      <c r="K111" s="306"/>
      <c r="L111" s="306"/>
      <c r="M111" s="306"/>
      <c r="N111" s="306"/>
      <c r="O111" s="338"/>
      <c r="P111" s="338"/>
      <c r="Q111" s="338"/>
      <c r="R111" s="338"/>
      <c r="S111" s="338"/>
      <c r="T111" s="338"/>
      <c r="U111" s="338"/>
      <c r="V111" s="338"/>
      <c r="W111" s="338"/>
      <c r="X111" s="338"/>
      <c r="Y111" s="338"/>
      <c r="Z111" s="338"/>
      <c r="AA111" s="338"/>
      <c r="AB111" s="338"/>
      <c r="AC111" s="338"/>
    </row>
    <row r="112" spans="1:31" ht="17.25" customHeight="1" thickTop="1" x14ac:dyDescent="0.55000000000000004">
      <c r="A112" s="748" t="s">
        <v>730</v>
      </c>
      <c r="B112" s="749"/>
      <c r="C112" s="749"/>
      <c r="D112" s="749"/>
      <c r="E112" s="749"/>
      <c r="F112" s="749"/>
      <c r="G112" s="549"/>
      <c r="H112" s="549"/>
      <c r="I112" s="754" t="s">
        <v>874</v>
      </c>
      <c r="J112" s="755"/>
      <c r="K112" s="755"/>
      <c r="L112" s="755"/>
      <c r="M112" s="755"/>
      <c r="N112" s="755"/>
      <c r="O112" s="758" t="str">
        <f>報告書入力!BD48</f>
        <v>-</v>
      </c>
      <c r="P112" s="758"/>
      <c r="Q112" s="758"/>
      <c r="R112" s="758"/>
      <c r="S112" s="750" t="s">
        <v>875</v>
      </c>
      <c r="T112" s="750"/>
      <c r="U112" s="750"/>
      <c r="V112" s="751"/>
      <c r="W112" s="366"/>
      <c r="X112" s="366"/>
      <c r="Y112" s="366"/>
      <c r="Z112" s="366"/>
      <c r="AA112" s="301"/>
      <c r="AB112" s="301"/>
      <c r="AC112" s="301"/>
    </row>
    <row r="113" spans="1:34" ht="17.25" customHeight="1" thickBot="1" x14ac:dyDescent="0.6">
      <c r="A113" s="748"/>
      <c r="B113" s="749"/>
      <c r="C113" s="749"/>
      <c r="D113" s="749"/>
      <c r="E113" s="749"/>
      <c r="F113" s="749"/>
      <c r="G113" s="549"/>
      <c r="H113" s="549"/>
      <c r="I113" s="756"/>
      <c r="J113" s="757"/>
      <c r="K113" s="757"/>
      <c r="L113" s="757"/>
      <c r="M113" s="757"/>
      <c r="N113" s="757"/>
      <c r="O113" s="759"/>
      <c r="P113" s="759"/>
      <c r="Q113" s="759"/>
      <c r="R113" s="759"/>
      <c r="S113" s="752"/>
      <c r="T113" s="752"/>
      <c r="U113" s="752"/>
      <c r="V113" s="753"/>
      <c r="W113" s="365" t="s">
        <v>841</v>
      </c>
      <c r="X113" s="366"/>
      <c r="Y113" s="366"/>
      <c r="Z113" s="366"/>
      <c r="AA113" s="301"/>
      <c r="AB113" s="301"/>
      <c r="AC113" s="301"/>
    </row>
    <row r="114" spans="1:34" ht="3.75" customHeight="1" thickTop="1" x14ac:dyDescent="0.55000000000000004">
      <c r="A114" s="339"/>
      <c r="B114" s="340"/>
      <c r="C114" s="340"/>
      <c r="D114" s="340"/>
      <c r="E114" s="340"/>
      <c r="F114" s="340"/>
      <c r="G114" s="306"/>
      <c r="H114" s="306"/>
      <c r="I114" s="254"/>
      <c r="J114" s="254"/>
      <c r="K114" s="308"/>
      <c r="L114" s="308"/>
      <c r="M114" s="308"/>
      <c r="N114" s="308"/>
      <c r="O114" s="308"/>
      <c r="P114" s="308"/>
      <c r="Q114" s="308"/>
      <c r="R114" s="308"/>
      <c r="S114" s="308"/>
      <c r="T114" s="308"/>
      <c r="U114" s="308"/>
      <c r="V114" s="308"/>
      <c r="W114" s="366"/>
      <c r="X114" s="366"/>
      <c r="Y114" s="366"/>
      <c r="Z114" s="366"/>
      <c r="AA114" s="301"/>
      <c r="AB114" s="301"/>
      <c r="AC114" s="301"/>
    </row>
    <row r="115" spans="1:34" ht="71.25" customHeight="1" x14ac:dyDescent="0.55000000000000004">
      <c r="A115" s="340"/>
      <c r="B115" s="341" t="str">
        <f xml:space="preserve"> 報告書入力!AD224</f>
        <v xml:space="preserve"> </v>
      </c>
      <c r="C115" s="660" t="str">
        <f>報告書入力!AE224</f>
        <v xml:space="preserve"> </v>
      </c>
      <c r="D115" s="660"/>
      <c r="E115" s="660"/>
      <c r="F115" s="660"/>
      <c r="G115" s="660"/>
      <c r="H115" s="660"/>
      <c r="I115" s="660"/>
      <c r="J115" s="660"/>
      <c r="K115" s="660"/>
      <c r="L115" s="660"/>
      <c r="M115" s="660"/>
      <c r="N115" s="660"/>
      <c r="O115" s="660"/>
      <c r="P115" s="660"/>
      <c r="Q115" s="660"/>
      <c r="R115" s="660"/>
      <c r="S115" s="660"/>
      <c r="T115" s="660"/>
      <c r="U115" s="660"/>
      <c r="V115" s="660"/>
      <c r="W115" s="660"/>
      <c r="X115" s="660"/>
      <c r="Y115" s="660"/>
      <c r="Z115" s="660"/>
      <c r="AA115" s="660"/>
      <c r="AB115" s="660"/>
      <c r="AC115" s="660"/>
    </row>
    <row r="116" spans="1:34" ht="17.25" customHeight="1" x14ac:dyDescent="0.55000000000000004">
      <c r="A116" s="387"/>
      <c r="B116" s="341"/>
      <c r="C116" s="398"/>
      <c r="D116" s="398"/>
      <c r="E116" s="398"/>
      <c r="F116" s="398"/>
      <c r="G116" s="398"/>
      <c r="H116" s="398"/>
      <c r="I116" s="398"/>
      <c r="J116" s="398"/>
      <c r="K116" s="398"/>
      <c r="L116" s="398"/>
      <c r="M116" s="398"/>
      <c r="N116" s="398"/>
      <c r="O116" s="398"/>
      <c r="P116" s="398"/>
      <c r="Q116" s="398"/>
      <c r="R116" s="398"/>
      <c r="S116" s="398"/>
      <c r="T116" s="398"/>
      <c r="U116" s="398"/>
      <c r="V116" s="398"/>
      <c r="W116" s="398"/>
      <c r="X116" s="398"/>
      <c r="Y116" s="398"/>
      <c r="Z116" s="398"/>
      <c r="AA116" s="398"/>
      <c r="AB116" s="398"/>
      <c r="AC116" s="398"/>
    </row>
    <row r="117" spans="1:34" ht="17.25" customHeight="1" x14ac:dyDescent="0.55000000000000004">
      <c r="A117" s="300" t="s">
        <v>731</v>
      </c>
      <c r="B117" s="337"/>
      <c r="C117" s="337"/>
      <c r="D117" s="337"/>
      <c r="E117" s="337"/>
      <c r="F117" s="337"/>
      <c r="G117" s="337"/>
      <c r="H117" s="337"/>
      <c r="I117" s="337"/>
      <c r="J117" s="342"/>
      <c r="K117" s="342"/>
      <c r="L117" s="342"/>
      <c r="M117" s="342"/>
      <c r="N117" s="342"/>
      <c r="O117" s="342"/>
    </row>
    <row r="118" spans="1:34" ht="17.25" customHeight="1" x14ac:dyDescent="0.55000000000000004">
      <c r="A118" s="726" t="s">
        <v>737</v>
      </c>
      <c r="B118" s="727"/>
      <c r="C118" s="727"/>
      <c r="D118" s="727"/>
      <c r="E118" s="728"/>
      <c r="F118" s="786" t="str">
        <f xml:space="preserve"> 報告書入力!AD237</f>
        <v xml:space="preserve"> </v>
      </c>
      <c r="G118" s="787"/>
      <c r="H118" s="787"/>
      <c r="I118" s="787"/>
      <c r="J118" s="787"/>
      <c r="K118" s="787"/>
      <c r="L118" s="787"/>
      <c r="M118" s="787"/>
      <c r="N118" s="787"/>
      <c r="O118" s="787"/>
      <c r="P118" s="787"/>
      <c r="Q118" s="787"/>
      <c r="R118" s="787"/>
      <c r="S118" s="787"/>
      <c r="T118" s="787"/>
      <c r="U118" s="787"/>
      <c r="V118" s="787"/>
      <c r="W118" s="787"/>
      <c r="X118" s="787"/>
      <c r="Y118" s="787"/>
      <c r="Z118" s="787"/>
      <c r="AA118" s="787"/>
      <c r="AB118" s="787"/>
      <c r="AC118" s="788"/>
    </row>
    <row r="119" spans="1:34" ht="17.25" customHeight="1" x14ac:dyDescent="0.55000000000000004">
      <c r="A119" s="726"/>
      <c r="B119" s="727"/>
      <c r="C119" s="727"/>
      <c r="D119" s="727"/>
      <c r="E119" s="728"/>
      <c r="F119" s="789" t="s">
        <v>849</v>
      </c>
      <c r="G119" s="790"/>
      <c r="H119" s="790"/>
      <c r="I119" s="790"/>
      <c r="J119" s="790"/>
      <c r="K119" s="790"/>
      <c r="L119" s="790"/>
      <c r="M119" s="790"/>
      <c r="N119" s="790"/>
      <c r="O119" s="790"/>
      <c r="P119" s="790"/>
      <c r="Q119" s="790"/>
      <c r="R119" s="790"/>
      <c r="S119" s="790"/>
      <c r="T119" s="790"/>
      <c r="U119" s="790"/>
      <c r="V119" s="790"/>
      <c r="W119" s="790"/>
      <c r="X119" s="790"/>
      <c r="Y119" s="790"/>
      <c r="Z119" s="790"/>
      <c r="AA119" s="790"/>
      <c r="AB119" s="790"/>
      <c r="AC119" s="791"/>
    </row>
    <row r="120" spans="1:34" ht="17.25" customHeight="1" x14ac:dyDescent="0.55000000000000004">
      <c r="A120" s="726"/>
      <c r="B120" s="727"/>
      <c r="C120" s="727"/>
      <c r="D120" s="727"/>
      <c r="E120" s="728"/>
      <c r="F120" s="792"/>
      <c r="G120" s="790"/>
      <c r="H120" s="790"/>
      <c r="I120" s="790"/>
      <c r="J120" s="790"/>
      <c r="K120" s="790"/>
      <c r="L120" s="790"/>
      <c r="M120" s="790"/>
      <c r="N120" s="790"/>
      <c r="O120" s="790"/>
      <c r="P120" s="790"/>
      <c r="Q120" s="790"/>
      <c r="R120" s="790"/>
      <c r="S120" s="790"/>
      <c r="T120" s="790"/>
      <c r="U120" s="790"/>
      <c r="V120" s="790"/>
      <c r="W120" s="790"/>
      <c r="X120" s="790"/>
      <c r="Y120" s="790"/>
      <c r="Z120" s="790"/>
      <c r="AA120" s="790"/>
      <c r="AB120" s="790"/>
      <c r="AC120" s="791"/>
    </row>
    <row r="121" spans="1:34" ht="17.25" customHeight="1" x14ac:dyDescent="0.2">
      <c r="A121" s="726"/>
      <c r="B121" s="727"/>
      <c r="C121" s="727"/>
      <c r="D121" s="727"/>
      <c r="E121" s="728"/>
      <c r="F121" s="343"/>
      <c r="G121" s="793" t="s">
        <v>850</v>
      </c>
      <c r="H121" s="794"/>
      <c r="I121" s="794"/>
      <c r="J121" s="794"/>
      <c r="K121" s="534"/>
      <c r="L121" s="795"/>
      <c r="M121" s="793" t="s">
        <v>851</v>
      </c>
      <c r="N121" s="794"/>
      <c r="O121" s="794"/>
      <c r="P121" s="794"/>
      <c r="Q121" s="534"/>
      <c r="R121" s="795"/>
      <c r="S121" s="797" t="s">
        <v>852</v>
      </c>
      <c r="T121" s="798"/>
      <c r="U121" s="798"/>
      <c r="V121" s="798"/>
      <c r="W121" s="534"/>
      <c r="X121" s="795"/>
      <c r="Y121" s="305"/>
      <c r="Z121" s="305"/>
      <c r="AA121" s="305"/>
      <c r="AB121" s="305"/>
      <c r="AC121" s="344"/>
    </row>
    <row r="122" spans="1:34" ht="17.25" customHeight="1" x14ac:dyDescent="0.55000000000000004">
      <c r="A122" s="726"/>
      <c r="B122" s="727"/>
      <c r="C122" s="727"/>
      <c r="D122" s="727"/>
      <c r="E122" s="728"/>
      <c r="F122" s="343"/>
      <c r="G122" s="799" t="s">
        <v>853</v>
      </c>
      <c r="H122" s="800"/>
      <c r="I122" s="800"/>
      <c r="J122" s="800"/>
      <c r="K122" s="801"/>
      <c r="L122" s="796"/>
      <c r="M122" s="770" t="str">
        <f xml:space="preserve"> 報告書入力!AE241</f>
        <v>自治体の改修設計助成制度等を利用できる場合があります</v>
      </c>
      <c r="N122" s="771"/>
      <c r="O122" s="771"/>
      <c r="P122" s="771"/>
      <c r="Q122" s="772"/>
      <c r="R122" s="796"/>
      <c r="S122" s="777" t="str">
        <f xml:space="preserve"> 報告書入力!AE237</f>
        <v>自治体の耐震改修助成制度等を利用できる場合があります</v>
      </c>
      <c r="T122" s="778"/>
      <c r="U122" s="778"/>
      <c r="V122" s="778"/>
      <c r="W122" s="779"/>
      <c r="X122" s="796"/>
      <c r="Y122" s="301"/>
      <c r="Z122" s="301"/>
      <c r="AA122" s="301"/>
      <c r="AB122" s="301"/>
      <c r="AC122" s="345"/>
    </row>
    <row r="123" spans="1:34" ht="17.25" customHeight="1" x14ac:dyDescent="0.55000000000000004">
      <c r="A123" s="726"/>
      <c r="B123" s="727"/>
      <c r="C123" s="727"/>
      <c r="D123" s="727"/>
      <c r="E123" s="728"/>
      <c r="F123" s="343"/>
      <c r="G123" s="802"/>
      <c r="H123" s="800"/>
      <c r="I123" s="800"/>
      <c r="J123" s="800"/>
      <c r="K123" s="801"/>
      <c r="L123" s="784"/>
      <c r="M123" s="773"/>
      <c r="N123" s="771"/>
      <c r="O123" s="771"/>
      <c r="P123" s="771"/>
      <c r="Q123" s="772"/>
      <c r="R123" s="784"/>
      <c r="S123" s="780"/>
      <c r="T123" s="778"/>
      <c r="U123" s="778"/>
      <c r="V123" s="778"/>
      <c r="W123" s="779"/>
      <c r="X123" s="784"/>
      <c r="Y123" s="301"/>
      <c r="Z123" s="301"/>
      <c r="AA123" s="301"/>
      <c r="AB123" s="301"/>
      <c r="AC123" s="345"/>
    </row>
    <row r="124" spans="1:34" ht="17.25" customHeight="1" x14ac:dyDescent="0.55000000000000004">
      <c r="A124" s="726"/>
      <c r="B124" s="727"/>
      <c r="C124" s="727"/>
      <c r="D124" s="727"/>
      <c r="E124" s="728"/>
      <c r="F124" s="343"/>
      <c r="G124" s="803"/>
      <c r="H124" s="804"/>
      <c r="I124" s="804"/>
      <c r="J124" s="804"/>
      <c r="K124" s="596"/>
      <c r="L124" s="785"/>
      <c r="M124" s="774"/>
      <c r="N124" s="775"/>
      <c r="O124" s="775"/>
      <c r="P124" s="775"/>
      <c r="Q124" s="776"/>
      <c r="R124" s="785"/>
      <c r="S124" s="781"/>
      <c r="T124" s="782"/>
      <c r="U124" s="782"/>
      <c r="V124" s="782"/>
      <c r="W124" s="783"/>
      <c r="X124" s="785"/>
      <c r="Y124" s="301"/>
      <c r="Z124" s="301"/>
      <c r="AA124" s="301"/>
      <c r="AB124" s="301"/>
      <c r="AC124" s="345"/>
    </row>
    <row r="125" spans="1:34" ht="6" customHeight="1" x14ac:dyDescent="0.55000000000000004">
      <c r="A125" s="729"/>
      <c r="B125" s="727"/>
      <c r="C125" s="727"/>
      <c r="D125" s="727"/>
      <c r="E125" s="728"/>
      <c r="F125" s="343"/>
      <c r="G125" s="301"/>
      <c r="H125" s="301"/>
      <c r="I125" s="301"/>
      <c r="J125" s="301"/>
      <c r="K125" s="301"/>
      <c r="L125" s="301"/>
      <c r="M125" s="301"/>
      <c r="N125" s="301"/>
      <c r="O125" s="301"/>
      <c r="P125" s="301"/>
      <c r="Q125" s="301"/>
      <c r="R125" s="301"/>
      <c r="S125" s="301"/>
      <c r="T125" s="301"/>
      <c r="U125" s="301"/>
      <c r="V125" s="301"/>
      <c r="W125" s="301"/>
      <c r="X125" s="301"/>
      <c r="Y125" s="301"/>
      <c r="Z125" s="301"/>
      <c r="AA125" s="301"/>
      <c r="AB125" s="301"/>
      <c r="AC125" s="345"/>
    </row>
    <row r="126" spans="1:34" ht="17.25" customHeight="1" x14ac:dyDescent="0.55000000000000004">
      <c r="A126" s="726" t="s">
        <v>732</v>
      </c>
      <c r="B126" s="727"/>
      <c r="C126" s="727"/>
      <c r="D126" s="727"/>
      <c r="E126" s="728"/>
      <c r="F126" s="704" t="s">
        <v>842</v>
      </c>
      <c r="G126" s="705"/>
      <c r="H126" s="730"/>
      <c r="I126" s="730"/>
      <c r="J126" s="730"/>
      <c r="K126" s="730"/>
      <c r="L126" s="730"/>
      <c r="M126" s="730"/>
      <c r="N126" s="730"/>
      <c r="O126" s="730"/>
      <c r="P126" s="730"/>
      <c r="Q126" s="730"/>
      <c r="R126" s="730"/>
      <c r="S126" s="730"/>
      <c r="T126" s="730"/>
      <c r="U126" s="730"/>
      <c r="V126" s="730"/>
      <c r="W126" s="730"/>
      <c r="X126" s="730"/>
      <c r="Y126" s="730"/>
      <c r="Z126" s="730"/>
      <c r="AA126" s="730"/>
      <c r="AB126" s="730"/>
      <c r="AC126" s="731"/>
    </row>
    <row r="127" spans="1:34" ht="17.25" customHeight="1" x14ac:dyDescent="0.55000000000000004">
      <c r="A127" s="729"/>
      <c r="B127" s="727"/>
      <c r="C127" s="727"/>
      <c r="D127" s="727"/>
      <c r="E127" s="728"/>
      <c r="F127" s="732"/>
      <c r="G127" s="699"/>
      <c r="H127" s="699"/>
      <c r="I127" s="699"/>
      <c r="J127" s="699"/>
      <c r="K127" s="699"/>
      <c r="L127" s="699"/>
      <c r="M127" s="699"/>
      <c r="N127" s="699"/>
      <c r="O127" s="699"/>
      <c r="P127" s="699"/>
      <c r="Q127" s="699"/>
      <c r="R127" s="699"/>
      <c r="S127" s="699"/>
      <c r="T127" s="699"/>
      <c r="U127" s="699"/>
      <c r="V127" s="699"/>
      <c r="W127" s="699"/>
      <c r="X127" s="699"/>
      <c r="Y127" s="699"/>
      <c r="Z127" s="699"/>
      <c r="AA127" s="699"/>
      <c r="AB127" s="699"/>
      <c r="AC127" s="700"/>
      <c r="AG127" s="346"/>
      <c r="AH127" s="306"/>
    </row>
    <row r="128" spans="1:34" ht="24.75" customHeight="1" x14ac:dyDescent="0.55000000000000004">
      <c r="A128" s="675" t="s">
        <v>733</v>
      </c>
      <c r="B128" s="733"/>
      <c r="C128" s="733"/>
      <c r="D128" s="733"/>
      <c r="E128" s="734"/>
      <c r="F128" s="760" t="s">
        <v>734</v>
      </c>
      <c r="G128" s="582"/>
      <c r="H128" s="582"/>
      <c r="I128" s="761" t="s">
        <v>843</v>
      </c>
      <c r="J128" s="582"/>
      <c r="K128" s="761" t="s">
        <v>844</v>
      </c>
      <c r="L128" s="582"/>
      <c r="M128" s="762" t="s">
        <v>735</v>
      </c>
      <c r="N128" s="763"/>
      <c r="O128" s="764"/>
      <c r="P128" s="765" t="str">
        <f>IF( 報告書入力!$C$12= 報告書入力!$AE$8,"枚数",IF( 報告書入力!$C$12= 報告書入力!$AE$9,"箇所数",""))</f>
        <v/>
      </c>
      <c r="Q128" s="766"/>
      <c r="R128" s="766"/>
      <c r="S128" s="767"/>
      <c r="T128" s="761" t="s">
        <v>736</v>
      </c>
      <c r="U128" s="768"/>
      <c r="V128" s="768"/>
      <c r="W128" s="768"/>
      <c r="X128" s="768"/>
      <c r="Y128" s="768"/>
      <c r="Z128" s="768"/>
      <c r="AA128" s="768"/>
      <c r="AB128" s="768"/>
      <c r="AC128" s="769"/>
      <c r="AF128" s="347"/>
      <c r="AG128" s="347"/>
      <c r="AH128" s="348"/>
    </row>
    <row r="129" spans="1:34" ht="17.25" customHeight="1" x14ac:dyDescent="0.55000000000000004">
      <c r="A129" s="735"/>
      <c r="B129" s="736"/>
      <c r="C129" s="736"/>
      <c r="D129" s="736"/>
      <c r="E129" s="737"/>
      <c r="F129" s="805" t="str">
        <f>IF(報告書入力!$C$12= 報告書入力!$AE$8, 報告書入力!AO170,IF( 報告書入力!$C$12= 報告書入力!$AE$9, 報告書入力!AQ170,""))</f>
        <v/>
      </c>
      <c r="G129" s="806"/>
      <c r="H129" s="806"/>
      <c r="I129" s="668" t="s">
        <v>813</v>
      </c>
      <c r="J129" s="669"/>
      <c r="K129" s="672" t="s">
        <v>845</v>
      </c>
      <c r="L129" s="673"/>
      <c r="M129" s="740">
        <f xml:space="preserve"> 報告書入力!D147</f>
        <v>0</v>
      </c>
      <c r="N129" s="741"/>
      <c r="O129" s="742"/>
      <c r="P129" s="743" t="str">
        <f>IF( 報告書入力!$C$12= 報告書入力!$AE$8, 報告書入力!AO166,IF( 報告書入力!$C$12= 報告書入力!$AE$9, 報告書入力!AQ166,""))</f>
        <v/>
      </c>
      <c r="Q129" s="744"/>
      <c r="R129" s="720" t="str">
        <f>IF( 報告書入力!$C$12= 報告書入力!$AE$8,"枚程度",IF( 報告書入力!$C$12= 報告書入力!$AE$9,"箇所程度",""))</f>
        <v/>
      </c>
      <c r="S129" s="721"/>
      <c r="T129" s="521" t="str">
        <f xml:space="preserve"> 報告書入力!$AR$166</f>
        <v/>
      </c>
      <c r="U129" s="601"/>
      <c r="V129" s="601"/>
      <c r="W129" s="601"/>
      <c r="X129" s="601"/>
      <c r="Y129" s="601"/>
      <c r="Z129" s="601"/>
      <c r="AA129" s="601"/>
      <c r="AB129" s="601"/>
      <c r="AC129" s="722"/>
      <c r="AH129" s="306"/>
    </row>
    <row r="130" spans="1:34" ht="17.25" customHeight="1" x14ac:dyDescent="0.55000000000000004">
      <c r="A130" s="735"/>
      <c r="B130" s="736"/>
      <c r="C130" s="736"/>
      <c r="D130" s="736"/>
      <c r="E130" s="737"/>
      <c r="F130" s="807"/>
      <c r="G130" s="808"/>
      <c r="H130" s="808"/>
      <c r="I130" s="670"/>
      <c r="J130" s="671"/>
      <c r="K130" s="672" t="s">
        <v>846</v>
      </c>
      <c r="L130" s="673"/>
      <c r="M130" s="740">
        <f xml:space="preserve"> 報告書入力!D148</f>
        <v>0</v>
      </c>
      <c r="N130" s="741"/>
      <c r="O130" s="742"/>
      <c r="P130" s="743" t="str">
        <f>IF( 報告書入力!$C$12= 報告書入力!$AE$8, 報告書入力!AO167,IF( 報告書入力!$C$12= 報告書入力!$AE$9, 報告書入力!AQ167,""))</f>
        <v/>
      </c>
      <c r="Q130" s="744"/>
      <c r="R130" s="720" t="str">
        <f>IF( 報告書入力!$C$12= 報告書入力!$AE$8,"枚程度",IF( 報告書入力!$C$12= 報告書入力!$AE$9,"箇所程度",""))</f>
        <v/>
      </c>
      <c r="S130" s="721"/>
      <c r="T130" s="521" t="str">
        <f xml:space="preserve"> 報告書入力!$AR$167</f>
        <v/>
      </c>
      <c r="U130" s="601"/>
      <c r="V130" s="601"/>
      <c r="W130" s="601"/>
      <c r="X130" s="601"/>
      <c r="Y130" s="601"/>
      <c r="Z130" s="601"/>
      <c r="AA130" s="601"/>
      <c r="AB130" s="601"/>
      <c r="AC130" s="722"/>
      <c r="AH130" s="348"/>
    </row>
    <row r="131" spans="1:34" ht="17.25" customHeight="1" x14ac:dyDescent="0.55000000000000004">
      <c r="A131" s="735"/>
      <c r="B131" s="736"/>
      <c r="C131" s="736"/>
      <c r="D131" s="736"/>
      <c r="E131" s="737"/>
      <c r="F131" s="807"/>
      <c r="G131" s="808"/>
      <c r="H131" s="808"/>
      <c r="I131" s="668" t="s">
        <v>847</v>
      </c>
      <c r="J131" s="669"/>
      <c r="K131" s="672" t="s">
        <v>848</v>
      </c>
      <c r="L131" s="673"/>
      <c r="M131" s="740">
        <f xml:space="preserve"> 報告書入力!D149</f>
        <v>0</v>
      </c>
      <c r="N131" s="741"/>
      <c r="O131" s="742"/>
      <c r="P131" s="743" t="str">
        <f>IF( 報告書入力!$C$12= 報告書入力!$AE$8, 報告書入力!AO168,IF( 報告書入力!$C$12= 報告書入力!$AE$9, 報告書入力!AQ168,""))</f>
        <v/>
      </c>
      <c r="Q131" s="744"/>
      <c r="R131" s="720" t="str">
        <f>IF( 報告書入力!$C$12= 報告書入力!$AE$8,"枚程度",IF( 報告書入力!$C$12= 報告書入力!$AE$9,"箇所程度",""))</f>
        <v/>
      </c>
      <c r="S131" s="721"/>
      <c r="T131" s="521" t="str">
        <f xml:space="preserve"> 報告書入力!$AR$168</f>
        <v xml:space="preserve"> </v>
      </c>
      <c r="U131" s="601"/>
      <c r="V131" s="601"/>
      <c r="W131" s="601"/>
      <c r="X131" s="601"/>
      <c r="Y131" s="601"/>
      <c r="Z131" s="601"/>
      <c r="AA131" s="601"/>
      <c r="AB131" s="601"/>
      <c r="AC131" s="722"/>
      <c r="AH131" s="306"/>
    </row>
    <row r="132" spans="1:34" ht="17.25" customHeight="1" x14ac:dyDescent="0.55000000000000004">
      <c r="A132" s="735"/>
      <c r="B132" s="736"/>
      <c r="C132" s="736"/>
      <c r="D132" s="736"/>
      <c r="E132" s="737"/>
      <c r="F132" s="723" t="str">
        <f>IF(報告書入力!$C$12=報告書入力!$AE$8,"枚程度",IF(報告書入力!$C$12=報告書入力!$AE$9,"箇所程度",""))</f>
        <v/>
      </c>
      <c r="G132" s="724"/>
      <c r="H132" s="725"/>
      <c r="I132" s="670"/>
      <c r="J132" s="671"/>
      <c r="K132" s="672" t="s">
        <v>814</v>
      </c>
      <c r="L132" s="673"/>
      <c r="M132" s="740">
        <f xml:space="preserve"> 報告書入力!D150</f>
        <v>0</v>
      </c>
      <c r="N132" s="741"/>
      <c r="O132" s="742"/>
      <c r="P132" s="743" t="str">
        <f>IF( 報告書入力!$C$12= 報告書入力!$AE$8, 報告書入力!AO169,IF( 報告書入力!$C$12= 報告書入力!$AE$9, 報告書入力!AQ169,""))</f>
        <v/>
      </c>
      <c r="Q132" s="744"/>
      <c r="R132" s="720" t="str">
        <f>IF( 報告書入力!$C$12= 報告書入力!$AE$8,"枚程度",IF( 報告書入力!$C$12= 報告書入力!$AE$9,"箇所程度",""))</f>
        <v/>
      </c>
      <c r="S132" s="721"/>
      <c r="T132" s="521" t="str">
        <f xml:space="preserve"> 報告書入力!$AR$169</f>
        <v xml:space="preserve"> </v>
      </c>
      <c r="U132" s="601"/>
      <c r="V132" s="601"/>
      <c r="W132" s="601"/>
      <c r="X132" s="601"/>
      <c r="Y132" s="601"/>
      <c r="Z132" s="601"/>
      <c r="AA132" s="601"/>
      <c r="AB132" s="601"/>
      <c r="AC132" s="722"/>
      <c r="AF132" s="301"/>
      <c r="AH132" s="348"/>
    </row>
    <row r="133" spans="1:34" ht="2.25" customHeight="1" x14ac:dyDescent="0.55000000000000004">
      <c r="A133" s="735"/>
      <c r="B133" s="736"/>
      <c r="C133" s="736"/>
      <c r="D133" s="736"/>
      <c r="E133" s="737"/>
      <c r="F133" s="656"/>
      <c r="G133" s="534"/>
      <c r="H133" s="534"/>
      <c r="I133" s="534"/>
      <c r="J133" s="534"/>
      <c r="K133" s="534"/>
      <c r="L133" s="534"/>
      <c r="M133" s="534"/>
      <c r="N133" s="534"/>
      <c r="O133" s="534"/>
      <c r="P133" s="534"/>
      <c r="Q133" s="534"/>
      <c r="R133" s="534"/>
      <c r="S133" s="534"/>
      <c r="T133" s="534"/>
      <c r="U133" s="534"/>
      <c r="V133" s="534"/>
      <c r="W133" s="534"/>
      <c r="X133" s="534"/>
      <c r="Y133" s="534"/>
      <c r="Z133" s="534"/>
      <c r="AA133" s="534"/>
      <c r="AB133" s="534"/>
      <c r="AC133" s="657"/>
      <c r="AF133" s="301"/>
      <c r="AG133" s="349"/>
      <c r="AH133" s="348"/>
    </row>
    <row r="134" spans="1:34" ht="17.25" customHeight="1" x14ac:dyDescent="0.55000000000000004">
      <c r="A134" s="738"/>
      <c r="B134" s="549"/>
      <c r="C134" s="549"/>
      <c r="D134" s="549"/>
      <c r="E134" s="664"/>
      <c r="F134" s="658" t="str">
        <f xml:space="preserve"> 報告書入力!AC218</f>
        <v>※
※</v>
      </c>
      <c r="G134" s="660" t="str">
        <f xml:space="preserve"> 報告書入力!AD230</f>
        <v xml:space="preserve">階別･方向別上部構造評点の最も小さい数値(表中の太文字・斜体)が建物の判定値(P.2に記載)となります。
</v>
      </c>
      <c r="H134" s="661"/>
      <c r="I134" s="661"/>
      <c r="J134" s="661"/>
      <c r="K134" s="661"/>
      <c r="L134" s="661"/>
      <c r="M134" s="661"/>
      <c r="N134" s="661"/>
      <c r="O134" s="661"/>
      <c r="P134" s="661"/>
      <c r="Q134" s="661"/>
      <c r="R134" s="661"/>
      <c r="S134" s="661"/>
      <c r="T134" s="661"/>
      <c r="U134" s="661"/>
      <c r="V134" s="661"/>
      <c r="W134" s="663"/>
      <c r="X134" s="551"/>
      <c r="Y134" s="551"/>
      <c r="Z134" s="551"/>
      <c r="AA134" s="551"/>
      <c r="AB134" s="551"/>
      <c r="AC134" s="664"/>
    </row>
    <row r="135" spans="1:34" ht="17.25" customHeight="1" x14ac:dyDescent="0.55000000000000004">
      <c r="A135" s="738"/>
      <c r="B135" s="549"/>
      <c r="C135" s="549"/>
      <c r="D135" s="549"/>
      <c r="E135" s="664"/>
      <c r="F135" s="659"/>
      <c r="G135" s="662"/>
      <c r="H135" s="662"/>
      <c r="I135" s="662"/>
      <c r="J135" s="662"/>
      <c r="K135" s="662"/>
      <c r="L135" s="662"/>
      <c r="M135" s="662"/>
      <c r="N135" s="662"/>
      <c r="O135" s="662"/>
      <c r="P135" s="662"/>
      <c r="Q135" s="662"/>
      <c r="R135" s="662"/>
      <c r="S135" s="662"/>
      <c r="T135" s="662"/>
      <c r="U135" s="662"/>
      <c r="V135" s="662"/>
      <c r="W135" s="551"/>
      <c r="X135" s="551"/>
      <c r="Y135" s="551"/>
      <c r="Z135" s="551"/>
      <c r="AA135" s="551"/>
      <c r="AB135" s="551"/>
      <c r="AC135" s="664"/>
    </row>
    <row r="136" spans="1:34" ht="17.25" customHeight="1" x14ac:dyDescent="0.55000000000000004">
      <c r="A136" s="738"/>
      <c r="B136" s="549"/>
      <c r="C136" s="549"/>
      <c r="D136" s="549"/>
      <c r="E136" s="664"/>
      <c r="F136" s="659"/>
      <c r="G136" s="662"/>
      <c r="H136" s="662"/>
      <c r="I136" s="662"/>
      <c r="J136" s="662"/>
      <c r="K136" s="662"/>
      <c r="L136" s="662"/>
      <c r="M136" s="662"/>
      <c r="N136" s="662"/>
      <c r="O136" s="662"/>
      <c r="P136" s="662"/>
      <c r="Q136" s="662"/>
      <c r="R136" s="662"/>
      <c r="S136" s="662"/>
      <c r="T136" s="662"/>
      <c r="U136" s="662"/>
      <c r="V136" s="662"/>
      <c r="W136" s="551"/>
      <c r="X136" s="551"/>
      <c r="Y136" s="551"/>
      <c r="Z136" s="551"/>
      <c r="AA136" s="551"/>
      <c r="AB136" s="551"/>
      <c r="AC136" s="664"/>
    </row>
    <row r="137" spans="1:34" ht="17.25" customHeight="1" x14ac:dyDescent="0.55000000000000004">
      <c r="A137" s="738"/>
      <c r="B137" s="551"/>
      <c r="C137" s="551"/>
      <c r="D137" s="551"/>
      <c r="E137" s="664"/>
      <c r="F137" s="659"/>
      <c r="G137" s="661"/>
      <c r="H137" s="661"/>
      <c r="I137" s="661"/>
      <c r="J137" s="661"/>
      <c r="K137" s="661"/>
      <c r="L137" s="661"/>
      <c r="M137" s="661"/>
      <c r="N137" s="661"/>
      <c r="O137" s="661"/>
      <c r="P137" s="661"/>
      <c r="Q137" s="661"/>
      <c r="R137" s="661"/>
      <c r="S137" s="661"/>
      <c r="T137" s="661"/>
      <c r="U137" s="661"/>
      <c r="V137" s="661"/>
      <c r="W137" s="551"/>
      <c r="X137" s="551"/>
      <c r="Y137" s="551"/>
      <c r="Z137" s="551"/>
      <c r="AA137" s="551"/>
      <c r="AB137" s="551"/>
      <c r="AC137" s="664"/>
    </row>
    <row r="138" spans="1:34" ht="17.25" customHeight="1" x14ac:dyDescent="0.55000000000000004">
      <c r="A138" s="739"/>
      <c r="B138" s="556"/>
      <c r="C138" s="556"/>
      <c r="D138" s="556"/>
      <c r="E138" s="665"/>
      <c r="F138" s="350" t="str">
        <f xml:space="preserve"> 報告書入力!AC222</f>
        <v/>
      </c>
      <c r="G138" s="666" t="str">
        <f xml:space="preserve"> 報告書入力!AD234</f>
        <v/>
      </c>
      <c r="H138" s="667"/>
      <c r="I138" s="667"/>
      <c r="J138" s="667"/>
      <c r="K138" s="667"/>
      <c r="L138" s="667"/>
      <c r="M138" s="667"/>
      <c r="N138" s="667"/>
      <c r="O138" s="667"/>
      <c r="P138" s="667"/>
      <c r="Q138" s="667"/>
      <c r="R138" s="667"/>
      <c r="S138" s="667"/>
      <c r="T138" s="667"/>
      <c r="U138" s="667"/>
      <c r="V138" s="667"/>
      <c r="W138" s="556"/>
      <c r="X138" s="556"/>
      <c r="Y138" s="556"/>
      <c r="Z138" s="556"/>
      <c r="AA138" s="556"/>
      <c r="AB138" s="556"/>
      <c r="AC138" s="665"/>
    </row>
    <row r="139" spans="1:34" ht="17.25" customHeight="1" x14ac:dyDescent="0.55000000000000004">
      <c r="A139" s="675" t="s">
        <v>738</v>
      </c>
      <c r="B139" s="676"/>
      <c r="C139" s="676"/>
      <c r="D139" s="676"/>
      <c r="E139" s="677"/>
      <c r="F139" s="704" t="s">
        <v>739</v>
      </c>
      <c r="G139" s="705"/>
      <c r="H139" s="705"/>
      <c r="I139" s="705"/>
      <c r="J139" s="705"/>
      <c r="K139" s="705"/>
      <c r="L139" s="705"/>
      <c r="M139" s="705"/>
      <c r="N139" s="705"/>
      <c r="O139" s="705"/>
      <c r="P139" s="705"/>
      <c r="Q139" s="705"/>
      <c r="R139" s="705"/>
      <c r="S139" s="705"/>
      <c r="T139" s="705"/>
      <c r="U139" s="705"/>
      <c r="V139" s="705"/>
      <c r="W139" s="705"/>
      <c r="X139" s="705"/>
      <c r="Y139" s="705"/>
      <c r="Z139" s="705"/>
      <c r="AA139" s="705"/>
      <c r="AB139" s="705"/>
      <c r="AC139" s="706"/>
    </row>
    <row r="140" spans="1:34" ht="17.25" customHeight="1" x14ac:dyDescent="0.55000000000000004">
      <c r="A140" s="678"/>
      <c r="B140" s="679"/>
      <c r="C140" s="679"/>
      <c r="D140" s="679"/>
      <c r="E140" s="680"/>
      <c r="F140" s="707"/>
      <c r="G140" s="708"/>
      <c r="H140" s="708"/>
      <c r="I140" s="708"/>
      <c r="J140" s="708"/>
      <c r="K140" s="708"/>
      <c r="L140" s="708"/>
      <c r="M140" s="708"/>
      <c r="N140" s="708"/>
      <c r="O140" s="708"/>
      <c r="P140" s="708"/>
      <c r="Q140" s="708"/>
      <c r="R140" s="708"/>
      <c r="S140" s="708"/>
      <c r="T140" s="708"/>
      <c r="U140" s="708"/>
      <c r="V140" s="708"/>
      <c r="W140" s="708"/>
      <c r="X140" s="708"/>
      <c r="Y140" s="708"/>
      <c r="Z140" s="708"/>
      <c r="AA140" s="708"/>
      <c r="AB140" s="708"/>
      <c r="AC140" s="709"/>
    </row>
    <row r="141" spans="1:34" ht="17.25" customHeight="1" x14ac:dyDescent="0.55000000000000004">
      <c r="A141" s="678"/>
      <c r="B141" s="679"/>
      <c r="C141" s="679"/>
      <c r="D141" s="679"/>
      <c r="E141" s="680"/>
      <c r="F141" s="351" t="s">
        <v>803</v>
      </c>
      <c r="G141" s="710" t="s">
        <v>871</v>
      </c>
      <c r="H141" s="710"/>
      <c r="I141" s="710"/>
      <c r="J141" s="710"/>
      <c r="K141" s="710"/>
      <c r="L141" s="710"/>
      <c r="M141" s="710"/>
      <c r="N141" s="710"/>
      <c r="O141" s="710"/>
      <c r="P141" s="710"/>
      <c r="Q141" s="710"/>
      <c r="R141" s="710"/>
      <c r="S141" s="710"/>
      <c r="T141" s="710"/>
      <c r="U141" s="710"/>
      <c r="V141" s="710"/>
      <c r="W141" s="710"/>
      <c r="X141" s="710"/>
      <c r="Y141" s="710"/>
      <c r="Z141" s="710"/>
      <c r="AA141" s="710"/>
      <c r="AB141" s="710"/>
      <c r="AC141" s="711"/>
    </row>
    <row r="142" spans="1:34" ht="17.25" customHeight="1" x14ac:dyDescent="0.55000000000000004">
      <c r="A142" s="678"/>
      <c r="B142" s="679"/>
      <c r="C142" s="679"/>
      <c r="D142" s="679"/>
      <c r="E142" s="680"/>
      <c r="F142" s="352"/>
      <c r="G142" s="710"/>
      <c r="H142" s="710"/>
      <c r="I142" s="710"/>
      <c r="J142" s="710"/>
      <c r="K142" s="710"/>
      <c r="L142" s="710"/>
      <c r="M142" s="710"/>
      <c r="N142" s="710"/>
      <c r="O142" s="710"/>
      <c r="P142" s="710"/>
      <c r="Q142" s="710"/>
      <c r="R142" s="710"/>
      <c r="S142" s="710"/>
      <c r="T142" s="710"/>
      <c r="U142" s="710"/>
      <c r="V142" s="710"/>
      <c r="W142" s="710"/>
      <c r="X142" s="710"/>
      <c r="Y142" s="710"/>
      <c r="Z142" s="710"/>
      <c r="AA142" s="710"/>
      <c r="AB142" s="710"/>
      <c r="AC142" s="711"/>
    </row>
    <row r="143" spans="1:34" ht="17.25" customHeight="1" x14ac:dyDescent="0.55000000000000004">
      <c r="A143" s="678"/>
      <c r="B143" s="679"/>
      <c r="C143" s="679"/>
      <c r="D143" s="679"/>
      <c r="E143" s="680"/>
      <c r="F143" s="351"/>
      <c r="G143" s="710"/>
      <c r="H143" s="710"/>
      <c r="I143" s="710"/>
      <c r="J143" s="710"/>
      <c r="K143" s="710"/>
      <c r="L143" s="710"/>
      <c r="M143" s="710"/>
      <c r="N143" s="710"/>
      <c r="O143" s="710"/>
      <c r="P143" s="710"/>
      <c r="Q143" s="710"/>
      <c r="R143" s="710"/>
      <c r="S143" s="710"/>
      <c r="T143" s="710"/>
      <c r="U143" s="710"/>
      <c r="V143" s="710"/>
      <c r="W143" s="710"/>
      <c r="X143" s="710"/>
      <c r="Y143" s="710"/>
      <c r="Z143" s="710"/>
      <c r="AA143" s="710"/>
      <c r="AB143" s="710"/>
      <c r="AC143" s="711"/>
    </row>
    <row r="144" spans="1:34" ht="17.25" customHeight="1" x14ac:dyDescent="0.55000000000000004">
      <c r="A144" s="678"/>
      <c r="B144" s="679"/>
      <c r="C144" s="679"/>
      <c r="D144" s="679"/>
      <c r="E144" s="680"/>
      <c r="F144" s="712" t="s">
        <v>854</v>
      </c>
      <c r="G144" s="715" t="s">
        <v>815</v>
      </c>
      <c r="H144" s="716"/>
      <c r="I144" s="716"/>
      <c r="J144" s="716"/>
      <c r="K144" s="716"/>
      <c r="L144" s="716"/>
      <c r="M144" s="716"/>
      <c r="N144" s="716"/>
      <c r="O144" s="716"/>
      <c r="P144" s="716"/>
      <c r="Q144" s="716"/>
      <c r="R144" s="716"/>
      <c r="S144" s="716"/>
      <c r="T144" s="716"/>
      <c r="U144" s="716"/>
      <c r="V144" s="716"/>
      <c r="W144" s="716"/>
      <c r="X144" s="716"/>
      <c r="Y144" s="716"/>
      <c r="Z144" s="716"/>
      <c r="AA144" s="716"/>
      <c r="AB144" s="716"/>
      <c r="AC144" s="717"/>
    </row>
    <row r="145" spans="1:29" ht="17.25" customHeight="1" x14ac:dyDescent="0.55000000000000004">
      <c r="A145" s="678"/>
      <c r="B145" s="679"/>
      <c r="C145" s="679"/>
      <c r="D145" s="679"/>
      <c r="E145" s="680"/>
      <c r="F145" s="713"/>
      <c r="G145" s="716"/>
      <c r="H145" s="716"/>
      <c r="I145" s="716"/>
      <c r="J145" s="716"/>
      <c r="K145" s="716"/>
      <c r="L145" s="716"/>
      <c r="M145" s="716"/>
      <c r="N145" s="716"/>
      <c r="O145" s="716"/>
      <c r="P145" s="716"/>
      <c r="Q145" s="716"/>
      <c r="R145" s="716"/>
      <c r="S145" s="716"/>
      <c r="T145" s="716"/>
      <c r="U145" s="716"/>
      <c r="V145" s="716"/>
      <c r="W145" s="716"/>
      <c r="X145" s="716"/>
      <c r="Y145" s="716"/>
      <c r="Z145" s="716"/>
      <c r="AA145" s="716"/>
      <c r="AB145" s="716"/>
      <c r="AC145" s="717"/>
    </row>
    <row r="146" spans="1:29" ht="17.25" customHeight="1" x14ac:dyDescent="0.55000000000000004">
      <c r="A146" s="678"/>
      <c r="B146" s="679"/>
      <c r="C146" s="679"/>
      <c r="D146" s="679"/>
      <c r="E146" s="680"/>
      <c r="F146" s="713"/>
      <c r="G146" s="716"/>
      <c r="H146" s="716"/>
      <c r="I146" s="716"/>
      <c r="J146" s="716"/>
      <c r="K146" s="716"/>
      <c r="L146" s="716"/>
      <c r="M146" s="716"/>
      <c r="N146" s="716"/>
      <c r="O146" s="716"/>
      <c r="P146" s="716"/>
      <c r="Q146" s="716"/>
      <c r="R146" s="716"/>
      <c r="S146" s="716"/>
      <c r="T146" s="716"/>
      <c r="U146" s="716"/>
      <c r="V146" s="716"/>
      <c r="W146" s="716"/>
      <c r="X146" s="716"/>
      <c r="Y146" s="716"/>
      <c r="Z146" s="716"/>
      <c r="AA146" s="716"/>
      <c r="AB146" s="716"/>
      <c r="AC146" s="717"/>
    </row>
    <row r="147" spans="1:29" ht="17.25" customHeight="1" x14ac:dyDescent="0.55000000000000004">
      <c r="A147" s="701"/>
      <c r="B147" s="702"/>
      <c r="C147" s="702"/>
      <c r="D147" s="702"/>
      <c r="E147" s="703"/>
      <c r="F147" s="714"/>
      <c r="G147" s="718"/>
      <c r="H147" s="718"/>
      <c r="I147" s="718"/>
      <c r="J147" s="718"/>
      <c r="K147" s="718"/>
      <c r="L147" s="718"/>
      <c r="M147" s="718"/>
      <c r="N147" s="718"/>
      <c r="O147" s="718"/>
      <c r="P147" s="718"/>
      <c r="Q147" s="718"/>
      <c r="R147" s="718"/>
      <c r="S147" s="718"/>
      <c r="T147" s="718"/>
      <c r="U147" s="718"/>
      <c r="V147" s="718"/>
      <c r="W147" s="718"/>
      <c r="X147" s="718"/>
      <c r="Y147" s="718"/>
      <c r="Z147" s="718"/>
      <c r="AA147" s="718"/>
      <c r="AB147" s="718"/>
      <c r="AC147" s="719"/>
    </row>
    <row r="148" spans="1:29" ht="17.25" customHeight="1" x14ac:dyDescent="0.55000000000000004">
      <c r="A148" s="675" t="s">
        <v>816</v>
      </c>
      <c r="B148" s="676"/>
      <c r="C148" s="676"/>
      <c r="D148" s="676"/>
      <c r="E148" s="677"/>
      <c r="F148" s="351" t="s">
        <v>803</v>
      </c>
      <c r="G148" s="685" t="s">
        <v>740</v>
      </c>
      <c r="H148" s="685"/>
      <c r="I148" s="685"/>
      <c r="J148" s="685"/>
      <c r="K148" s="685"/>
      <c r="L148" s="685"/>
      <c r="M148" s="685"/>
      <c r="N148" s="685"/>
      <c r="O148" s="685"/>
      <c r="P148" s="685"/>
      <c r="Q148" s="685"/>
      <c r="R148" s="685"/>
      <c r="S148" s="685"/>
      <c r="T148" s="685"/>
      <c r="U148" s="685"/>
      <c r="V148" s="685"/>
      <c r="W148" s="685"/>
      <c r="X148" s="685"/>
      <c r="Y148" s="685"/>
      <c r="Z148" s="685"/>
      <c r="AA148" s="685"/>
      <c r="AB148" s="685"/>
      <c r="AC148" s="686"/>
    </row>
    <row r="149" spans="1:29" ht="17.25" customHeight="1" x14ac:dyDescent="0.55000000000000004">
      <c r="A149" s="678"/>
      <c r="B149" s="679"/>
      <c r="C149" s="679"/>
      <c r="D149" s="679"/>
      <c r="E149" s="680"/>
      <c r="F149" s="351"/>
      <c r="G149" s="687"/>
      <c r="H149" s="687"/>
      <c r="I149" s="687"/>
      <c r="J149" s="687"/>
      <c r="K149" s="687"/>
      <c r="L149" s="687"/>
      <c r="M149" s="687"/>
      <c r="N149" s="687"/>
      <c r="O149" s="687"/>
      <c r="P149" s="687"/>
      <c r="Q149" s="687"/>
      <c r="R149" s="687"/>
      <c r="S149" s="687"/>
      <c r="T149" s="687"/>
      <c r="U149" s="687"/>
      <c r="V149" s="687"/>
      <c r="W149" s="687"/>
      <c r="X149" s="687"/>
      <c r="Y149" s="687"/>
      <c r="Z149" s="687"/>
      <c r="AA149" s="687"/>
      <c r="AB149" s="687"/>
      <c r="AC149" s="688"/>
    </row>
    <row r="150" spans="1:29" ht="17.25" customHeight="1" x14ac:dyDescent="0.55000000000000004">
      <c r="A150" s="678"/>
      <c r="B150" s="681"/>
      <c r="C150" s="681"/>
      <c r="D150" s="681"/>
      <c r="E150" s="680"/>
      <c r="F150" s="689" t="s">
        <v>817</v>
      </c>
      <c r="G150" s="691" t="s">
        <v>855</v>
      </c>
      <c r="H150" s="692"/>
      <c r="I150" s="692"/>
      <c r="J150" s="692"/>
      <c r="K150" s="692"/>
      <c r="L150" s="692"/>
      <c r="M150" s="692"/>
      <c r="N150" s="692"/>
      <c r="O150" s="692"/>
      <c r="P150" s="692"/>
      <c r="Q150" s="692"/>
      <c r="R150" s="692"/>
      <c r="S150" s="692"/>
      <c r="T150" s="692"/>
      <c r="U150" s="692"/>
      <c r="V150" s="692"/>
      <c r="W150" s="692"/>
      <c r="X150" s="692"/>
      <c r="Y150" s="692"/>
      <c r="Z150" s="692"/>
      <c r="AA150" s="692"/>
      <c r="AB150" s="692"/>
      <c r="AC150" s="693"/>
    </row>
    <row r="151" spans="1:29" ht="17.25" customHeight="1" x14ac:dyDescent="0.55000000000000004">
      <c r="A151" s="678"/>
      <c r="B151" s="681"/>
      <c r="C151" s="681"/>
      <c r="D151" s="681"/>
      <c r="E151" s="680"/>
      <c r="F151" s="690"/>
      <c r="G151" s="694"/>
      <c r="H151" s="694"/>
      <c r="I151" s="694"/>
      <c r="J151" s="694"/>
      <c r="K151" s="694"/>
      <c r="L151" s="694"/>
      <c r="M151" s="694"/>
      <c r="N151" s="694"/>
      <c r="O151" s="694"/>
      <c r="P151" s="694"/>
      <c r="Q151" s="694"/>
      <c r="R151" s="694"/>
      <c r="S151" s="694"/>
      <c r="T151" s="694"/>
      <c r="U151" s="694"/>
      <c r="V151" s="694"/>
      <c r="W151" s="694"/>
      <c r="X151" s="694"/>
      <c r="Y151" s="694"/>
      <c r="Z151" s="694"/>
      <c r="AA151" s="694"/>
      <c r="AB151" s="694"/>
      <c r="AC151" s="693"/>
    </row>
    <row r="152" spans="1:29" ht="17.25" customHeight="1" x14ac:dyDescent="0.55000000000000004">
      <c r="A152" s="678"/>
      <c r="B152" s="681"/>
      <c r="C152" s="681"/>
      <c r="D152" s="681"/>
      <c r="E152" s="680"/>
      <c r="F152" s="690"/>
      <c r="G152" s="694"/>
      <c r="H152" s="694"/>
      <c r="I152" s="694"/>
      <c r="J152" s="694"/>
      <c r="K152" s="694"/>
      <c r="L152" s="694"/>
      <c r="M152" s="694"/>
      <c r="N152" s="694"/>
      <c r="O152" s="694"/>
      <c r="P152" s="694"/>
      <c r="Q152" s="694"/>
      <c r="R152" s="694"/>
      <c r="S152" s="694"/>
      <c r="T152" s="694"/>
      <c r="U152" s="694"/>
      <c r="V152" s="694"/>
      <c r="W152" s="694"/>
      <c r="X152" s="694"/>
      <c r="Y152" s="694"/>
      <c r="Z152" s="694"/>
      <c r="AA152" s="694"/>
      <c r="AB152" s="694"/>
      <c r="AC152" s="693"/>
    </row>
    <row r="153" spans="1:29" ht="17.25" customHeight="1" x14ac:dyDescent="0.55000000000000004">
      <c r="A153" s="678"/>
      <c r="B153" s="681"/>
      <c r="C153" s="681"/>
      <c r="D153" s="681"/>
      <c r="E153" s="680"/>
      <c r="F153" s="689" t="s">
        <v>856</v>
      </c>
      <c r="G153" s="696" t="s">
        <v>857</v>
      </c>
      <c r="H153" s="697"/>
      <c r="I153" s="697"/>
      <c r="J153" s="697"/>
      <c r="K153" s="697"/>
      <c r="L153" s="697"/>
      <c r="M153" s="697"/>
      <c r="N153" s="697"/>
      <c r="O153" s="697"/>
      <c r="P153" s="697"/>
      <c r="Q153" s="697"/>
      <c r="R153" s="697"/>
      <c r="S153" s="697"/>
      <c r="T153" s="697"/>
      <c r="U153" s="697"/>
      <c r="V153" s="697"/>
      <c r="W153" s="697"/>
      <c r="X153" s="697"/>
      <c r="Y153" s="697"/>
      <c r="Z153" s="697"/>
      <c r="AA153" s="697"/>
      <c r="AB153" s="697"/>
      <c r="AC153" s="698"/>
    </row>
    <row r="154" spans="1:29" ht="17.25" customHeight="1" x14ac:dyDescent="0.55000000000000004">
      <c r="A154" s="678"/>
      <c r="B154" s="681"/>
      <c r="C154" s="681"/>
      <c r="D154" s="681"/>
      <c r="E154" s="680"/>
      <c r="F154" s="690"/>
      <c r="G154" s="697"/>
      <c r="H154" s="697"/>
      <c r="I154" s="697"/>
      <c r="J154" s="697"/>
      <c r="K154" s="697"/>
      <c r="L154" s="697"/>
      <c r="M154" s="697"/>
      <c r="N154" s="697"/>
      <c r="O154" s="697"/>
      <c r="P154" s="697"/>
      <c r="Q154" s="697"/>
      <c r="R154" s="697"/>
      <c r="S154" s="697"/>
      <c r="T154" s="697"/>
      <c r="U154" s="697"/>
      <c r="V154" s="697"/>
      <c r="W154" s="697"/>
      <c r="X154" s="697"/>
      <c r="Y154" s="697"/>
      <c r="Z154" s="697"/>
      <c r="AA154" s="697"/>
      <c r="AB154" s="697"/>
      <c r="AC154" s="698"/>
    </row>
    <row r="155" spans="1:29" ht="17.25" customHeight="1" x14ac:dyDescent="0.55000000000000004">
      <c r="A155" s="682"/>
      <c r="B155" s="683"/>
      <c r="C155" s="683"/>
      <c r="D155" s="683"/>
      <c r="E155" s="684"/>
      <c r="F155" s="695"/>
      <c r="G155" s="699"/>
      <c r="H155" s="699"/>
      <c r="I155" s="699"/>
      <c r="J155" s="699"/>
      <c r="K155" s="699"/>
      <c r="L155" s="699"/>
      <c r="M155" s="699"/>
      <c r="N155" s="699"/>
      <c r="O155" s="699"/>
      <c r="P155" s="699"/>
      <c r="Q155" s="699"/>
      <c r="R155" s="699"/>
      <c r="S155" s="699"/>
      <c r="T155" s="699"/>
      <c r="U155" s="699"/>
      <c r="V155" s="699"/>
      <c r="W155" s="699"/>
      <c r="X155" s="699"/>
      <c r="Y155" s="699"/>
      <c r="Z155" s="699"/>
      <c r="AA155" s="699"/>
      <c r="AB155" s="699"/>
      <c r="AC155" s="700"/>
    </row>
    <row r="156" spans="1:29" ht="12" customHeight="1" x14ac:dyDescent="0.15">
      <c r="A156" s="311" t="str">
        <f xml:space="preserve"> 報告書入力!C1</f>
        <v>ver.5.1.1</v>
      </c>
      <c r="B156" s="312"/>
      <c r="C156" s="312"/>
      <c r="D156" s="312"/>
      <c r="E156" s="312"/>
      <c r="F156" s="312"/>
      <c r="G156" s="312"/>
      <c r="H156" s="312"/>
      <c r="I156" s="312"/>
      <c r="J156" s="312"/>
      <c r="K156" s="312"/>
      <c r="L156" s="312"/>
      <c r="M156" s="312"/>
      <c r="N156" s="312"/>
      <c r="O156" s="310"/>
      <c r="P156" s="310"/>
      <c r="Q156" s="310"/>
      <c r="R156" s="310"/>
      <c r="S156" s="310"/>
      <c r="T156" s="310"/>
      <c r="U156" s="310"/>
      <c r="V156" s="310"/>
      <c r="W156" s="310"/>
      <c r="X156" s="310"/>
      <c r="Y156" s="310"/>
      <c r="Z156" s="310"/>
      <c r="AA156" s="310"/>
      <c r="AB156" s="310"/>
    </row>
    <row r="157" spans="1:29" ht="3.75" customHeight="1" x14ac:dyDescent="0.55000000000000004">
      <c r="B157" s="312"/>
      <c r="C157" s="312"/>
      <c r="D157" s="312"/>
      <c r="E157" s="312"/>
      <c r="F157" s="312"/>
      <c r="G157" s="312"/>
      <c r="H157" s="312"/>
      <c r="I157" s="312"/>
      <c r="J157" s="312"/>
      <c r="K157" s="312"/>
      <c r="L157" s="312"/>
      <c r="M157" s="312"/>
      <c r="N157" s="312"/>
      <c r="O157" s="310"/>
      <c r="P157" s="310"/>
      <c r="Q157" s="310"/>
      <c r="R157" s="310"/>
      <c r="S157" s="310"/>
      <c r="T157" s="310"/>
      <c r="U157" s="310"/>
      <c r="V157" s="310"/>
      <c r="W157" s="310"/>
      <c r="X157" s="353"/>
      <c r="Y157" s="353"/>
      <c r="Z157" s="353"/>
      <c r="AA157" s="353"/>
      <c r="AB157" s="353"/>
    </row>
    <row r="158" spans="1:29" ht="17.25" customHeight="1" x14ac:dyDescent="0.55000000000000004">
      <c r="A158" s="337"/>
      <c r="B158" s="337"/>
      <c r="C158" s="337"/>
      <c r="D158" s="337"/>
      <c r="E158" s="337"/>
      <c r="F158" s="337"/>
      <c r="G158" s="337"/>
      <c r="H158" s="337"/>
      <c r="I158" s="337"/>
      <c r="J158" s="337"/>
      <c r="K158" s="337"/>
      <c r="L158" s="337"/>
      <c r="M158" s="337"/>
      <c r="N158" s="337"/>
      <c r="O158" s="337"/>
      <c r="P158" s="337"/>
      <c r="Q158" s="337"/>
      <c r="R158" s="337"/>
      <c r="S158" s="337"/>
      <c r="T158" s="337"/>
      <c r="U158" s="337"/>
      <c r="V158" s="337"/>
      <c r="W158" s="337"/>
      <c r="X158" s="511">
        <f>X53</f>
        <v>0</v>
      </c>
      <c r="Y158" s="512"/>
      <c r="Z158" s="512"/>
      <c r="AA158" s="512"/>
      <c r="AB158" s="513" t="s">
        <v>858</v>
      </c>
      <c r="AC158" s="514"/>
    </row>
    <row r="159" spans="1:29" ht="17.25" customHeight="1" x14ac:dyDescent="0.55000000000000004">
      <c r="A159" s="640" t="s">
        <v>741</v>
      </c>
      <c r="B159" s="641"/>
      <c r="C159" s="641"/>
      <c r="D159" s="641"/>
      <c r="E159" s="641"/>
      <c r="F159" s="641"/>
      <c r="G159" s="641"/>
      <c r="H159" s="641"/>
      <c r="I159" s="641"/>
      <c r="J159" s="641"/>
      <c r="K159" s="641"/>
      <c r="L159" s="641"/>
      <c r="M159" s="641"/>
      <c r="N159" s="549"/>
      <c r="O159" s="549"/>
      <c r="P159" s="549"/>
      <c r="Q159" s="549"/>
    </row>
    <row r="160" spans="1:29" ht="17.25" customHeight="1" x14ac:dyDescent="0.55000000000000004">
      <c r="A160" s="641"/>
      <c r="B160" s="641"/>
      <c r="C160" s="641"/>
      <c r="D160" s="641"/>
      <c r="E160" s="641"/>
      <c r="F160" s="641"/>
      <c r="G160" s="641"/>
      <c r="H160" s="641"/>
      <c r="I160" s="641"/>
      <c r="J160" s="641"/>
      <c r="K160" s="641"/>
      <c r="L160" s="641"/>
      <c r="M160" s="641"/>
      <c r="N160" s="549"/>
      <c r="O160" s="549"/>
      <c r="P160" s="549"/>
      <c r="Q160" s="549"/>
    </row>
    <row r="161" spans="1:29" ht="15" customHeight="1" x14ac:dyDescent="0.55000000000000004">
      <c r="A161" s="354"/>
      <c r="B161" s="354"/>
      <c r="C161" s="354"/>
      <c r="D161" s="354"/>
      <c r="E161" s="354"/>
      <c r="F161" s="354"/>
      <c r="G161" s="354"/>
      <c r="H161" s="354"/>
      <c r="I161" s="354"/>
      <c r="J161" s="354"/>
      <c r="K161" s="354"/>
      <c r="L161" s="354"/>
      <c r="M161" s="354"/>
      <c r="N161" s="306"/>
      <c r="O161" s="306"/>
      <c r="P161" s="306"/>
      <c r="Q161" s="306"/>
    </row>
    <row r="162" spans="1:29" ht="17.25" customHeight="1" x14ac:dyDescent="0.55000000000000004">
      <c r="A162" s="300" t="s">
        <v>742</v>
      </c>
      <c r="N162" s="355"/>
      <c r="O162" s="355"/>
      <c r="P162" s="355"/>
      <c r="Q162" s="355"/>
      <c r="R162" s="301"/>
      <c r="S162" s="301"/>
      <c r="T162" s="301"/>
      <c r="U162" s="301"/>
      <c r="V162" s="301"/>
      <c r="W162" s="301"/>
      <c r="X162" s="301"/>
      <c r="Y162" s="301"/>
      <c r="Z162" s="301"/>
      <c r="AA162" s="301"/>
      <c r="AB162" s="301"/>
      <c r="AC162" s="301"/>
    </row>
    <row r="163" spans="1:29" ht="17.25" customHeight="1" x14ac:dyDescent="0.55000000000000004">
      <c r="A163" s="642" t="s">
        <v>17</v>
      </c>
      <c r="B163" s="645" t="s">
        <v>187</v>
      </c>
      <c r="C163" s="646"/>
      <c r="D163" s="646"/>
      <c r="E163" s="647" t="str">
        <f xml:space="preserve"> 報告書入力!$C$21</f>
        <v/>
      </c>
      <c r="F163" s="647"/>
      <c r="G163" s="647"/>
      <c r="H163" s="647"/>
      <c r="I163" s="647"/>
      <c r="J163" s="647"/>
      <c r="K163" s="647"/>
      <c r="L163" s="647"/>
      <c r="M163" s="647"/>
      <c r="N163" s="647"/>
      <c r="O163" s="648"/>
      <c r="P163" s="649" t="s">
        <v>18</v>
      </c>
      <c r="Q163" s="652" t="s">
        <v>743</v>
      </c>
      <c r="R163" s="540"/>
      <c r="S163" s="541"/>
      <c r="T163" s="542">
        <f xml:space="preserve"> 報告書入力!$C$23</f>
        <v>0</v>
      </c>
      <c r="U163" s="653"/>
      <c r="V163" s="653"/>
      <c r="W163" s="653"/>
      <c r="X163" s="653"/>
      <c r="Y163" s="653"/>
      <c r="Z163" s="653"/>
      <c r="AA163" s="653"/>
      <c r="AB163" s="653"/>
      <c r="AC163" s="654"/>
    </row>
    <row r="164" spans="1:29" ht="17.25" customHeight="1" x14ac:dyDescent="0.55000000000000004">
      <c r="A164" s="643"/>
      <c r="B164" s="468" t="s">
        <v>76</v>
      </c>
      <c r="C164" s="655"/>
      <c r="D164" s="655"/>
      <c r="E164" s="612">
        <f xml:space="preserve"> 報告書入力!$C$20</f>
        <v>0</v>
      </c>
      <c r="F164" s="612"/>
      <c r="G164" s="612"/>
      <c r="H164" s="612"/>
      <c r="I164" s="612"/>
      <c r="J164" s="612"/>
      <c r="K164" s="612"/>
      <c r="L164" s="612"/>
      <c r="M164" s="612"/>
      <c r="N164" s="612"/>
      <c r="O164" s="617"/>
      <c r="P164" s="650"/>
      <c r="Q164" s="674" t="s">
        <v>744</v>
      </c>
      <c r="R164" s="603"/>
      <c r="S164" s="603"/>
      <c r="T164" s="462">
        <f xml:space="preserve"> 報告書入力!$C$24</f>
        <v>0</v>
      </c>
      <c r="U164" s="462"/>
      <c r="V164" s="462"/>
      <c r="W164" s="462"/>
      <c r="X164" s="462"/>
      <c r="Y164" s="462"/>
      <c r="Z164" s="462"/>
      <c r="AA164" s="462"/>
      <c r="AB164" s="462"/>
      <c r="AC164" s="463"/>
    </row>
    <row r="165" spans="1:29" ht="17.25" customHeight="1" x14ac:dyDescent="0.55000000000000004">
      <c r="A165" s="643"/>
      <c r="B165" s="623" t="s">
        <v>744</v>
      </c>
      <c r="C165" s="624"/>
      <c r="D165" s="625"/>
      <c r="E165" s="629">
        <f xml:space="preserve"> 報告書入力!$C$22</f>
        <v>0</v>
      </c>
      <c r="F165" s="630"/>
      <c r="G165" s="630"/>
      <c r="H165" s="630"/>
      <c r="I165" s="630"/>
      <c r="J165" s="630"/>
      <c r="K165" s="630"/>
      <c r="L165" s="630"/>
      <c r="M165" s="630"/>
      <c r="N165" s="630"/>
      <c r="O165" s="630"/>
      <c r="P165" s="650"/>
      <c r="Q165" s="633" t="s">
        <v>3</v>
      </c>
      <c r="R165" s="634"/>
      <c r="S165" s="634"/>
      <c r="T165" s="636">
        <f xml:space="preserve"> 報告書入力!D116</f>
        <v>0</v>
      </c>
      <c r="U165" s="636"/>
      <c r="V165" s="636"/>
      <c r="W165" s="636"/>
      <c r="X165" s="636"/>
      <c r="Y165" s="636"/>
      <c r="Z165" s="636"/>
      <c r="AA165" s="636"/>
      <c r="AB165" s="636"/>
      <c r="AC165" s="637"/>
    </row>
    <row r="166" spans="1:29" ht="17.25" customHeight="1" x14ac:dyDescent="0.55000000000000004">
      <c r="A166" s="644"/>
      <c r="B166" s="626"/>
      <c r="C166" s="627"/>
      <c r="D166" s="628"/>
      <c r="E166" s="631"/>
      <c r="F166" s="632"/>
      <c r="G166" s="632"/>
      <c r="H166" s="632"/>
      <c r="I166" s="632"/>
      <c r="J166" s="632"/>
      <c r="K166" s="632"/>
      <c r="L166" s="632"/>
      <c r="M166" s="632"/>
      <c r="N166" s="632"/>
      <c r="O166" s="632"/>
      <c r="P166" s="651"/>
      <c r="Q166" s="635"/>
      <c r="R166" s="635"/>
      <c r="S166" s="635"/>
      <c r="T166" s="638"/>
      <c r="U166" s="638"/>
      <c r="V166" s="638"/>
      <c r="W166" s="638"/>
      <c r="X166" s="638"/>
      <c r="Y166" s="638"/>
      <c r="Z166" s="638"/>
      <c r="AA166" s="638"/>
      <c r="AB166" s="638"/>
      <c r="AC166" s="639"/>
    </row>
    <row r="167" spans="1:29" ht="17.25" customHeight="1" x14ac:dyDescent="0.55000000000000004">
      <c r="A167" s="604" t="s">
        <v>19</v>
      </c>
      <c r="B167" s="603"/>
      <c r="C167" s="603"/>
      <c r="D167" s="603"/>
      <c r="E167" s="617">
        <f xml:space="preserve"> 報告書入力!$C$25</f>
        <v>0</v>
      </c>
      <c r="F167" s="618"/>
      <c r="G167" s="618"/>
      <c r="H167" s="618"/>
      <c r="I167" s="618"/>
      <c r="J167" s="618"/>
      <c r="K167" s="618"/>
      <c r="L167" s="618"/>
      <c r="M167" s="618"/>
      <c r="N167" s="618"/>
      <c r="O167" s="618"/>
      <c r="P167" s="619"/>
      <c r="Q167" s="619"/>
      <c r="R167" s="619"/>
      <c r="S167" s="619"/>
      <c r="T167" s="619"/>
      <c r="U167" s="619"/>
      <c r="V167" s="619"/>
      <c r="W167" s="619"/>
      <c r="X167" s="619"/>
      <c r="Y167" s="619"/>
      <c r="Z167" s="619"/>
      <c r="AA167" s="619"/>
      <c r="AB167" s="619"/>
      <c r="AC167" s="620"/>
    </row>
    <row r="168" spans="1:29" ht="17.25" customHeight="1" x14ac:dyDescent="0.55000000000000004">
      <c r="A168" s="604" t="s">
        <v>233</v>
      </c>
      <c r="B168" s="603"/>
      <c r="C168" s="603"/>
      <c r="D168" s="603"/>
      <c r="E168" s="617">
        <f xml:space="preserve"> 報告書入力!$C$26</f>
        <v>0</v>
      </c>
      <c r="F168" s="618"/>
      <c r="G168" s="618"/>
      <c r="H168" s="618"/>
      <c r="I168" s="618"/>
      <c r="J168" s="618"/>
      <c r="K168" s="618"/>
      <c r="L168" s="618"/>
      <c r="M168" s="618"/>
      <c r="N168" s="618"/>
      <c r="O168" s="618"/>
      <c r="P168" s="619"/>
      <c r="Q168" s="619"/>
      <c r="R168" s="619"/>
      <c r="S168" s="619"/>
      <c r="T168" s="619"/>
      <c r="U168" s="619"/>
      <c r="V168" s="619"/>
      <c r="W168" s="619"/>
      <c r="X168" s="619"/>
      <c r="Y168" s="619"/>
      <c r="Z168" s="619"/>
      <c r="AA168" s="619"/>
      <c r="AB168" s="619"/>
      <c r="AC168" s="620"/>
    </row>
    <row r="169" spans="1:29" ht="17.25" customHeight="1" x14ac:dyDescent="0.55000000000000004">
      <c r="A169" s="604" t="s">
        <v>745</v>
      </c>
      <c r="B169" s="468"/>
      <c r="C169" s="468"/>
      <c r="D169" s="468"/>
      <c r="E169" s="468" t="s">
        <v>818</v>
      </c>
      <c r="F169" s="621"/>
      <c r="G169" s="617">
        <f xml:space="preserve"> 報告書入力!$C$27</f>
        <v>0</v>
      </c>
      <c r="H169" s="619"/>
      <c r="I169" s="619"/>
      <c r="J169" s="619"/>
      <c r="K169" s="619"/>
      <c r="L169" s="619"/>
      <c r="M169" s="619"/>
      <c r="N169" s="619"/>
      <c r="O169" s="622"/>
      <c r="P169" s="468" t="s">
        <v>195</v>
      </c>
      <c r="Q169" s="468"/>
      <c r="R169" s="521">
        <f xml:space="preserve"> 報告書入力!$C$28</f>
        <v>0</v>
      </c>
      <c r="S169" s="601"/>
      <c r="T169" s="522"/>
      <c r="U169" s="522"/>
      <c r="V169" s="522"/>
      <c r="W169" s="522"/>
      <c r="X169" s="522"/>
      <c r="Y169" s="522"/>
      <c r="Z169" s="522"/>
      <c r="AA169" s="522"/>
      <c r="AB169" s="522"/>
      <c r="AC169" s="524"/>
    </row>
    <row r="170" spans="1:29" ht="17.25" customHeight="1" x14ac:dyDescent="0.55000000000000004">
      <c r="A170" s="604" t="s">
        <v>253</v>
      </c>
      <c r="B170" s="603"/>
      <c r="C170" s="603"/>
      <c r="D170" s="603"/>
      <c r="E170" s="612" t="e">
        <f xml:space="preserve"> 報告書入力!$C$29</f>
        <v>#N/A</v>
      </c>
      <c r="F170" s="612"/>
      <c r="G170" s="612"/>
      <c r="H170" s="612"/>
      <c r="I170" s="612"/>
      <c r="J170" s="612"/>
      <c r="K170" s="612"/>
      <c r="L170" s="612"/>
      <c r="M170" s="612"/>
      <c r="N170" s="612"/>
      <c r="O170" s="612"/>
      <c r="P170" s="616" t="s">
        <v>746</v>
      </c>
      <c r="Q170" s="519"/>
      <c r="R170" s="519"/>
      <c r="S170" s="520"/>
      <c r="T170" s="612">
        <f xml:space="preserve"> 報告書入力!C52</f>
        <v>0</v>
      </c>
      <c r="U170" s="612"/>
      <c r="V170" s="612"/>
      <c r="W170" s="612"/>
      <c r="X170" s="612"/>
      <c r="Y170" s="612"/>
      <c r="Z170" s="612"/>
      <c r="AA170" s="612"/>
      <c r="AB170" s="612"/>
      <c r="AC170" s="613"/>
    </row>
    <row r="171" spans="1:29" ht="17.25" customHeight="1" x14ac:dyDescent="0.55000000000000004">
      <c r="A171" s="604" t="s">
        <v>21</v>
      </c>
      <c r="B171" s="603"/>
      <c r="C171" s="603"/>
      <c r="D171" s="603"/>
      <c r="E171" s="612">
        <f xml:space="preserve"> 報告書入力!$C$30</f>
        <v>0</v>
      </c>
      <c r="F171" s="612"/>
      <c r="G171" s="612"/>
      <c r="H171" s="612"/>
      <c r="I171" s="612"/>
      <c r="J171" s="612"/>
      <c r="K171" s="612"/>
      <c r="L171" s="612"/>
      <c r="M171" s="612"/>
      <c r="N171" s="612"/>
      <c r="O171" s="612"/>
      <c r="P171" s="468" t="s">
        <v>747</v>
      </c>
      <c r="Q171" s="603"/>
      <c r="R171" s="603"/>
      <c r="S171" s="603"/>
      <c r="T171" s="612">
        <f xml:space="preserve"> 報告書入力!$C$32</f>
        <v>0</v>
      </c>
      <c r="U171" s="612"/>
      <c r="V171" s="612"/>
      <c r="W171" s="612"/>
      <c r="X171" s="612"/>
      <c r="Y171" s="612"/>
      <c r="Z171" s="612"/>
      <c r="AA171" s="612"/>
      <c r="AB171" s="612"/>
      <c r="AC171" s="613"/>
    </row>
    <row r="172" spans="1:29" ht="17.25" customHeight="1" x14ac:dyDescent="0.55000000000000004">
      <c r="A172" s="604" t="s">
        <v>196</v>
      </c>
      <c r="B172" s="603"/>
      <c r="C172" s="603"/>
      <c r="D172" s="603"/>
      <c r="E172" s="612">
        <f xml:space="preserve"> 報告書入力!$C$33</f>
        <v>0</v>
      </c>
      <c r="F172" s="612"/>
      <c r="G172" s="612"/>
      <c r="H172" s="612"/>
      <c r="I172" s="612"/>
      <c r="J172" s="612"/>
      <c r="K172" s="612"/>
      <c r="L172" s="612"/>
      <c r="M172" s="612"/>
      <c r="N172" s="612"/>
      <c r="O172" s="612"/>
      <c r="P172" s="468" t="s">
        <v>748</v>
      </c>
      <c r="Q172" s="603"/>
      <c r="R172" s="603"/>
      <c r="S172" s="603"/>
      <c r="T172" s="612">
        <f xml:space="preserve"> 報告書入力!$C$34</f>
        <v>0</v>
      </c>
      <c r="U172" s="612"/>
      <c r="V172" s="612"/>
      <c r="W172" s="612"/>
      <c r="X172" s="612"/>
      <c r="Y172" s="612"/>
      <c r="Z172" s="612"/>
      <c r="AA172" s="612"/>
      <c r="AB172" s="612"/>
      <c r="AC172" s="613"/>
    </row>
    <row r="173" spans="1:29" ht="17.25" customHeight="1" x14ac:dyDescent="0.55000000000000004">
      <c r="A173" s="604" t="s">
        <v>283</v>
      </c>
      <c r="B173" s="603"/>
      <c r="C173" s="603"/>
      <c r="D173" s="603"/>
      <c r="E173" s="612">
        <f xml:space="preserve"> 報告書入力!$C$35</f>
        <v>0</v>
      </c>
      <c r="F173" s="612"/>
      <c r="G173" s="612"/>
      <c r="H173" s="612"/>
      <c r="I173" s="612"/>
      <c r="J173" s="612"/>
      <c r="K173" s="612"/>
      <c r="L173" s="612"/>
      <c r="M173" s="612"/>
      <c r="N173" s="612"/>
      <c r="O173" s="612"/>
      <c r="P173" s="468" t="s">
        <v>300</v>
      </c>
      <c r="Q173" s="603"/>
      <c r="R173" s="603"/>
      <c r="S173" s="603"/>
      <c r="T173" s="612">
        <f xml:space="preserve"> 報告書入力!$C$36</f>
        <v>0</v>
      </c>
      <c r="U173" s="612"/>
      <c r="V173" s="612"/>
      <c r="W173" s="612"/>
      <c r="X173" s="612"/>
      <c r="Y173" s="612"/>
      <c r="Z173" s="612"/>
      <c r="AA173" s="612"/>
      <c r="AB173" s="612"/>
      <c r="AC173" s="613"/>
    </row>
    <row r="174" spans="1:29" ht="17.25" customHeight="1" x14ac:dyDescent="0.55000000000000004">
      <c r="A174" s="614" t="s">
        <v>749</v>
      </c>
      <c r="B174" s="473" t="s">
        <v>314</v>
      </c>
      <c r="C174" s="473"/>
      <c r="D174" s="473"/>
      <c r="E174" s="598">
        <f xml:space="preserve"> 報告書入力!$C$38</f>
        <v>0</v>
      </c>
      <c r="F174" s="599"/>
      <c r="G174" s="599"/>
      <c r="H174" s="600"/>
      <c r="I174" s="521">
        <f xml:space="preserve"> 報告書入力!$D$38</f>
        <v>0</v>
      </c>
      <c r="J174" s="601"/>
      <c r="K174" s="601"/>
      <c r="L174" s="601"/>
      <c r="M174" s="601"/>
      <c r="N174" s="601"/>
      <c r="O174" s="602"/>
      <c r="P174" s="468" t="s">
        <v>750</v>
      </c>
      <c r="Q174" s="603"/>
      <c r="R174" s="603"/>
      <c r="S174" s="603"/>
      <c r="T174" s="612">
        <f xml:space="preserve"> 報告書入力!$C$39</f>
        <v>0</v>
      </c>
      <c r="U174" s="612"/>
      <c r="V174" s="612"/>
      <c r="W174" s="612"/>
      <c r="X174" s="612"/>
      <c r="Y174" s="612"/>
      <c r="Z174" s="612"/>
      <c r="AA174" s="612"/>
      <c r="AB174" s="612"/>
      <c r="AC174" s="613"/>
    </row>
    <row r="175" spans="1:29" ht="17.25" customHeight="1" x14ac:dyDescent="0.55000000000000004">
      <c r="A175" s="615"/>
      <c r="B175" s="473" t="s">
        <v>333</v>
      </c>
      <c r="C175" s="473"/>
      <c r="D175" s="473"/>
      <c r="E175" s="598">
        <f xml:space="preserve"> 報告書入力!$C$40</f>
        <v>0</v>
      </c>
      <c r="F175" s="599"/>
      <c r="G175" s="599"/>
      <c r="H175" s="600"/>
      <c r="I175" s="521">
        <f xml:space="preserve"> 報告書入力!$D$40</f>
        <v>0</v>
      </c>
      <c r="J175" s="601"/>
      <c r="K175" s="601"/>
      <c r="L175" s="601"/>
      <c r="M175" s="601"/>
      <c r="N175" s="601"/>
      <c r="O175" s="602"/>
      <c r="P175" s="468" t="s">
        <v>750</v>
      </c>
      <c r="Q175" s="603"/>
      <c r="R175" s="603"/>
      <c r="S175" s="603"/>
      <c r="T175" s="612">
        <f xml:space="preserve"> 報告書入力!$C$41</f>
        <v>0</v>
      </c>
      <c r="U175" s="612"/>
      <c r="V175" s="612"/>
      <c r="W175" s="612"/>
      <c r="X175" s="612"/>
      <c r="Y175" s="612"/>
      <c r="Z175" s="612"/>
      <c r="AA175" s="612"/>
      <c r="AB175" s="612"/>
      <c r="AC175" s="613"/>
    </row>
    <row r="176" spans="1:29" ht="17.25" customHeight="1" x14ac:dyDescent="0.55000000000000004">
      <c r="A176" s="615"/>
      <c r="B176" s="473" t="s">
        <v>349</v>
      </c>
      <c r="C176" s="473"/>
      <c r="D176" s="473"/>
      <c r="E176" s="598">
        <f xml:space="preserve"> 報告書入力!$C$42</f>
        <v>0</v>
      </c>
      <c r="F176" s="599"/>
      <c r="G176" s="599"/>
      <c r="H176" s="600"/>
      <c r="I176" s="521">
        <f xml:space="preserve"> 報告書入力!$D$42</f>
        <v>0</v>
      </c>
      <c r="J176" s="601"/>
      <c r="K176" s="601"/>
      <c r="L176" s="601"/>
      <c r="M176" s="601"/>
      <c r="N176" s="601"/>
      <c r="O176" s="602"/>
      <c r="P176" s="468" t="s">
        <v>750</v>
      </c>
      <c r="Q176" s="603"/>
      <c r="R176" s="603"/>
      <c r="S176" s="603"/>
      <c r="T176" s="612">
        <f xml:space="preserve"> 報告書入力!$C$43</f>
        <v>0</v>
      </c>
      <c r="U176" s="612"/>
      <c r="V176" s="612"/>
      <c r="W176" s="612"/>
      <c r="X176" s="612"/>
      <c r="Y176" s="612"/>
      <c r="Z176" s="612"/>
      <c r="AA176" s="612"/>
      <c r="AB176" s="612"/>
      <c r="AC176" s="613"/>
    </row>
    <row r="177" spans="1:29" ht="17.25" customHeight="1" x14ac:dyDescent="0.55000000000000004">
      <c r="A177" s="615"/>
      <c r="B177" s="473" t="s">
        <v>355</v>
      </c>
      <c r="C177" s="473"/>
      <c r="D177" s="473"/>
      <c r="E177" s="598">
        <f xml:space="preserve"> 報告書入力!$C$44</f>
        <v>0</v>
      </c>
      <c r="F177" s="599"/>
      <c r="G177" s="599"/>
      <c r="H177" s="600"/>
      <c r="I177" s="521">
        <f xml:space="preserve"> 報告書入力!$D$44</f>
        <v>0</v>
      </c>
      <c r="J177" s="601"/>
      <c r="K177" s="601"/>
      <c r="L177" s="601"/>
      <c r="M177" s="601"/>
      <c r="N177" s="601"/>
      <c r="O177" s="602"/>
      <c r="P177" s="468" t="s">
        <v>750</v>
      </c>
      <c r="Q177" s="603"/>
      <c r="R177" s="603"/>
      <c r="S177" s="603"/>
      <c r="T177" s="462">
        <f xml:space="preserve"> 報告書入力!$C$45</f>
        <v>0</v>
      </c>
      <c r="U177" s="462"/>
      <c r="V177" s="462"/>
      <c r="W177" s="462"/>
      <c r="X177" s="462"/>
      <c r="Y177" s="462"/>
      <c r="Z177" s="462"/>
      <c r="AA177" s="462"/>
      <c r="AB177" s="462"/>
      <c r="AC177" s="463"/>
    </row>
    <row r="178" spans="1:29" ht="17.25" customHeight="1" x14ac:dyDescent="0.55000000000000004">
      <c r="A178" s="604" t="s">
        <v>365</v>
      </c>
      <c r="B178" s="603"/>
      <c r="C178" s="603"/>
      <c r="D178" s="603"/>
      <c r="E178" s="607">
        <f xml:space="preserve"> 報告書入力!$C$46</f>
        <v>0</v>
      </c>
      <c r="F178" s="608"/>
      <c r="G178" s="608"/>
      <c r="H178" s="608"/>
      <c r="I178" s="608"/>
      <c r="J178" s="608"/>
      <c r="K178" s="608"/>
      <c r="L178" s="608"/>
      <c r="M178" s="608"/>
      <c r="N178" s="608"/>
      <c r="O178" s="608"/>
      <c r="P178" s="608"/>
      <c r="Q178" s="608"/>
      <c r="R178" s="608"/>
      <c r="S178" s="608"/>
      <c r="T178" s="608"/>
      <c r="U178" s="608"/>
      <c r="V178" s="608"/>
      <c r="W178" s="608"/>
      <c r="X178" s="608"/>
      <c r="Y178" s="608"/>
      <c r="Z178" s="608"/>
      <c r="AA178" s="608"/>
      <c r="AB178" s="608"/>
      <c r="AC178" s="609"/>
    </row>
    <row r="179" spans="1:29" ht="21" customHeight="1" x14ac:dyDescent="0.55000000000000004">
      <c r="A179" s="605"/>
      <c r="B179" s="606"/>
      <c r="C179" s="606"/>
      <c r="D179" s="606"/>
      <c r="E179" s="610"/>
      <c r="F179" s="610"/>
      <c r="G179" s="610"/>
      <c r="H179" s="610"/>
      <c r="I179" s="610"/>
      <c r="J179" s="610"/>
      <c r="K179" s="610"/>
      <c r="L179" s="610"/>
      <c r="M179" s="610"/>
      <c r="N179" s="610"/>
      <c r="O179" s="610"/>
      <c r="P179" s="610"/>
      <c r="Q179" s="610"/>
      <c r="R179" s="610"/>
      <c r="S179" s="610"/>
      <c r="T179" s="610"/>
      <c r="U179" s="610"/>
      <c r="V179" s="610"/>
      <c r="W179" s="610"/>
      <c r="X179" s="610"/>
      <c r="Y179" s="610"/>
      <c r="Z179" s="610"/>
      <c r="AA179" s="610"/>
      <c r="AB179" s="610"/>
      <c r="AC179" s="611"/>
    </row>
    <row r="180" spans="1:29" ht="17.25" customHeight="1" x14ac:dyDescent="0.55000000000000004"/>
    <row r="181" spans="1:29" ht="17.25" customHeight="1" x14ac:dyDescent="0.55000000000000004">
      <c r="A181" s="569" t="s">
        <v>751</v>
      </c>
      <c r="B181" s="570"/>
      <c r="C181" s="570"/>
      <c r="D181" s="570"/>
      <c r="E181" s="570"/>
      <c r="F181" s="570"/>
      <c r="G181" s="570"/>
      <c r="H181" s="570"/>
    </row>
    <row r="182" spans="1:29" ht="17.25" customHeight="1" x14ac:dyDescent="0.55000000000000004">
      <c r="A182" s="571" t="s">
        <v>23</v>
      </c>
      <c r="B182" s="575" t="s">
        <v>402</v>
      </c>
      <c r="C182" s="576"/>
      <c r="D182" s="576"/>
      <c r="E182" s="576"/>
      <c r="F182" s="576"/>
      <c r="G182" s="577"/>
      <c r="H182" s="578">
        <f xml:space="preserve"> 報告書入力!C55</f>
        <v>0</v>
      </c>
      <c r="I182" s="579"/>
      <c r="J182" s="579"/>
      <c r="K182" s="579"/>
      <c r="L182" s="579"/>
      <c r="M182" s="579"/>
      <c r="N182" s="579"/>
      <c r="O182" s="580"/>
      <c r="P182" s="581" t="s">
        <v>752</v>
      </c>
      <c r="Q182" s="582"/>
      <c r="R182" s="582"/>
      <c r="S182" s="582"/>
      <c r="T182" s="583"/>
      <c r="U182" s="578">
        <f xml:space="preserve"> 報告書入力!C56</f>
        <v>0</v>
      </c>
      <c r="V182" s="584"/>
      <c r="W182" s="584"/>
      <c r="X182" s="584"/>
      <c r="Y182" s="584"/>
      <c r="Z182" s="584"/>
      <c r="AA182" s="584"/>
      <c r="AB182" s="584"/>
      <c r="AC182" s="585"/>
    </row>
    <row r="183" spans="1:29" ht="17.25" customHeight="1" x14ac:dyDescent="0.55000000000000004">
      <c r="A183" s="572"/>
      <c r="B183" s="586" t="s">
        <v>753</v>
      </c>
      <c r="C183" s="587"/>
      <c r="D183" s="588"/>
      <c r="E183" s="529" t="s">
        <v>94</v>
      </c>
      <c r="F183" s="562"/>
      <c r="G183" s="563"/>
      <c r="H183" s="521">
        <f xml:space="preserve"> 報告書入力!C58</f>
        <v>0</v>
      </c>
      <c r="I183" s="522"/>
      <c r="J183" s="522"/>
      <c r="K183" s="522"/>
      <c r="L183" s="522"/>
      <c r="M183" s="522"/>
      <c r="N183" s="522"/>
      <c r="O183" s="522"/>
      <c r="P183" s="522"/>
      <c r="Q183" s="522"/>
      <c r="R183" s="522"/>
      <c r="S183" s="522"/>
      <c r="T183" s="522"/>
      <c r="U183" s="522"/>
      <c r="V183" s="522"/>
      <c r="W183" s="522"/>
      <c r="X183" s="522"/>
      <c r="Y183" s="522"/>
      <c r="Z183" s="522"/>
      <c r="AA183" s="522"/>
      <c r="AB183" s="522"/>
      <c r="AC183" s="524"/>
    </row>
    <row r="184" spans="1:29" ht="17.25" customHeight="1" x14ac:dyDescent="0.55000000000000004">
      <c r="A184" s="572"/>
      <c r="B184" s="589"/>
      <c r="C184" s="590"/>
      <c r="D184" s="591"/>
      <c r="E184" s="529" t="s">
        <v>154</v>
      </c>
      <c r="F184" s="562"/>
      <c r="G184" s="563"/>
      <c r="H184" s="521">
        <f xml:space="preserve"> 報告書入力!C59</f>
        <v>0</v>
      </c>
      <c r="I184" s="522"/>
      <c r="J184" s="522"/>
      <c r="K184" s="522"/>
      <c r="L184" s="522"/>
      <c r="M184" s="522"/>
      <c r="N184" s="522"/>
      <c r="O184" s="522"/>
      <c r="P184" s="522"/>
      <c r="Q184" s="522"/>
      <c r="R184" s="522"/>
      <c r="S184" s="522"/>
      <c r="T184" s="522"/>
      <c r="U184" s="522"/>
      <c r="V184" s="522"/>
      <c r="W184" s="522"/>
      <c r="X184" s="522"/>
      <c r="Y184" s="522"/>
      <c r="Z184" s="522"/>
      <c r="AA184" s="522"/>
      <c r="AB184" s="522"/>
      <c r="AC184" s="524"/>
    </row>
    <row r="185" spans="1:29" ht="17.25" customHeight="1" x14ac:dyDescent="0.55000000000000004">
      <c r="A185" s="573"/>
      <c r="B185" s="592"/>
      <c r="C185" s="593"/>
      <c r="D185" s="594"/>
      <c r="E185" s="529" t="s">
        <v>422</v>
      </c>
      <c r="F185" s="562"/>
      <c r="G185" s="563"/>
      <c r="H185" s="521">
        <f xml:space="preserve"> 報告書入力!C60</f>
        <v>0</v>
      </c>
      <c r="I185" s="522"/>
      <c r="J185" s="522"/>
      <c r="K185" s="522"/>
      <c r="L185" s="522"/>
      <c r="M185" s="522"/>
      <c r="N185" s="522"/>
      <c r="O185" s="522"/>
      <c r="P185" s="522"/>
      <c r="Q185" s="522"/>
      <c r="R185" s="522"/>
      <c r="S185" s="522"/>
      <c r="T185" s="522"/>
      <c r="U185" s="522"/>
      <c r="V185" s="522"/>
      <c r="W185" s="522"/>
      <c r="X185" s="522"/>
      <c r="Y185" s="522"/>
      <c r="Z185" s="522"/>
      <c r="AA185" s="522"/>
      <c r="AB185" s="522"/>
      <c r="AC185" s="524"/>
    </row>
    <row r="186" spans="1:29" ht="17.25" customHeight="1" x14ac:dyDescent="0.55000000000000004">
      <c r="A186" s="574"/>
      <c r="B186" s="595"/>
      <c r="C186" s="596"/>
      <c r="D186" s="597"/>
      <c r="E186" s="529" t="s">
        <v>754</v>
      </c>
      <c r="F186" s="562"/>
      <c r="G186" s="563"/>
      <c r="H186" s="521">
        <f xml:space="preserve"> 報告書入力!C61</f>
        <v>0</v>
      </c>
      <c r="I186" s="522"/>
      <c r="J186" s="522"/>
      <c r="K186" s="522"/>
      <c r="L186" s="522"/>
      <c r="M186" s="522"/>
      <c r="N186" s="522"/>
      <c r="O186" s="522"/>
      <c r="P186" s="522"/>
      <c r="Q186" s="522"/>
      <c r="R186" s="522"/>
      <c r="S186" s="522"/>
      <c r="T186" s="522"/>
      <c r="U186" s="522"/>
      <c r="V186" s="522"/>
      <c r="W186" s="522"/>
      <c r="X186" s="522"/>
      <c r="Y186" s="522"/>
      <c r="Z186" s="522"/>
      <c r="AA186" s="522"/>
      <c r="AB186" s="522"/>
      <c r="AC186" s="524"/>
    </row>
    <row r="187" spans="1:29" ht="17.25" customHeight="1" x14ac:dyDescent="0.55000000000000004">
      <c r="A187" s="564" t="s">
        <v>755</v>
      </c>
      <c r="B187" s="565"/>
      <c r="C187" s="565"/>
      <c r="D187" s="565"/>
      <c r="E187" s="529" t="s">
        <v>756</v>
      </c>
      <c r="F187" s="562"/>
      <c r="G187" s="563"/>
      <c r="H187" s="521">
        <f xml:space="preserve"> 報告書入力!C62</f>
        <v>0</v>
      </c>
      <c r="I187" s="522"/>
      <c r="J187" s="522"/>
      <c r="K187" s="522"/>
      <c r="L187" s="522"/>
      <c r="M187" s="522"/>
      <c r="N187" s="522"/>
      <c r="O187" s="522"/>
      <c r="P187" s="522"/>
      <c r="Q187" s="522"/>
      <c r="R187" s="522"/>
      <c r="S187" s="522"/>
      <c r="T187" s="522"/>
      <c r="U187" s="522"/>
      <c r="V187" s="522"/>
      <c r="W187" s="522"/>
      <c r="X187" s="522"/>
      <c r="Y187" s="522"/>
      <c r="Z187" s="522"/>
      <c r="AA187" s="522"/>
      <c r="AB187" s="522"/>
      <c r="AC187" s="524"/>
    </row>
    <row r="188" spans="1:29" ht="17.25" customHeight="1" x14ac:dyDescent="0.55000000000000004">
      <c r="A188" s="566"/>
      <c r="B188" s="565"/>
      <c r="C188" s="565"/>
      <c r="D188" s="565"/>
      <c r="E188" s="529" t="s">
        <v>757</v>
      </c>
      <c r="F188" s="562"/>
      <c r="G188" s="563"/>
      <c r="H188" s="521">
        <f xml:space="preserve"> 報告書入力!C63</f>
        <v>0</v>
      </c>
      <c r="I188" s="522"/>
      <c r="J188" s="522"/>
      <c r="K188" s="522"/>
      <c r="L188" s="522"/>
      <c r="M188" s="522"/>
      <c r="N188" s="522"/>
      <c r="O188" s="522"/>
      <c r="P188" s="522"/>
      <c r="Q188" s="522"/>
      <c r="R188" s="522"/>
      <c r="S188" s="522"/>
      <c r="T188" s="522"/>
      <c r="U188" s="522"/>
      <c r="V188" s="522"/>
      <c r="W188" s="522"/>
      <c r="X188" s="522"/>
      <c r="Y188" s="522"/>
      <c r="Z188" s="522"/>
      <c r="AA188" s="522"/>
      <c r="AB188" s="522"/>
      <c r="AC188" s="524"/>
    </row>
    <row r="189" spans="1:29" ht="17.25" customHeight="1" x14ac:dyDescent="0.55000000000000004">
      <c r="A189" s="567"/>
      <c r="B189" s="568"/>
      <c r="C189" s="568"/>
      <c r="D189" s="568"/>
      <c r="E189" s="552" t="s">
        <v>154</v>
      </c>
      <c r="F189" s="553"/>
      <c r="G189" s="554"/>
      <c r="H189" s="507">
        <f xml:space="preserve"> 報告書入力!C64</f>
        <v>0</v>
      </c>
      <c r="I189" s="508"/>
      <c r="J189" s="508"/>
      <c r="K189" s="508"/>
      <c r="L189" s="508"/>
      <c r="M189" s="508"/>
      <c r="N189" s="508"/>
      <c r="O189" s="508"/>
      <c r="P189" s="508"/>
      <c r="Q189" s="508"/>
      <c r="R189" s="508"/>
      <c r="S189" s="508"/>
      <c r="T189" s="508"/>
      <c r="U189" s="508"/>
      <c r="V189" s="508"/>
      <c r="W189" s="508"/>
      <c r="X189" s="508"/>
      <c r="Y189" s="508"/>
      <c r="Z189" s="508"/>
      <c r="AA189" s="508"/>
      <c r="AB189" s="508"/>
      <c r="AC189" s="510"/>
    </row>
    <row r="190" spans="1:29" ht="17.25" customHeight="1" x14ac:dyDescent="0.55000000000000004">
      <c r="A190" s="356"/>
      <c r="B190" s="356"/>
      <c r="C190" s="356"/>
      <c r="D190" s="356"/>
      <c r="E190" s="357"/>
      <c r="F190" s="66"/>
      <c r="G190" s="66"/>
      <c r="H190" s="66"/>
    </row>
    <row r="191" spans="1:29" ht="17.25" customHeight="1" x14ac:dyDescent="0.55000000000000004">
      <c r="A191" s="555" t="s">
        <v>758</v>
      </c>
      <c r="B191" s="556"/>
      <c r="C191" s="556"/>
      <c r="D191" s="556"/>
      <c r="E191" s="556"/>
      <c r="F191" s="556"/>
      <c r="G191" s="556"/>
      <c r="H191" s="556"/>
      <c r="I191" s="556"/>
      <c r="J191" s="556"/>
      <c r="K191" s="556"/>
      <c r="L191" s="556"/>
      <c r="M191" s="556"/>
      <c r="N191" s="556"/>
      <c r="O191" s="556"/>
      <c r="P191" s="556"/>
      <c r="Q191" s="556"/>
      <c r="R191" s="556"/>
      <c r="S191" s="556"/>
      <c r="T191" s="556"/>
      <c r="U191" s="556"/>
      <c r="V191" s="556"/>
      <c r="W191" s="556"/>
      <c r="X191" s="556"/>
      <c r="Y191" s="556"/>
      <c r="Z191" s="556"/>
      <c r="AA191" s="556"/>
      <c r="AB191" s="556"/>
      <c r="AC191" s="556"/>
    </row>
    <row r="192" spans="1:29" ht="17.25" customHeight="1" x14ac:dyDescent="0.55000000000000004">
      <c r="A192" s="557" t="s">
        <v>759</v>
      </c>
      <c r="B192" s="558"/>
      <c r="C192" s="558"/>
      <c r="D192" s="558"/>
      <c r="E192" s="558"/>
      <c r="F192" s="558"/>
      <c r="G192" s="558"/>
      <c r="H192" s="491" t="s">
        <v>859</v>
      </c>
      <c r="I192" s="559"/>
      <c r="J192" s="559"/>
      <c r="K192" s="559"/>
      <c r="L192" s="559"/>
      <c r="M192" s="559"/>
      <c r="N192" s="559"/>
      <c r="O192" s="559"/>
      <c r="P192" s="559"/>
      <c r="Q192" s="559"/>
      <c r="R192" s="559"/>
      <c r="S192" s="559"/>
      <c r="T192" s="559"/>
      <c r="U192" s="559"/>
      <c r="V192" s="559"/>
      <c r="W192" s="491" t="s">
        <v>819</v>
      </c>
      <c r="X192" s="560"/>
      <c r="Y192" s="560"/>
      <c r="Z192" s="560"/>
      <c r="AA192" s="560"/>
      <c r="AB192" s="560"/>
      <c r="AC192" s="561"/>
    </row>
    <row r="193" spans="1:29" ht="17.25" customHeight="1" x14ac:dyDescent="0.55000000000000004">
      <c r="A193" s="539" t="s">
        <v>760</v>
      </c>
      <c r="B193" s="540"/>
      <c r="C193" s="540"/>
      <c r="D193" s="540"/>
      <c r="E193" s="540"/>
      <c r="F193" s="540"/>
      <c r="G193" s="541"/>
      <c r="H193" s="542">
        <f xml:space="preserve"> 報告書入力!$C$67</f>
        <v>0</v>
      </c>
      <c r="I193" s="543"/>
      <c r="J193" s="543"/>
      <c r="K193" s="543"/>
      <c r="L193" s="543"/>
      <c r="M193" s="543"/>
      <c r="N193" s="543"/>
      <c r="O193" s="543"/>
      <c r="P193" s="543"/>
      <c r="Q193" s="543"/>
      <c r="R193" s="543"/>
      <c r="S193" s="543"/>
      <c r="T193" s="543"/>
      <c r="U193" s="543"/>
      <c r="V193" s="544"/>
      <c r="W193" s="542">
        <f xml:space="preserve"> 報告書入力!$D$67</f>
        <v>0</v>
      </c>
      <c r="X193" s="543"/>
      <c r="Y193" s="543"/>
      <c r="Z193" s="543"/>
      <c r="AA193" s="543"/>
      <c r="AB193" s="543"/>
      <c r="AC193" s="545"/>
    </row>
    <row r="194" spans="1:29" ht="17.25" customHeight="1" x14ac:dyDescent="0.55000000000000004">
      <c r="A194" s="546" t="s">
        <v>761</v>
      </c>
      <c r="B194" s="526" t="s">
        <v>762</v>
      </c>
      <c r="C194" s="527"/>
      <c r="D194" s="527"/>
      <c r="E194" s="527"/>
      <c r="F194" s="527"/>
      <c r="G194" s="485"/>
      <c r="H194" s="477" t="s">
        <v>763</v>
      </c>
      <c r="I194" s="534"/>
      <c r="J194" s="478"/>
      <c r="K194" s="521">
        <f xml:space="preserve"> 報告書入力!C69</f>
        <v>0</v>
      </c>
      <c r="L194" s="522"/>
      <c r="M194" s="522"/>
      <c r="N194" s="522"/>
      <c r="O194" s="522"/>
      <c r="P194" s="522"/>
      <c r="Q194" s="522"/>
      <c r="R194" s="522"/>
      <c r="S194" s="522"/>
      <c r="T194" s="522"/>
      <c r="U194" s="522"/>
      <c r="V194" s="523"/>
      <c r="W194" s="521">
        <f xml:space="preserve"> 報告書入力!$D$69</f>
        <v>0</v>
      </c>
      <c r="X194" s="522"/>
      <c r="Y194" s="522"/>
      <c r="Z194" s="522"/>
      <c r="AA194" s="522"/>
      <c r="AB194" s="522"/>
      <c r="AC194" s="524"/>
    </row>
    <row r="195" spans="1:29" ht="17.25" customHeight="1" x14ac:dyDescent="0.55000000000000004">
      <c r="A195" s="546"/>
      <c r="B195" s="526" t="s">
        <v>764</v>
      </c>
      <c r="C195" s="527"/>
      <c r="D195" s="527"/>
      <c r="E195" s="527"/>
      <c r="F195" s="527"/>
      <c r="G195" s="485"/>
      <c r="H195" s="525"/>
      <c r="I195" s="549"/>
      <c r="J195" s="480"/>
      <c r="K195" s="521">
        <f xml:space="preserve"> 報告書入力!C70</f>
        <v>0</v>
      </c>
      <c r="L195" s="522"/>
      <c r="M195" s="522"/>
      <c r="N195" s="522"/>
      <c r="O195" s="522"/>
      <c r="P195" s="522"/>
      <c r="Q195" s="522"/>
      <c r="R195" s="522"/>
      <c r="S195" s="522"/>
      <c r="T195" s="522"/>
      <c r="U195" s="522"/>
      <c r="V195" s="523"/>
      <c r="W195" s="521">
        <f xml:space="preserve"> 報告書入力!$D$70</f>
        <v>0</v>
      </c>
      <c r="X195" s="522"/>
      <c r="Y195" s="522"/>
      <c r="Z195" s="522"/>
      <c r="AA195" s="522"/>
      <c r="AB195" s="522"/>
      <c r="AC195" s="524"/>
    </row>
    <row r="196" spans="1:29" ht="17.25" customHeight="1" x14ac:dyDescent="0.55000000000000004">
      <c r="A196" s="546"/>
      <c r="B196" s="526" t="s">
        <v>765</v>
      </c>
      <c r="C196" s="527"/>
      <c r="D196" s="527"/>
      <c r="E196" s="527"/>
      <c r="F196" s="527"/>
      <c r="G196" s="485"/>
      <c r="H196" s="481"/>
      <c r="I196" s="550"/>
      <c r="J196" s="482"/>
      <c r="K196" s="521">
        <f xml:space="preserve"> 報告書入力!C71</f>
        <v>0</v>
      </c>
      <c r="L196" s="522"/>
      <c r="M196" s="522"/>
      <c r="N196" s="522"/>
      <c r="O196" s="522"/>
      <c r="P196" s="522"/>
      <c r="Q196" s="522"/>
      <c r="R196" s="522"/>
      <c r="S196" s="522"/>
      <c r="T196" s="522"/>
      <c r="U196" s="522"/>
      <c r="V196" s="523"/>
      <c r="W196" s="521">
        <f xml:space="preserve"> 報告書入力!$D$71</f>
        <v>0</v>
      </c>
      <c r="X196" s="522"/>
      <c r="Y196" s="522"/>
      <c r="Z196" s="522"/>
      <c r="AA196" s="522"/>
      <c r="AB196" s="522"/>
      <c r="AC196" s="524"/>
    </row>
    <row r="197" spans="1:29" ht="17.25" customHeight="1" x14ac:dyDescent="0.55000000000000004">
      <c r="A197" s="546"/>
      <c r="B197" s="533" t="s">
        <v>766</v>
      </c>
      <c r="C197" s="534"/>
      <c r="D197" s="534"/>
      <c r="E197" s="534"/>
      <c r="F197" s="534"/>
      <c r="G197" s="478"/>
      <c r="H197" s="529" t="s">
        <v>767</v>
      </c>
      <c r="I197" s="527"/>
      <c r="J197" s="485"/>
      <c r="K197" s="521">
        <f xml:space="preserve"> 報告書入力!C72</f>
        <v>0</v>
      </c>
      <c r="L197" s="522"/>
      <c r="M197" s="522"/>
      <c r="N197" s="522"/>
      <c r="O197" s="522"/>
      <c r="P197" s="522"/>
      <c r="Q197" s="522"/>
      <c r="R197" s="522"/>
      <c r="S197" s="522"/>
      <c r="T197" s="522"/>
      <c r="U197" s="522"/>
      <c r="V197" s="523"/>
      <c r="W197" s="521">
        <f xml:space="preserve"> 報告書入力!$D$72</f>
        <v>0</v>
      </c>
      <c r="X197" s="522"/>
      <c r="Y197" s="522"/>
      <c r="Z197" s="522"/>
      <c r="AA197" s="522"/>
      <c r="AB197" s="522"/>
      <c r="AC197" s="524"/>
    </row>
    <row r="198" spans="1:29" ht="17.25" customHeight="1" x14ac:dyDescent="0.55000000000000004">
      <c r="A198" s="546"/>
      <c r="B198" s="481"/>
      <c r="C198" s="550"/>
      <c r="D198" s="550"/>
      <c r="E198" s="550"/>
      <c r="F198" s="550"/>
      <c r="G198" s="482"/>
      <c r="H198" s="529" t="s">
        <v>860</v>
      </c>
      <c r="I198" s="527"/>
      <c r="J198" s="485"/>
      <c r="K198" s="521">
        <f xml:space="preserve"> 報告書入力!C73</f>
        <v>0</v>
      </c>
      <c r="L198" s="522"/>
      <c r="M198" s="522"/>
      <c r="N198" s="522"/>
      <c r="O198" s="522"/>
      <c r="P198" s="522"/>
      <c r="Q198" s="522"/>
      <c r="R198" s="522"/>
      <c r="S198" s="522"/>
      <c r="T198" s="522"/>
      <c r="U198" s="522"/>
      <c r="V198" s="523"/>
      <c r="W198" s="521">
        <f xml:space="preserve"> 報告書入力!$D$73</f>
        <v>0</v>
      </c>
      <c r="X198" s="522"/>
      <c r="Y198" s="522"/>
      <c r="Z198" s="522"/>
      <c r="AA198" s="522"/>
      <c r="AB198" s="522"/>
      <c r="AC198" s="524"/>
    </row>
    <row r="199" spans="1:29" ht="17.25" customHeight="1" x14ac:dyDescent="0.55000000000000004">
      <c r="A199" s="546"/>
      <c r="B199" s="526" t="s">
        <v>768</v>
      </c>
      <c r="C199" s="527"/>
      <c r="D199" s="527"/>
      <c r="E199" s="527"/>
      <c r="F199" s="527"/>
      <c r="G199" s="485"/>
      <c r="H199" s="477" t="s">
        <v>861</v>
      </c>
      <c r="I199" s="534"/>
      <c r="J199" s="478"/>
      <c r="K199" s="521">
        <f xml:space="preserve"> 報告書入力!$B$74</f>
        <v>0</v>
      </c>
      <c r="L199" s="522"/>
      <c r="M199" s="522"/>
      <c r="N199" s="523"/>
      <c r="O199" s="477" t="s">
        <v>769</v>
      </c>
      <c r="P199" s="478"/>
      <c r="Q199" s="521">
        <f xml:space="preserve"> 報告書入力!C74</f>
        <v>0</v>
      </c>
      <c r="R199" s="522"/>
      <c r="S199" s="522"/>
      <c r="T199" s="522"/>
      <c r="U199" s="522"/>
      <c r="V199" s="523"/>
      <c r="W199" s="521">
        <f xml:space="preserve"> 報告書入力!$D$74</f>
        <v>0</v>
      </c>
      <c r="X199" s="522"/>
      <c r="Y199" s="522"/>
      <c r="Z199" s="522"/>
      <c r="AA199" s="522"/>
      <c r="AB199" s="522"/>
      <c r="AC199" s="524"/>
    </row>
    <row r="200" spans="1:29" ht="17.25" customHeight="1" x14ac:dyDescent="0.55000000000000004">
      <c r="A200" s="547"/>
      <c r="B200" s="526" t="s">
        <v>770</v>
      </c>
      <c r="C200" s="527"/>
      <c r="D200" s="527"/>
      <c r="E200" s="527"/>
      <c r="F200" s="527"/>
      <c r="G200" s="485"/>
      <c r="H200" s="525"/>
      <c r="I200" s="549"/>
      <c r="J200" s="480"/>
      <c r="K200" s="521">
        <f xml:space="preserve"> 報告書入力!$B$75</f>
        <v>0</v>
      </c>
      <c r="L200" s="522"/>
      <c r="M200" s="522"/>
      <c r="N200" s="523"/>
      <c r="O200" s="525"/>
      <c r="P200" s="480"/>
      <c r="Q200" s="521">
        <f xml:space="preserve"> 報告書入力!C75</f>
        <v>0</v>
      </c>
      <c r="R200" s="522"/>
      <c r="S200" s="522"/>
      <c r="T200" s="522"/>
      <c r="U200" s="522"/>
      <c r="V200" s="523"/>
      <c r="W200" s="521">
        <f xml:space="preserve"> 報告書入力!$D$75</f>
        <v>0</v>
      </c>
      <c r="X200" s="522"/>
      <c r="Y200" s="522"/>
      <c r="Z200" s="522"/>
      <c r="AA200" s="522"/>
      <c r="AB200" s="522"/>
      <c r="AC200" s="524"/>
    </row>
    <row r="201" spans="1:29" ht="17.25" customHeight="1" x14ac:dyDescent="0.55000000000000004">
      <c r="A201" s="548"/>
      <c r="B201" s="533" t="s">
        <v>771</v>
      </c>
      <c r="C201" s="534"/>
      <c r="D201" s="534"/>
      <c r="E201" s="534"/>
      <c r="F201" s="534"/>
      <c r="G201" s="478"/>
      <c r="H201" s="525"/>
      <c r="I201" s="551"/>
      <c r="J201" s="480"/>
      <c r="K201" s="535">
        <f xml:space="preserve"> 報告書入力!$B$76</f>
        <v>0</v>
      </c>
      <c r="L201" s="536"/>
      <c r="M201" s="536"/>
      <c r="N201" s="537"/>
      <c r="O201" s="525"/>
      <c r="P201" s="480"/>
      <c r="Q201" s="535">
        <f xml:space="preserve"> 報告書入力!C76</f>
        <v>0</v>
      </c>
      <c r="R201" s="536"/>
      <c r="S201" s="536"/>
      <c r="T201" s="536"/>
      <c r="U201" s="536"/>
      <c r="V201" s="537"/>
      <c r="W201" s="535">
        <f xml:space="preserve"> 報告書入力!D76</f>
        <v>0</v>
      </c>
      <c r="X201" s="536"/>
      <c r="Y201" s="536"/>
      <c r="Z201" s="536"/>
      <c r="AA201" s="536"/>
      <c r="AB201" s="536"/>
      <c r="AC201" s="538"/>
    </row>
    <row r="202" spans="1:29" ht="17.25" customHeight="1" x14ac:dyDescent="0.55000000000000004">
      <c r="A202" s="528" t="s">
        <v>772</v>
      </c>
      <c r="B202" s="527"/>
      <c r="C202" s="527"/>
      <c r="D202" s="527"/>
      <c r="E202" s="527"/>
      <c r="F202" s="527"/>
      <c r="G202" s="485"/>
      <c r="H202" s="521">
        <f xml:space="preserve"> 報告書入力!C77</f>
        <v>0</v>
      </c>
      <c r="I202" s="522"/>
      <c r="J202" s="522"/>
      <c r="K202" s="522"/>
      <c r="L202" s="522"/>
      <c r="M202" s="522"/>
      <c r="N202" s="522"/>
      <c r="O202" s="522"/>
      <c r="P202" s="522"/>
      <c r="Q202" s="522"/>
      <c r="R202" s="522"/>
      <c r="S202" s="522"/>
      <c r="T202" s="522"/>
      <c r="U202" s="522"/>
      <c r="V202" s="523"/>
      <c r="W202" s="521">
        <f xml:space="preserve"> 報告書入力!D77</f>
        <v>0</v>
      </c>
      <c r="X202" s="522"/>
      <c r="Y202" s="522"/>
      <c r="Z202" s="522"/>
      <c r="AA202" s="522"/>
      <c r="AB202" s="522"/>
      <c r="AC202" s="524"/>
    </row>
    <row r="203" spans="1:29" ht="17.25" customHeight="1" x14ac:dyDescent="0.55000000000000004">
      <c r="A203" s="528" t="s">
        <v>773</v>
      </c>
      <c r="B203" s="527"/>
      <c r="C203" s="527"/>
      <c r="D203" s="527"/>
      <c r="E203" s="527"/>
      <c r="F203" s="527"/>
      <c r="G203" s="485"/>
      <c r="H203" s="529" t="s">
        <v>862</v>
      </c>
      <c r="I203" s="530"/>
      <c r="J203" s="531"/>
      <c r="K203" s="521">
        <f xml:space="preserve"> 報告書入力!C78</f>
        <v>0</v>
      </c>
      <c r="L203" s="522"/>
      <c r="M203" s="522"/>
      <c r="N203" s="522"/>
      <c r="O203" s="522"/>
      <c r="P203" s="522"/>
      <c r="Q203" s="522"/>
      <c r="R203" s="522"/>
      <c r="S203" s="522"/>
      <c r="T203" s="522"/>
      <c r="U203" s="522"/>
      <c r="V203" s="523"/>
      <c r="W203" s="521">
        <f xml:space="preserve"> 報告書入力!$D$78</f>
        <v>0</v>
      </c>
      <c r="X203" s="522"/>
      <c r="Y203" s="522"/>
      <c r="Z203" s="522"/>
      <c r="AA203" s="522"/>
      <c r="AB203" s="522"/>
      <c r="AC203" s="524"/>
    </row>
    <row r="204" spans="1:29" ht="17.25" customHeight="1" x14ac:dyDescent="0.55000000000000004">
      <c r="A204" s="528" t="s">
        <v>774</v>
      </c>
      <c r="B204" s="527"/>
      <c r="C204" s="527"/>
      <c r="D204" s="527"/>
      <c r="E204" s="527"/>
      <c r="F204" s="527"/>
      <c r="G204" s="485"/>
      <c r="H204" s="532"/>
      <c r="I204" s="530"/>
      <c r="J204" s="531"/>
      <c r="K204" s="521">
        <f xml:space="preserve"> 報告書入力!C79</f>
        <v>0</v>
      </c>
      <c r="L204" s="522"/>
      <c r="M204" s="522"/>
      <c r="N204" s="522"/>
      <c r="O204" s="522"/>
      <c r="P204" s="522"/>
      <c r="Q204" s="522"/>
      <c r="R204" s="522"/>
      <c r="S204" s="522"/>
      <c r="T204" s="522"/>
      <c r="U204" s="522"/>
      <c r="V204" s="523"/>
      <c r="W204" s="521">
        <f xml:space="preserve"> 報告書入力!$D$79</f>
        <v>0</v>
      </c>
      <c r="X204" s="522"/>
      <c r="Y204" s="522"/>
      <c r="Z204" s="522"/>
      <c r="AA204" s="522"/>
      <c r="AB204" s="522"/>
      <c r="AC204" s="524"/>
    </row>
    <row r="205" spans="1:29" ht="17.25" customHeight="1" x14ac:dyDescent="0.55000000000000004">
      <c r="A205" s="516" t="s">
        <v>775</v>
      </c>
      <c r="B205" s="517"/>
      <c r="C205" s="517"/>
      <c r="D205" s="518" t="s">
        <v>776</v>
      </c>
      <c r="E205" s="519"/>
      <c r="F205" s="519"/>
      <c r="G205" s="520"/>
      <c r="H205" s="521">
        <f xml:space="preserve"> 報告書入力!C81</f>
        <v>0</v>
      </c>
      <c r="I205" s="522"/>
      <c r="J205" s="522"/>
      <c r="K205" s="522"/>
      <c r="L205" s="522"/>
      <c r="M205" s="522"/>
      <c r="N205" s="522"/>
      <c r="O205" s="522"/>
      <c r="P205" s="522"/>
      <c r="Q205" s="522"/>
      <c r="R205" s="522"/>
      <c r="S205" s="522"/>
      <c r="T205" s="522"/>
      <c r="U205" s="522"/>
      <c r="V205" s="523"/>
      <c r="W205" s="521">
        <f xml:space="preserve"> 報告書入力!$D$81</f>
        <v>0</v>
      </c>
      <c r="X205" s="522"/>
      <c r="Y205" s="522"/>
      <c r="Z205" s="522"/>
      <c r="AA205" s="522"/>
      <c r="AB205" s="522"/>
      <c r="AC205" s="524"/>
    </row>
    <row r="206" spans="1:29" ht="17.25" customHeight="1" x14ac:dyDescent="0.55000000000000004">
      <c r="A206" s="516"/>
      <c r="B206" s="517"/>
      <c r="C206" s="517"/>
      <c r="D206" s="518" t="s">
        <v>748</v>
      </c>
      <c r="E206" s="519"/>
      <c r="F206" s="519"/>
      <c r="G206" s="520"/>
      <c r="H206" s="521">
        <f xml:space="preserve"> 報告書入力!C82</f>
        <v>0</v>
      </c>
      <c r="I206" s="522"/>
      <c r="J206" s="522"/>
      <c r="K206" s="522"/>
      <c r="L206" s="522"/>
      <c r="M206" s="522"/>
      <c r="N206" s="522"/>
      <c r="O206" s="522"/>
      <c r="P206" s="522"/>
      <c r="Q206" s="522"/>
      <c r="R206" s="522"/>
      <c r="S206" s="522"/>
      <c r="T206" s="522"/>
      <c r="U206" s="522"/>
      <c r="V206" s="523"/>
      <c r="W206" s="521">
        <f xml:space="preserve"> 報告書入力!$D$82</f>
        <v>0</v>
      </c>
      <c r="X206" s="522"/>
      <c r="Y206" s="522"/>
      <c r="Z206" s="522"/>
      <c r="AA206" s="522"/>
      <c r="AB206" s="522"/>
      <c r="AC206" s="524"/>
    </row>
    <row r="207" spans="1:29" ht="17.25" customHeight="1" x14ac:dyDescent="0.55000000000000004">
      <c r="A207" s="504" t="s">
        <v>777</v>
      </c>
      <c r="B207" s="505"/>
      <c r="C207" s="505"/>
      <c r="D207" s="505"/>
      <c r="E207" s="505"/>
      <c r="F207" s="505"/>
      <c r="G207" s="506"/>
      <c r="H207" s="358"/>
      <c r="I207" s="359" t="s">
        <v>337</v>
      </c>
      <c r="J207" s="360"/>
      <c r="K207" s="507">
        <f xml:space="preserve"> 報告書入力!$C$83</f>
        <v>0</v>
      </c>
      <c r="L207" s="508"/>
      <c r="M207" s="508"/>
      <c r="N207" s="508"/>
      <c r="O207" s="508"/>
      <c r="P207" s="508"/>
      <c r="Q207" s="508"/>
      <c r="R207" s="508"/>
      <c r="S207" s="508"/>
      <c r="T207" s="508"/>
      <c r="U207" s="508"/>
      <c r="V207" s="509"/>
      <c r="W207" s="507">
        <f xml:space="preserve"> 報告書入力!$D$83</f>
        <v>0</v>
      </c>
      <c r="X207" s="508"/>
      <c r="Y207" s="508"/>
      <c r="Z207" s="508"/>
      <c r="AA207" s="508"/>
      <c r="AB207" s="508"/>
      <c r="AC207" s="510"/>
    </row>
    <row r="208" spans="1:29" ht="12" customHeight="1" x14ac:dyDescent="0.15">
      <c r="A208" s="311" t="str">
        <f xml:space="preserve"> 報告書入力!C1</f>
        <v>ver.5.1.1</v>
      </c>
      <c r="B208" s="312"/>
      <c r="C208" s="312"/>
      <c r="D208" s="312"/>
      <c r="E208" s="312"/>
      <c r="F208" s="312"/>
      <c r="G208" s="312"/>
      <c r="H208" s="312"/>
      <c r="I208" s="312"/>
      <c r="J208" s="312"/>
      <c r="K208" s="312"/>
      <c r="L208" s="312"/>
      <c r="M208" s="312"/>
      <c r="N208" s="312"/>
      <c r="O208" s="310"/>
      <c r="P208" s="310"/>
      <c r="Q208" s="310"/>
      <c r="R208" s="310"/>
      <c r="S208" s="310"/>
      <c r="T208" s="310"/>
      <c r="U208" s="310"/>
      <c r="V208" s="310"/>
      <c r="W208" s="310"/>
      <c r="X208" s="310"/>
      <c r="Y208" s="310"/>
      <c r="Z208" s="310"/>
      <c r="AA208" s="310"/>
      <c r="AB208" s="310"/>
    </row>
    <row r="209" spans="1:29" ht="3.75" customHeight="1" x14ac:dyDescent="0.55000000000000004">
      <c r="B209" s="312"/>
      <c r="C209" s="312"/>
      <c r="D209" s="312"/>
      <c r="E209" s="312"/>
      <c r="F209" s="312"/>
      <c r="G209" s="312"/>
      <c r="H209" s="312"/>
      <c r="I209" s="312"/>
      <c r="J209" s="312"/>
      <c r="K209" s="312"/>
      <c r="L209" s="312"/>
      <c r="M209" s="312"/>
      <c r="N209" s="312"/>
      <c r="O209" s="310"/>
      <c r="P209" s="310"/>
      <c r="Q209" s="310"/>
      <c r="R209" s="310"/>
      <c r="S209" s="310"/>
      <c r="T209" s="310"/>
      <c r="U209" s="310"/>
      <c r="V209" s="310"/>
      <c r="W209" s="310"/>
      <c r="X209" s="353"/>
      <c r="Y209" s="353"/>
      <c r="Z209" s="353"/>
      <c r="AA209" s="353"/>
      <c r="AB209" s="353"/>
    </row>
    <row r="210" spans="1:29" ht="17.25" customHeight="1" x14ac:dyDescent="0.55000000000000004">
      <c r="A210" s="337"/>
      <c r="B210" s="337"/>
      <c r="C210" s="337"/>
      <c r="D210" s="337"/>
      <c r="E210" s="337"/>
      <c r="F210" s="337"/>
      <c r="G210" s="337"/>
      <c r="H210" s="337"/>
      <c r="I210" s="337"/>
      <c r="J210" s="337"/>
      <c r="K210" s="337"/>
      <c r="L210" s="337"/>
      <c r="M210" s="337"/>
      <c r="N210" s="337"/>
      <c r="O210" s="337"/>
      <c r="P210" s="337"/>
      <c r="Q210" s="337"/>
      <c r="R210" s="337"/>
      <c r="S210" s="337"/>
      <c r="T210" s="337"/>
      <c r="U210" s="337"/>
      <c r="V210" s="337"/>
      <c r="W210" s="337"/>
      <c r="X210" s="511">
        <f>X158</f>
        <v>0</v>
      </c>
      <c r="Y210" s="512"/>
      <c r="Z210" s="512"/>
      <c r="AA210" s="512"/>
      <c r="AB210" s="513" t="s">
        <v>863</v>
      </c>
      <c r="AC210" s="514"/>
    </row>
    <row r="211" spans="1:29" ht="17.25" customHeight="1" x14ac:dyDescent="0.55000000000000004"/>
    <row r="212" spans="1:29" ht="17.25" customHeight="1" x14ac:dyDescent="0.55000000000000004"/>
    <row r="213" spans="1:29" ht="17.25" customHeight="1" x14ac:dyDescent="0.55000000000000004"/>
    <row r="214" spans="1:29" ht="17.25" customHeight="1" x14ac:dyDescent="0.55000000000000004">
      <c r="A214" s="515" t="s">
        <v>864</v>
      </c>
      <c r="B214" s="515"/>
      <c r="C214" s="515"/>
      <c r="D214" s="515"/>
      <c r="E214" s="515"/>
      <c r="F214" s="515"/>
      <c r="G214" s="515"/>
      <c r="H214" s="515"/>
      <c r="I214" s="515"/>
      <c r="J214" s="515"/>
      <c r="K214" s="361"/>
      <c r="L214" s="306"/>
      <c r="M214" s="306"/>
      <c r="N214" s="306"/>
    </row>
    <row r="215" spans="1:29" ht="17.25" customHeight="1" x14ac:dyDescent="0.55000000000000004">
      <c r="A215" s="486" t="s">
        <v>865</v>
      </c>
      <c r="B215" s="487"/>
      <c r="C215" s="488"/>
      <c r="D215" s="489" t="s">
        <v>778</v>
      </c>
      <c r="E215" s="489"/>
      <c r="F215" s="490"/>
      <c r="G215" s="490"/>
      <c r="H215" s="487" t="s">
        <v>779</v>
      </c>
      <c r="I215" s="491"/>
      <c r="J215" s="492" t="s">
        <v>780</v>
      </c>
      <c r="K215" s="492"/>
      <c r="L215" s="492"/>
      <c r="M215" s="492"/>
      <c r="N215" s="492"/>
      <c r="O215" s="492"/>
      <c r="P215" s="493"/>
      <c r="Q215" s="493"/>
      <c r="R215" s="493"/>
      <c r="S215" s="493"/>
      <c r="T215" s="493"/>
      <c r="U215" s="493"/>
      <c r="V215" s="493"/>
      <c r="W215" s="493"/>
      <c r="X215" s="493"/>
      <c r="Y215" s="493"/>
      <c r="Z215" s="493"/>
      <c r="AA215" s="493"/>
      <c r="AB215" s="493"/>
      <c r="AC215" s="494"/>
    </row>
    <row r="216" spans="1:29" ht="17.25" customHeight="1" x14ac:dyDescent="0.55000000000000004">
      <c r="A216" s="495" t="s">
        <v>866</v>
      </c>
      <c r="B216" s="496"/>
      <c r="C216" s="497"/>
      <c r="D216" s="498" t="s">
        <v>781</v>
      </c>
      <c r="E216" s="498"/>
      <c r="F216" s="499"/>
      <c r="G216" s="499"/>
      <c r="H216" s="500">
        <f xml:space="preserve"> 報告書入力!$B$86</f>
        <v>0</v>
      </c>
      <c r="I216" s="501"/>
      <c r="J216" s="502">
        <f xml:space="preserve"> 報告書入力!$C$86</f>
        <v>0</v>
      </c>
      <c r="K216" s="502"/>
      <c r="L216" s="502"/>
      <c r="M216" s="502"/>
      <c r="N216" s="502"/>
      <c r="O216" s="502"/>
      <c r="P216" s="502"/>
      <c r="Q216" s="502"/>
      <c r="R216" s="502"/>
      <c r="S216" s="502"/>
      <c r="T216" s="502"/>
      <c r="U216" s="502"/>
      <c r="V216" s="502"/>
      <c r="W216" s="502"/>
      <c r="X216" s="502"/>
      <c r="Y216" s="502"/>
      <c r="Z216" s="502"/>
      <c r="AA216" s="502"/>
      <c r="AB216" s="502"/>
      <c r="AC216" s="503"/>
    </row>
    <row r="217" spans="1:29" ht="17.25" customHeight="1" x14ac:dyDescent="0.55000000000000004">
      <c r="A217" s="464"/>
      <c r="B217" s="466"/>
      <c r="C217" s="467"/>
      <c r="D217" s="468" t="s">
        <v>782</v>
      </c>
      <c r="E217" s="468"/>
      <c r="F217" s="483"/>
      <c r="G217" s="483"/>
      <c r="H217" s="475"/>
      <c r="I217" s="470"/>
      <c r="J217" s="462">
        <f xml:space="preserve"> 報告書入力!$C$87</f>
        <v>0</v>
      </c>
      <c r="K217" s="462"/>
      <c r="L217" s="462"/>
      <c r="M217" s="462"/>
      <c r="N217" s="462"/>
      <c r="O217" s="462"/>
      <c r="P217" s="462"/>
      <c r="Q217" s="462"/>
      <c r="R217" s="462"/>
      <c r="S217" s="462"/>
      <c r="T217" s="462"/>
      <c r="U217" s="462"/>
      <c r="V217" s="462"/>
      <c r="W217" s="462"/>
      <c r="X217" s="462"/>
      <c r="Y217" s="462"/>
      <c r="Z217" s="462"/>
      <c r="AA217" s="462"/>
      <c r="AB217" s="462"/>
      <c r="AC217" s="463"/>
    </row>
    <row r="218" spans="1:29" ht="17.25" customHeight="1" x14ac:dyDescent="0.55000000000000004">
      <c r="A218" s="464" t="s">
        <v>783</v>
      </c>
      <c r="B218" s="466"/>
      <c r="C218" s="467"/>
      <c r="D218" s="468" t="s">
        <v>784</v>
      </c>
      <c r="E218" s="468"/>
      <c r="F218" s="483"/>
      <c r="G218" s="483"/>
      <c r="H218" s="484">
        <f xml:space="preserve"> 報告書入力!$B$88</f>
        <v>0</v>
      </c>
      <c r="I218" s="485"/>
      <c r="J218" s="462">
        <f xml:space="preserve"> 報告書入力!$C$88</f>
        <v>0</v>
      </c>
      <c r="K218" s="462"/>
      <c r="L218" s="462"/>
      <c r="M218" s="462"/>
      <c r="N218" s="462"/>
      <c r="O218" s="462"/>
      <c r="P218" s="462"/>
      <c r="Q218" s="462"/>
      <c r="R218" s="462"/>
      <c r="S218" s="462"/>
      <c r="T218" s="462"/>
      <c r="U218" s="462"/>
      <c r="V218" s="462"/>
      <c r="W218" s="462"/>
      <c r="X218" s="462"/>
      <c r="Y218" s="462"/>
      <c r="Z218" s="462"/>
      <c r="AA218" s="462"/>
      <c r="AB218" s="462"/>
      <c r="AC218" s="463"/>
    </row>
    <row r="219" spans="1:29" ht="17.25" customHeight="1" x14ac:dyDescent="0.55000000000000004">
      <c r="A219" s="464"/>
      <c r="B219" s="466"/>
      <c r="C219" s="467"/>
      <c r="D219" s="468" t="s">
        <v>785</v>
      </c>
      <c r="E219" s="468"/>
      <c r="F219" s="483"/>
      <c r="G219" s="483"/>
      <c r="H219" s="484">
        <f xml:space="preserve"> 報告書入力!B89</f>
        <v>0</v>
      </c>
      <c r="I219" s="485"/>
      <c r="J219" s="462">
        <f xml:space="preserve"> 報告書入力!$C$89</f>
        <v>0</v>
      </c>
      <c r="K219" s="462"/>
      <c r="L219" s="462"/>
      <c r="M219" s="462"/>
      <c r="N219" s="462"/>
      <c r="O219" s="462"/>
      <c r="P219" s="462"/>
      <c r="Q219" s="462"/>
      <c r="R219" s="462"/>
      <c r="S219" s="462"/>
      <c r="T219" s="462"/>
      <c r="U219" s="462"/>
      <c r="V219" s="462"/>
      <c r="W219" s="462"/>
      <c r="X219" s="462"/>
      <c r="Y219" s="462"/>
      <c r="Z219" s="462"/>
      <c r="AA219" s="462"/>
      <c r="AB219" s="462"/>
      <c r="AC219" s="463"/>
    </row>
    <row r="220" spans="1:29" ht="17.25" customHeight="1" x14ac:dyDescent="0.55000000000000004">
      <c r="A220" s="464" t="s">
        <v>867</v>
      </c>
      <c r="B220" s="466"/>
      <c r="C220" s="467"/>
      <c r="D220" s="468" t="s">
        <v>786</v>
      </c>
      <c r="E220" s="468"/>
      <c r="F220" s="483"/>
      <c r="G220" s="483"/>
      <c r="H220" s="475">
        <f xml:space="preserve"> 報告書入力!$B$90</f>
        <v>0</v>
      </c>
      <c r="I220" s="470"/>
      <c r="J220" s="462">
        <f xml:space="preserve"> 報告書入力!$C$90</f>
        <v>0</v>
      </c>
      <c r="K220" s="462"/>
      <c r="L220" s="462"/>
      <c r="M220" s="462"/>
      <c r="N220" s="462"/>
      <c r="O220" s="462"/>
      <c r="P220" s="462"/>
      <c r="Q220" s="462"/>
      <c r="R220" s="462"/>
      <c r="S220" s="462"/>
      <c r="T220" s="462"/>
      <c r="U220" s="462"/>
      <c r="V220" s="462"/>
      <c r="W220" s="462"/>
      <c r="X220" s="462"/>
      <c r="Y220" s="462"/>
      <c r="Z220" s="462"/>
      <c r="AA220" s="462"/>
      <c r="AB220" s="462"/>
      <c r="AC220" s="463"/>
    </row>
    <row r="221" spans="1:29" ht="17.25" customHeight="1" x14ac:dyDescent="0.55000000000000004">
      <c r="A221" s="464"/>
      <c r="B221" s="466"/>
      <c r="C221" s="467"/>
      <c r="D221" s="468" t="s">
        <v>787</v>
      </c>
      <c r="E221" s="468"/>
      <c r="F221" s="483"/>
      <c r="G221" s="483"/>
      <c r="H221" s="475"/>
      <c r="I221" s="470"/>
      <c r="J221" s="462">
        <f xml:space="preserve"> 報告書入力!$C$91</f>
        <v>0</v>
      </c>
      <c r="K221" s="462"/>
      <c r="L221" s="462"/>
      <c r="M221" s="462"/>
      <c r="N221" s="462"/>
      <c r="O221" s="462"/>
      <c r="P221" s="462"/>
      <c r="Q221" s="462"/>
      <c r="R221" s="462"/>
      <c r="S221" s="462"/>
      <c r="T221" s="462"/>
      <c r="U221" s="462"/>
      <c r="V221" s="462"/>
      <c r="W221" s="462"/>
      <c r="X221" s="462"/>
      <c r="Y221" s="462"/>
      <c r="Z221" s="462"/>
      <c r="AA221" s="462"/>
      <c r="AB221" s="462"/>
      <c r="AC221" s="463"/>
    </row>
    <row r="222" spans="1:29" ht="17.25" customHeight="1" x14ac:dyDescent="0.55000000000000004">
      <c r="A222" s="464"/>
      <c r="B222" s="466"/>
      <c r="C222" s="467"/>
      <c r="D222" s="468" t="s">
        <v>820</v>
      </c>
      <c r="E222" s="468"/>
      <c r="F222" s="483"/>
      <c r="G222" s="483"/>
      <c r="H222" s="475"/>
      <c r="I222" s="470"/>
      <c r="J222" s="462">
        <f xml:space="preserve"> 報告書入力!$C$92</f>
        <v>0</v>
      </c>
      <c r="K222" s="462"/>
      <c r="L222" s="462"/>
      <c r="M222" s="462"/>
      <c r="N222" s="462"/>
      <c r="O222" s="462"/>
      <c r="P222" s="462"/>
      <c r="Q222" s="462"/>
      <c r="R222" s="462"/>
      <c r="S222" s="462"/>
      <c r="T222" s="462"/>
      <c r="U222" s="462"/>
      <c r="V222" s="462"/>
      <c r="W222" s="462"/>
      <c r="X222" s="462"/>
      <c r="Y222" s="462"/>
      <c r="Z222" s="462"/>
      <c r="AA222" s="462"/>
      <c r="AB222" s="462"/>
      <c r="AC222" s="463"/>
    </row>
    <row r="223" spans="1:29" ht="17.25" customHeight="1" x14ac:dyDescent="0.55000000000000004">
      <c r="A223" s="464"/>
      <c r="B223" s="466"/>
      <c r="C223" s="467"/>
      <c r="D223" s="468" t="s">
        <v>788</v>
      </c>
      <c r="E223" s="468"/>
      <c r="F223" s="483"/>
      <c r="G223" s="483"/>
      <c r="H223" s="475"/>
      <c r="I223" s="470"/>
      <c r="J223" s="462">
        <f xml:space="preserve"> 報告書入力!$C$93</f>
        <v>0</v>
      </c>
      <c r="K223" s="462"/>
      <c r="L223" s="462"/>
      <c r="M223" s="462"/>
      <c r="N223" s="462"/>
      <c r="O223" s="462"/>
      <c r="P223" s="462"/>
      <c r="Q223" s="462"/>
      <c r="R223" s="462"/>
      <c r="S223" s="462"/>
      <c r="T223" s="462"/>
      <c r="U223" s="462"/>
      <c r="V223" s="462"/>
      <c r="W223" s="462"/>
      <c r="X223" s="462"/>
      <c r="Y223" s="462"/>
      <c r="Z223" s="462"/>
      <c r="AA223" s="462"/>
      <c r="AB223" s="462"/>
      <c r="AC223" s="463"/>
    </row>
    <row r="224" spans="1:29" ht="17.25" customHeight="1" x14ac:dyDescent="0.55000000000000004">
      <c r="A224" s="464" t="s">
        <v>868</v>
      </c>
      <c r="B224" s="474"/>
      <c r="C224" s="474"/>
      <c r="D224" s="474"/>
      <c r="E224" s="474"/>
      <c r="F224" s="474"/>
      <c r="G224" s="474"/>
      <c r="H224" s="475">
        <f xml:space="preserve"> 報告書入力!$B$94</f>
        <v>0</v>
      </c>
      <c r="I224" s="470"/>
      <c r="J224" s="462">
        <f xml:space="preserve"> 報告書入力!$C$94</f>
        <v>0</v>
      </c>
      <c r="K224" s="462"/>
      <c r="L224" s="462"/>
      <c r="M224" s="462"/>
      <c r="N224" s="462"/>
      <c r="O224" s="462"/>
      <c r="P224" s="462"/>
      <c r="Q224" s="462"/>
      <c r="R224" s="462"/>
      <c r="S224" s="462"/>
      <c r="T224" s="462"/>
      <c r="U224" s="462"/>
      <c r="V224" s="462"/>
      <c r="W224" s="462"/>
      <c r="X224" s="462"/>
      <c r="Y224" s="462"/>
      <c r="Z224" s="462"/>
      <c r="AA224" s="462"/>
      <c r="AB224" s="462"/>
      <c r="AC224" s="463"/>
    </row>
    <row r="225" spans="1:29" ht="17.25" customHeight="1" x14ac:dyDescent="0.55000000000000004">
      <c r="A225" s="476" t="s">
        <v>789</v>
      </c>
      <c r="B225" s="477" t="s">
        <v>790</v>
      </c>
      <c r="C225" s="478"/>
      <c r="D225" s="468" t="s">
        <v>786</v>
      </c>
      <c r="E225" s="468"/>
      <c r="F225" s="467"/>
      <c r="G225" s="467"/>
      <c r="H225" s="469">
        <f xml:space="preserve"> 報告書入力!$B$95</f>
        <v>0</v>
      </c>
      <c r="I225" s="470"/>
      <c r="J225" s="462">
        <f xml:space="preserve"> 報告書入力!$C$95</f>
        <v>0</v>
      </c>
      <c r="K225" s="462"/>
      <c r="L225" s="462"/>
      <c r="M225" s="462"/>
      <c r="N225" s="462"/>
      <c r="O225" s="462"/>
      <c r="P225" s="462"/>
      <c r="Q225" s="462"/>
      <c r="R225" s="462"/>
      <c r="S225" s="462"/>
      <c r="T225" s="462"/>
      <c r="U225" s="462"/>
      <c r="V225" s="462"/>
      <c r="W225" s="462"/>
      <c r="X225" s="462"/>
      <c r="Y225" s="462"/>
      <c r="Z225" s="462"/>
      <c r="AA225" s="462"/>
      <c r="AB225" s="462"/>
      <c r="AC225" s="463"/>
    </row>
    <row r="226" spans="1:29" ht="17.25" customHeight="1" x14ac:dyDescent="0.55000000000000004">
      <c r="A226" s="476"/>
      <c r="B226" s="479"/>
      <c r="C226" s="480"/>
      <c r="D226" s="468" t="s">
        <v>787</v>
      </c>
      <c r="E226" s="468"/>
      <c r="F226" s="467"/>
      <c r="G226" s="467"/>
      <c r="H226" s="469"/>
      <c r="I226" s="470"/>
      <c r="J226" s="462">
        <f xml:space="preserve"> 報告書入力!$C$96</f>
        <v>0</v>
      </c>
      <c r="K226" s="462"/>
      <c r="L226" s="462"/>
      <c r="M226" s="462"/>
      <c r="N226" s="462"/>
      <c r="O226" s="462"/>
      <c r="P226" s="462"/>
      <c r="Q226" s="462"/>
      <c r="R226" s="462"/>
      <c r="S226" s="462"/>
      <c r="T226" s="462"/>
      <c r="U226" s="462"/>
      <c r="V226" s="462"/>
      <c r="W226" s="462"/>
      <c r="X226" s="462"/>
      <c r="Y226" s="462"/>
      <c r="Z226" s="462"/>
      <c r="AA226" s="462"/>
      <c r="AB226" s="462"/>
      <c r="AC226" s="463"/>
    </row>
    <row r="227" spans="1:29" ht="17.25" customHeight="1" x14ac:dyDescent="0.55000000000000004">
      <c r="A227" s="476"/>
      <c r="B227" s="479"/>
      <c r="C227" s="480"/>
      <c r="D227" s="468" t="s">
        <v>791</v>
      </c>
      <c r="E227" s="468"/>
      <c r="F227" s="467"/>
      <c r="G227" s="467"/>
      <c r="H227" s="469"/>
      <c r="I227" s="470"/>
      <c r="J227" s="462">
        <f xml:space="preserve"> 報告書入力!$C$97</f>
        <v>0</v>
      </c>
      <c r="K227" s="462"/>
      <c r="L227" s="462"/>
      <c r="M227" s="462"/>
      <c r="N227" s="462"/>
      <c r="O227" s="462"/>
      <c r="P227" s="462"/>
      <c r="Q227" s="462"/>
      <c r="R227" s="462"/>
      <c r="S227" s="462"/>
      <c r="T227" s="462"/>
      <c r="U227" s="462"/>
      <c r="V227" s="462"/>
      <c r="W227" s="462"/>
      <c r="X227" s="462"/>
      <c r="Y227" s="462"/>
      <c r="Z227" s="462"/>
      <c r="AA227" s="462"/>
      <c r="AB227" s="462"/>
      <c r="AC227" s="463"/>
    </row>
    <row r="228" spans="1:29" ht="17.25" customHeight="1" x14ac:dyDescent="0.55000000000000004">
      <c r="A228" s="476"/>
      <c r="B228" s="481"/>
      <c r="C228" s="482"/>
      <c r="D228" s="468" t="s">
        <v>869</v>
      </c>
      <c r="E228" s="468"/>
      <c r="F228" s="467"/>
      <c r="G228" s="467"/>
      <c r="H228" s="469">
        <f xml:space="preserve"> 報告書入力!$B$98</f>
        <v>0</v>
      </c>
      <c r="I228" s="470"/>
      <c r="J228" s="462">
        <f xml:space="preserve"> 報告書入力!$C$98</f>
        <v>0</v>
      </c>
      <c r="K228" s="462"/>
      <c r="L228" s="462"/>
      <c r="M228" s="462"/>
      <c r="N228" s="462"/>
      <c r="O228" s="462"/>
      <c r="P228" s="462"/>
      <c r="Q228" s="462"/>
      <c r="R228" s="462"/>
      <c r="S228" s="462"/>
      <c r="T228" s="462"/>
      <c r="U228" s="462"/>
      <c r="V228" s="462"/>
      <c r="W228" s="462"/>
      <c r="X228" s="462"/>
      <c r="Y228" s="462"/>
      <c r="Z228" s="462"/>
      <c r="AA228" s="462"/>
      <c r="AB228" s="462"/>
      <c r="AC228" s="463"/>
    </row>
    <row r="229" spans="1:29" ht="17.25" customHeight="1" x14ac:dyDescent="0.55000000000000004">
      <c r="A229" s="476"/>
      <c r="B229" s="473" t="s">
        <v>792</v>
      </c>
      <c r="C229" s="467"/>
      <c r="D229" s="467"/>
      <c r="E229" s="467"/>
      <c r="F229" s="467"/>
      <c r="G229" s="467"/>
      <c r="H229" s="469">
        <f xml:space="preserve"> 報告書入力!$B$99</f>
        <v>0</v>
      </c>
      <c r="I229" s="470"/>
      <c r="J229" s="462">
        <f xml:space="preserve"> 報告書入力!$C$99</f>
        <v>0</v>
      </c>
      <c r="K229" s="462"/>
      <c r="L229" s="462"/>
      <c r="M229" s="462"/>
      <c r="N229" s="462"/>
      <c r="O229" s="462"/>
      <c r="P229" s="462"/>
      <c r="Q229" s="462"/>
      <c r="R229" s="462"/>
      <c r="S229" s="462"/>
      <c r="T229" s="462"/>
      <c r="U229" s="462"/>
      <c r="V229" s="462"/>
      <c r="W229" s="462"/>
      <c r="X229" s="462"/>
      <c r="Y229" s="462"/>
      <c r="Z229" s="462"/>
      <c r="AA229" s="462"/>
      <c r="AB229" s="462"/>
      <c r="AC229" s="463"/>
    </row>
    <row r="230" spans="1:29" ht="17.25" customHeight="1" x14ac:dyDescent="0.55000000000000004">
      <c r="A230" s="464" t="s">
        <v>793</v>
      </c>
      <c r="B230" s="466" t="s">
        <v>794</v>
      </c>
      <c r="C230" s="467"/>
      <c r="D230" s="468" t="s">
        <v>795</v>
      </c>
      <c r="E230" s="468"/>
      <c r="F230" s="467"/>
      <c r="G230" s="467"/>
      <c r="H230" s="469">
        <f xml:space="preserve"> 報告書入力!$B$100</f>
        <v>0</v>
      </c>
      <c r="I230" s="470"/>
      <c r="J230" s="462">
        <f xml:space="preserve"> 報告書入力!$C$100</f>
        <v>0</v>
      </c>
      <c r="K230" s="462"/>
      <c r="L230" s="462"/>
      <c r="M230" s="462"/>
      <c r="N230" s="462"/>
      <c r="O230" s="462"/>
      <c r="P230" s="462"/>
      <c r="Q230" s="462"/>
      <c r="R230" s="462"/>
      <c r="S230" s="462"/>
      <c r="T230" s="462"/>
      <c r="U230" s="462"/>
      <c r="V230" s="462"/>
      <c r="W230" s="462"/>
      <c r="X230" s="462"/>
      <c r="Y230" s="462"/>
      <c r="Z230" s="462"/>
      <c r="AA230" s="462"/>
      <c r="AB230" s="462"/>
      <c r="AC230" s="463"/>
    </row>
    <row r="231" spans="1:29" ht="17.25" customHeight="1" x14ac:dyDescent="0.55000000000000004">
      <c r="A231" s="464"/>
      <c r="B231" s="466" t="s">
        <v>796</v>
      </c>
      <c r="C231" s="467"/>
      <c r="D231" s="468" t="s">
        <v>797</v>
      </c>
      <c r="E231" s="468"/>
      <c r="F231" s="467"/>
      <c r="G231" s="467"/>
      <c r="H231" s="469">
        <f xml:space="preserve"> 報告書入力!$B$101</f>
        <v>0</v>
      </c>
      <c r="I231" s="470"/>
      <c r="J231" s="462">
        <f xml:space="preserve"> 報告書入力!$C$101</f>
        <v>0</v>
      </c>
      <c r="K231" s="462"/>
      <c r="L231" s="462"/>
      <c r="M231" s="462"/>
      <c r="N231" s="462"/>
      <c r="O231" s="462"/>
      <c r="P231" s="462"/>
      <c r="Q231" s="462"/>
      <c r="R231" s="462"/>
      <c r="S231" s="462"/>
      <c r="T231" s="462"/>
      <c r="U231" s="462"/>
      <c r="V231" s="462"/>
      <c r="W231" s="462"/>
      <c r="X231" s="462"/>
      <c r="Y231" s="462"/>
      <c r="Z231" s="462"/>
      <c r="AA231" s="462"/>
      <c r="AB231" s="462"/>
      <c r="AC231" s="463"/>
    </row>
    <row r="232" spans="1:29" ht="17.25" customHeight="1" x14ac:dyDescent="0.55000000000000004">
      <c r="A232" s="464"/>
      <c r="B232" s="466"/>
      <c r="C232" s="467"/>
      <c r="D232" s="468" t="s">
        <v>798</v>
      </c>
      <c r="E232" s="468"/>
      <c r="F232" s="467"/>
      <c r="G232" s="467"/>
      <c r="H232" s="469"/>
      <c r="I232" s="470"/>
      <c r="J232" s="462">
        <f xml:space="preserve"> 報告書入力!$C$102</f>
        <v>0</v>
      </c>
      <c r="K232" s="462"/>
      <c r="L232" s="462"/>
      <c r="M232" s="462"/>
      <c r="N232" s="462"/>
      <c r="O232" s="462"/>
      <c r="P232" s="462"/>
      <c r="Q232" s="462"/>
      <c r="R232" s="462"/>
      <c r="S232" s="462"/>
      <c r="T232" s="462"/>
      <c r="U232" s="462"/>
      <c r="V232" s="462"/>
      <c r="W232" s="462"/>
      <c r="X232" s="462"/>
      <c r="Y232" s="462"/>
      <c r="Z232" s="462"/>
      <c r="AA232" s="462"/>
      <c r="AB232" s="462"/>
      <c r="AC232" s="463"/>
    </row>
    <row r="233" spans="1:29" ht="17.25" customHeight="1" x14ac:dyDescent="0.55000000000000004">
      <c r="A233" s="464" t="s">
        <v>799</v>
      </c>
      <c r="B233" s="466" t="s">
        <v>800</v>
      </c>
      <c r="C233" s="467"/>
      <c r="D233" s="468" t="s">
        <v>794</v>
      </c>
      <c r="E233" s="468"/>
      <c r="F233" s="467"/>
      <c r="G233" s="467"/>
      <c r="H233" s="469">
        <f xml:space="preserve"> 報告書入力!$B$103</f>
        <v>0</v>
      </c>
      <c r="I233" s="470"/>
      <c r="J233" s="462">
        <f xml:space="preserve"> 報告書入力!$C$103</f>
        <v>0</v>
      </c>
      <c r="K233" s="462"/>
      <c r="L233" s="462"/>
      <c r="M233" s="462"/>
      <c r="N233" s="462"/>
      <c r="O233" s="462"/>
      <c r="P233" s="462"/>
      <c r="Q233" s="462"/>
      <c r="R233" s="462"/>
      <c r="S233" s="462"/>
      <c r="T233" s="462"/>
      <c r="U233" s="462"/>
      <c r="V233" s="462"/>
      <c r="W233" s="462"/>
      <c r="X233" s="462"/>
      <c r="Y233" s="462"/>
      <c r="Z233" s="462"/>
      <c r="AA233" s="462"/>
      <c r="AB233" s="462"/>
      <c r="AC233" s="463"/>
    </row>
    <row r="234" spans="1:29" ht="17.25" customHeight="1" x14ac:dyDescent="0.55000000000000004">
      <c r="A234" s="464"/>
      <c r="B234" s="466"/>
      <c r="C234" s="467"/>
      <c r="D234" s="468" t="s">
        <v>801</v>
      </c>
      <c r="E234" s="468"/>
      <c r="F234" s="467"/>
      <c r="G234" s="467"/>
      <c r="H234" s="469">
        <f xml:space="preserve"> 報告書入力!$B$104</f>
        <v>0</v>
      </c>
      <c r="I234" s="470"/>
      <c r="J234" s="462">
        <f xml:space="preserve"> 報告書入力!$C$104</f>
        <v>0</v>
      </c>
      <c r="K234" s="462"/>
      <c r="L234" s="462"/>
      <c r="M234" s="462"/>
      <c r="N234" s="462"/>
      <c r="O234" s="462"/>
      <c r="P234" s="462"/>
      <c r="Q234" s="462"/>
      <c r="R234" s="462"/>
      <c r="S234" s="462"/>
      <c r="T234" s="462"/>
      <c r="U234" s="462"/>
      <c r="V234" s="462"/>
      <c r="W234" s="462"/>
      <c r="X234" s="462"/>
      <c r="Y234" s="462"/>
      <c r="Z234" s="462"/>
      <c r="AA234" s="462"/>
      <c r="AB234" s="462"/>
      <c r="AC234" s="463"/>
    </row>
    <row r="235" spans="1:29" ht="17.25" customHeight="1" x14ac:dyDescent="0.55000000000000004">
      <c r="A235" s="465"/>
      <c r="B235" s="471" t="s">
        <v>802</v>
      </c>
      <c r="C235" s="472"/>
      <c r="D235" s="472"/>
      <c r="E235" s="472"/>
      <c r="F235" s="472"/>
      <c r="G235" s="472"/>
      <c r="H235" s="458">
        <f xml:space="preserve"> 報告書入力!$B$105</f>
        <v>0</v>
      </c>
      <c r="I235" s="459"/>
      <c r="J235" s="460">
        <f xml:space="preserve"> 報告書入力!$C$105</f>
        <v>0</v>
      </c>
      <c r="K235" s="460"/>
      <c r="L235" s="460"/>
      <c r="M235" s="460"/>
      <c r="N235" s="460"/>
      <c r="O235" s="460"/>
      <c r="P235" s="460"/>
      <c r="Q235" s="460"/>
      <c r="R235" s="460"/>
      <c r="S235" s="460"/>
      <c r="T235" s="460"/>
      <c r="U235" s="460"/>
      <c r="V235" s="460"/>
      <c r="W235" s="460"/>
      <c r="X235" s="460"/>
      <c r="Y235" s="460"/>
      <c r="Z235" s="460"/>
      <c r="AA235" s="460"/>
      <c r="AB235" s="460"/>
      <c r="AC235" s="461"/>
    </row>
    <row r="267" spans="1:28" ht="12" customHeight="1" x14ac:dyDescent="0.15">
      <c r="A267" s="311" t="str">
        <f xml:space="preserve"> 報告書入力!C1</f>
        <v>ver.5.1.1</v>
      </c>
      <c r="B267" s="312"/>
      <c r="C267" s="312"/>
      <c r="D267" s="312"/>
      <c r="E267" s="312"/>
      <c r="F267" s="312"/>
      <c r="G267" s="312"/>
      <c r="H267" s="312"/>
      <c r="I267" s="312"/>
      <c r="J267" s="312"/>
      <c r="K267" s="312"/>
      <c r="L267" s="312"/>
      <c r="M267" s="312"/>
      <c r="N267" s="312"/>
      <c r="O267" s="310"/>
      <c r="P267" s="310"/>
      <c r="Q267" s="310"/>
      <c r="R267" s="310"/>
      <c r="S267" s="310"/>
      <c r="T267" s="310"/>
      <c r="U267" s="310"/>
      <c r="V267" s="310"/>
      <c r="W267" s="310"/>
      <c r="X267" s="310"/>
      <c r="Y267" s="310"/>
      <c r="Z267" s="310"/>
      <c r="AA267" s="310"/>
      <c r="AB267" s="310"/>
    </row>
  </sheetData>
  <mergeCells count="390">
    <mergeCell ref="M31:X32"/>
    <mergeCell ref="N59:Q59"/>
    <mergeCell ref="R59:X59"/>
    <mergeCell ref="S2:X3"/>
    <mergeCell ref="Y2:Y3"/>
    <mergeCell ref="Z2:AB3"/>
    <mergeCell ref="S4:V5"/>
    <mergeCell ref="W4:AB5"/>
    <mergeCell ref="S6:U6"/>
    <mergeCell ref="V6:AB6"/>
    <mergeCell ref="S7:U7"/>
    <mergeCell ref="V7:AB7"/>
    <mergeCell ref="C14:AA15"/>
    <mergeCell ref="F29:I30"/>
    <mergeCell ref="J29:V30"/>
    <mergeCell ref="W29:X30"/>
    <mergeCell ref="F31:I35"/>
    <mergeCell ref="J31:L32"/>
    <mergeCell ref="J35:L35"/>
    <mergeCell ref="M35:X35"/>
    <mergeCell ref="J33:L33"/>
    <mergeCell ref="M33:X33"/>
    <mergeCell ref="J34:L34"/>
    <mergeCell ref="B38:AB40"/>
    <mergeCell ref="X53:AA53"/>
    <mergeCell ref="AB53:AC53"/>
    <mergeCell ref="A66:A68"/>
    <mergeCell ref="B66:H68"/>
    <mergeCell ref="I66:W68"/>
    <mergeCell ref="X68:AC68"/>
    <mergeCell ref="M34:X34"/>
    <mergeCell ref="A60:D60"/>
    <mergeCell ref="E60:M60"/>
    <mergeCell ref="N60:Q60"/>
    <mergeCell ref="R60:X60"/>
    <mergeCell ref="A54:Q55"/>
    <mergeCell ref="A56:D56"/>
    <mergeCell ref="E56:AC56"/>
    <mergeCell ref="A57:D57"/>
    <mergeCell ref="E57:AC57"/>
    <mergeCell ref="A58:D58"/>
    <mergeCell ref="E58:M58"/>
    <mergeCell ref="N58:Q58"/>
    <mergeCell ref="R58:X58"/>
    <mergeCell ref="A59:D59"/>
    <mergeCell ref="B41:AB44"/>
    <mergeCell ref="Z75:AC76"/>
    <mergeCell ref="A83:A84"/>
    <mergeCell ref="B83:AC84"/>
    <mergeCell ref="E59:M59"/>
    <mergeCell ref="B71:AC71"/>
    <mergeCell ref="A61:D61"/>
    <mergeCell ref="E61:M61"/>
    <mergeCell ref="N61:Q61"/>
    <mergeCell ref="R61:AC61"/>
    <mergeCell ref="A62:AC62"/>
    <mergeCell ref="A64:L65"/>
    <mergeCell ref="M64:AC65"/>
    <mergeCell ref="B69:AC69"/>
    <mergeCell ref="E99:E100"/>
    <mergeCell ref="F99:AC100"/>
    <mergeCell ref="F102:AC103"/>
    <mergeCell ref="A86:J87"/>
    <mergeCell ref="A88:D89"/>
    <mergeCell ref="E88:E89"/>
    <mergeCell ref="F88:AC89"/>
    <mergeCell ref="H76:N76"/>
    <mergeCell ref="O76:W76"/>
    <mergeCell ref="H77:N77"/>
    <mergeCell ref="O77:W77"/>
    <mergeCell ref="X77:Y77"/>
    <mergeCell ref="A79:A81"/>
    <mergeCell ref="B79:B81"/>
    <mergeCell ref="C79:AC81"/>
    <mergeCell ref="A73:G77"/>
    <mergeCell ref="H73:N73"/>
    <mergeCell ref="O73:W73"/>
    <mergeCell ref="X73:AC73"/>
    <mergeCell ref="H74:N74"/>
    <mergeCell ref="O74:W74"/>
    <mergeCell ref="X74:Y74"/>
    <mergeCell ref="H75:N75"/>
    <mergeCell ref="O75:W75"/>
    <mergeCell ref="F129:H131"/>
    <mergeCell ref="R129:S129"/>
    <mergeCell ref="I131:J132"/>
    <mergeCell ref="K131:L131"/>
    <mergeCell ref="M131:O131"/>
    <mergeCell ref="P131:Q131"/>
    <mergeCell ref="A97:D100"/>
    <mergeCell ref="A101:D105"/>
    <mergeCell ref="A90:D91"/>
    <mergeCell ref="E90:E91"/>
    <mergeCell ref="F90:AC91"/>
    <mergeCell ref="A92:D92"/>
    <mergeCell ref="F92:AC92"/>
    <mergeCell ref="A93:D96"/>
    <mergeCell ref="E93:E94"/>
    <mergeCell ref="F93:AC94"/>
    <mergeCell ref="E95:E96"/>
    <mergeCell ref="F95:AC96"/>
    <mergeCell ref="E97:E98"/>
    <mergeCell ref="F97:AC98"/>
    <mergeCell ref="F101:AC101"/>
    <mergeCell ref="E104:E105"/>
    <mergeCell ref="F104:AC105"/>
    <mergeCell ref="E102:E103"/>
    <mergeCell ref="K132:L132"/>
    <mergeCell ref="M132:O132"/>
    <mergeCell ref="P132:Q132"/>
    <mergeCell ref="R132:S132"/>
    <mergeCell ref="T132:AC132"/>
    <mergeCell ref="T129:AC129"/>
    <mergeCell ref="K130:L130"/>
    <mergeCell ref="M130:O130"/>
    <mergeCell ref="P130:Q130"/>
    <mergeCell ref="R130:S130"/>
    <mergeCell ref="T130:AC130"/>
    <mergeCell ref="A118:E125"/>
    <mergeCell ref="F118:AC118"/>
    <mergeCell ref="F119:AC120"/>
    <mergeCell ref="G121:K121"/>
    <mergeCell ref="L121:L122"/>
    <mergeCell ref="M121:Q121"/>
    <mergeCell ref="R121:R122"/>
    <mergeCell ref="S121:W121"/>
    <mergeCell ref="X121:X122"/>
    <mergeCell ref="G122:K124"/>
    <mergeCell ref="X123:X124"/>
    <mergeCell ref="A126:E127"/>
    <mergeCell ref="F126:AC127"/>
    <mergeCell ref="A128:E138"/>
    <mergeCell ref="M129:O129"/>
    <mergeCell ref="P129:Q129"/>
    <mergeCell ref="X108:AA108"/>
    <mergeCell ref="AB108:AC108"/>
    <mergeCell ref="A109:N110"/>
    <mergeCell ref="O109:AC110"/>
    <mergeCell ref="A112:H113"/>
    <mergeCell ref="S112:V113"/>
    <mergeCell ref="I112:N113"/>
    <mergeCell ref="O112:R113"/>
    <mergeCell ref="C115:AC115"/>
    <mergeCell ref="F128:H128"/>
    <mergeCell ref="I128:J128"/>
    <mergeCell ref="K128:L128"/>
    <mergeCell ref="M128:O128"/>
    <mergeCell ref="P128:S128"/>
    <mergeCell ref="T128:AC128"/>
    <mergeCell ref="M122:Q124"/>
    <mergeCell ref="S122:W124"/>
    <mergeCell ref="L123:L124"/>
    <mergeCell ref="R123:R124"/>
    <mergeCell ref="F133:AC133"/>
    <mergeCell ref="F134:F137"/>
    <mergeCell ref="G134:V137"/>
    <mergeCell ref="W134:AC138"/>
    <mergeCell ref="G138:V138"/>
    <mergeCell ref="I129:J130"/>
    <mergeCell ref="K129:L129"/>
    <mergeCell ref="E164:O164"/>
    <mergeCell ref="Q164:S164"/>
    <mergeCell ref="T164:AC164"/>
    <mergeCell ref="A148:E155"/>
    <mergeCell ref="G148:AC149"/>
    <mergeCell ref="F150:F152"/>
    <mergeCell ref="G150:AC152"/>
    <mergeCell ref="F153:F155"/>
    <mergeCell ref="G153:AC155"/>
    <mergeCell ref="A139:E147"/>
    <mergeCell ref="F139:AC140"/>
    <mergeCell ref="G141:AC143"/>
    <mergeCell ref="F144:F147"/>
    <mergeCell ref="G144:AC147"/>
    <mergeCell ref="R131:S131"/>
    <mergeCell ref="T131:AC131"/>
    <mergeCell ref="F132:H132"/>
    <mergeCell ref="B165:D166"/>
    <mergeCell ref="E165:O166"/>
    <mergeCell ref="Q165:S166"/>
    <mergeCell ref="T165:AC166"/>
    <mergeCell ref="X158:AA158"/>
    <mergeCell ref="AB158:AC158"/>
    <mergeCell ref="A159:Q160"/>
    <mergeCell ref="A163:A166"/>
    <mergeCell ref="B163:D163"/>
    <mergeCell ref="E163:O163"/>
    <mergeCell ref="P163:P166"/>
    <mergeCell ref="Q163:S163"/>
    <mergeCell ref="T163:AC163"/>
    <mergeCell ref="B164:D164"/>
    <mergeCell ref="A167:D167"/>
    <mergeCell ref="E167:AC167"/>
    <mergeCell ref="A168:D168"/>
    <mergeCell ref="E168:AC168"/>
    <mergeCell ref="A169:D169"/>
    <mergeCell ref="E169:F169"/>
    <mergeCell ref="G169:O169"/>
    <mergeCell ref="P169:Q169"/>
    <mergeCell ref="R169:AC169"/>
    <mergeCell ref="A172:D172"/>
    <mergeCell ref="E172:O172"/>
    <mergeCell ref="P172:S172"/>
    <mergeCell ref="T172:AC172"/>
    <mergeCell ref="A173:D173"/>
    <mergeCell ref="E173:O173"/>
    <mergeCell ref="P173:S173"/>
    <mergeCell ref="T173:AC173"/>
    <mergeCell ref="A170:D170"/>
    <mergeCell ref="E170:O170"/>
    <mergeCell ref="P170:S170"/>
    <mergeCell ref="T170:AC170"/>
    <mergeCell ref="A171:D171"/>
    <mergeCell ref="E171:O171"/>
    <mergeCell ref="P171:S171"/>
    <mergeCell ref="T171:AC171"/>
    <mergeCell ref="B177:D177"/>
    <mergeCell ref="E177:H177"/>
    <mergeCell ref="I177:O177"/>
    <mergeCell ref="P177:S177"/>
    <mergeCell ref="T177:AC177"/>
    <mergeCell ref="A178:D179"/>
    <mergeCell ref="E178:AC179"/>
    <mergeCell ref="T175:AC175"/>
    <mergeCell ref="B176:D176"/>
    <mergeCell ref="E176:H176"/>
    <mergeCell ref="I176:O176"/>
    <mergeCell ref="P176:S176"/>
    <mergeCell ref="T176:AC176"/>
    <mergeCell ref="A174:A177"/>
    <mergeCell ref="B174:D174"/>
    <mergeCell ref="E174:H174"/>
    <mergeCell ref="I174:O174"/>
    <mergeCell ref="P174:S174"/>
    <mergeCell ref="T174:AC174"/>
    <mergeCell ref="B175:D175"/>
    <mergeCell ref="E175:H175"/>
    <mergeCell ref="I175:O175"/>
    <mergeCell ref="P175:S175"/>
    <mergeCell ref="A181:H181"/>
    <mergeCell ref="A182:A186"/>
    <mergeCell ref="B182:G182"/>
    <mergeCell ref="H182:O182"/>
    <mergeCell ref="P182:T182"/>
    <mergeCell ref="U182:AC182"/>
    <mergeCell ref="B183:D186"/>
    <mergeCell ref="E183:G183"/>
    <mergeCell ref="H183:AC183"/>
    <mergeCell ref="E184:G184"/>
    <mergeCell ref="E189:G189"/>
    <mergeCell ref="H189:AC189"/>
    <mergeCell ref="A191:AC191"/>
    <mergeCell ref="A192:G192"/>
    <mergeCell ref="H192:V192"/>
    <mergeCell ref="W192:AC192"/>
    <mergeCell ref="H184:AC184"/>
    <mergeCell ref="E185:G185"/>
    <mergeCell ref="H185:AC185"/>
    <mergeCell ref="E186:G186"/>
    <mergeCell ref="H186:AC186"/>
    <mergeCell ref="A187:D189"/>
    <mergeCell ref="E187:G187"/>
    <mergeCell ref="H187:AC187"/>
    <mergeCell ref="E188:G188"/>
    <mergeCell ref="H188:AC188"/>
    <mergeCell ref="A193:G193"/>
    <mergeCell ref="H193:V193"/>
    <mergeCell ref="W193:AC193"/>
    <mergeCell ref="A194:A201"/>
    <mergeCell ref="B194:G194"/>
    <mergeCell ref="H194:J196"/>
    <mergeCell ref="K194:V194"/>
    <mergeCell ref="W194:AC194"/>
    <mergeCell ref="B195:G195"/>
    <mergeCell ref="K195:V195"/>
    <mergeCell ref="W195:AC195"/>
    <mergeCell ref="B196:G196"/>
    <mergeCell ref="K196:V196"/>
    <mergeCell ref="W196:AC196"/>
    <mergeCell ref="B197:G198"/>
    <mergeCell ref="H197:J197"/>
    <mergeCell ref="K197:V197"/>
    <mergeCell ref="W197:AC197"/>
    <mergeCell ref="H198:J198"/>
    <mergeCell ref="K198:V198"/>
    <mergeCell ref="W198:AC198"/>
    <mergeCell ref="B199:G199"/>
    <mergeCell ref="H199:J201"/>
    <mergeCell ref="K199:N199"/>
    <mergeCell ref="O199:P201"/>
    <mergeCell ref="Q199:V199"/>
    <mergeCell ref="W199:AC199"/>
    <mergeCell ref="B200:G200"/>
    <mergeCell ref="K200:N200"/>
    <mergeCell ref="Q200:V200"/>
    <mergeCell ref="A203:G203"/>
    <mergeCell ref="H203:J204"/>
    <mergeCell ref="K203:V203"/>
    <mergeCell ref="W203:AC203"/>
    <mergeCell ref="A204:G204"/>
    <mergeCell ref="K204:V204"/>
    <mergeCell ref="W204:AC204"/>
    <mergeCell ref="W200:AC200"/>
    <mergeCell ref="B201:G201"/>
    <mergeCell ref="K201:N201"/>
    <mergeCell ref="Q201:V201"/>
    <mergeCell ref="W201:AC201"/>
    <mergeCell ref="A202:G202"/>
    <mergeCell ref="H202:V202"/>
    <mergeCell ref="W202:AC202"/>
    <mergeCell ref="A207:G207"/>
    <mergeCell ref="K207:V207"/>
    <mergeCell ref="W207:AC207"/>
    <mergeCell ref="X210:AA210"/>
    <mergeCell ref="AB210:AC210"/>
    <mergeCell ref="A214:J214"/>
    <mergeCell ref="A205:C206"/>
    <mergeCell ref="D205:G205"/>
    <mergeCell ref="H205:V205"/>
    <mergeCell ref="W205:AC205"/>
    <mergeCell ref="D206:G206"/>
    <mergeCell ref="H206:V206"/>
    <mergeCell ref="W206:AC206"/>
    <mergeCell ref="A218:C219"/>
    <mergeCell ref="D218:G218"/>
    <mergeCell ref="H218:I218"/>
    <mergeCell ref="J218:AC218"/>
    <mergeCell ref="D219:G219"/>
    <mergeCell ref="H219:I219"/>
    <mergeCell ref="J219:AC219"/>
    <mergeCell ref="A215:C215"/>
    <mergeCell ref="D215:G215"/>
    <mergeCell ref="H215:I215"/>
    <mergeCell ref="J215:AC215"/>
    <mergeCell ref="A216:C217"/>
    <mergeCell ref="D216:G216"/>
    <mergeCell ref="H216:I217"/>
    <mergeCell ref="J216:AC216"/>
    <mergeCell ref="D217:G217"/>
    <mergeCell ref="J217:AC217"/>
    <mergeCell ref="A220:C223"/>
    <mergeCell ref="D220:G220"/>
    <mergeCell ref="H220:I223"/>
    <mergeCell ref="J220:AC220"/>
    <mergeCell ref="D221:G221"/>
    <mergeCell ref="J221:AC221"/>
    <mergeCell ref="D222:G222"/>
    <mergeCell ref="J222:AC222"/>
    <mergeCell ref="D223:G223"/>
    <mergeCell ref="J223:AC223"/>
    <mergeCell ref="J227:AC227"/>
    <mergeCell ref="D228:G228"/>
    <mergeCell ref="H228:I228"/>
    <mergeCell ref="J228:AC228"/>
    <mergeCell ref="B229:G229"/>
    <mergeCell ref="H229:I229"/>
    <mergeCell ref="J229:AC229"/>
    <mergeCell ref="A224:G224"/>
    <mergeCell ref="H224:I224"/>
    <mergeCell ref="J224:AC224"/>
    <mergeCell ref="A225:A229"/>
    <mergeCell ref="B225:C228"/>
    <mergeCell ref="D225:G225"/>
    <mergeCell ref="H225:I227"/>
    <mergeCell ref="J225:AC225"/>
    <mergeCell ref="D226:G226"/>
    <mergeCell ref="J226:AC226"/>
    <mergeCell ref="D227:G227"/>
    <mergeCell ref="H235:I235"/>
    <mergeCell ref="J235:AC235"/>
    <mergeCell ref="J232:AC232"/>
    <mergeCell ref="A233:A235"/>
    <mergeCell ref="B233:C234"/>
    <mergeCell ref="D233:G233"/>
    <mergeCell ref="H233:I233"/>
    <mergeCell ref="J233:AC233"/>
    <mergeCell ref="D234:G234"/>
    <mergeCell ref="H234:I234"/>
    <mergeCell ref="J234:AC234"/>
    <mergeCell ref="B235:G235"/>
    <mergeCell ref="A230:A232"/>
    <mergeCell ref="B230:C230"/>
    <mergeCell ref="D230:G230"/>
    <mergeCell ref="H230:I230"/>
    <mergeCell ref="J230:AC230"/>
    <mergeCell ref="B231:C232"/>
    <mergeCell ref="D231:G231"/>
    <mergeCell ref="H231:I232"/>
    <mergeCell ref="J231:AC231"/>
    <mergeCell ref="D232:G232"/>
  </mergeCells>
  <phoneticPr fontId="3"/>
  <conditionalFormatting sqref="H74:W74">
    <cfRule type="expression" dxfId="7" priority="5" stopIfTrue="1">
      <formula>$A$73&gt;=1.5</formula>
    </cfRule>
  </conditionalFormatting>
  <conditionalFormatting sqref="H75:W75">
    <cfRule type="expression" dxfId="6" priority="6" stopIfTrue="1">
      <formula>AND($A$73&gt;=1,$A$73&lt;1.5)</formula>
    </cfRule>
  </conditionalFormatting>
  <conditionalFormatting sqref="H76:W76">
    <cfRule type="expression" dxfId="5" priority="7" stopIfTrue="1">
      <formula>AND($A$73&gt;=0.7,$A$73&lt;1)</formula>
    </cfRule>
  </conditionalFormatting>
  <conditionalFormatting sqref="H77:W77">
    <cfRule type="expression" dxfId="4" priority="8" stopIfTrue="1">
      <formula>$A$73&lt;0.7</formula>
    </cfRule>
  </conditionalFormatting>
  <conditionalFormatting sqref="M129:O129">
    <cfRule type="expression" dxfId="3" priority="4" stopIfTrue="1">
      <formula>$M$129=$A$73</formula>
    </cfRule>
  </conditionalFormatting>
  <conditionalFormatting sqref="M130:O130">
    <cfRule type="expression" dxfId="2" priority="3" stopIfTrue="1">
      <formula>$M$130=$A$73</formula>
    </cfRule>
  </conditionalFormatting>
  <conditionalFormatting sqref="M131:O131">
    <cfRule type="expression" dxfId="1" priority="2" stopIfTrue="1">
      <formula>$M$131=$A$73</formula>
    </cfRule>
  </conditionalFormatting>
  <conditionalFormatting sqref="M132:O132">
    <cfRule type="expression" dxfId="0" priority="1" stopIfTrue="1">
      <formula>$M$132=$A$73</formula>
    </cfRule>
  </conditionalFormatting>
  <pageMargins left="0.7" right="0.7" top="0.75" bottom="0.75" header="0.3" footer="0.3"/>
  <pageSetup paperSize="9" scale="77" orientation="portrait" r:id="rId1"/>
  <rowBreaks count="4" manualBreakCount="4">
    <brk id="51" max="28" man="1"/>
    <brk id="106" max="16383" man="1"/>
    <brk id="156" max="28" man="1"/>
    <brk id="208" max="16383"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報告書入力</vt:lpstr>
      <vt:lpstr>診断員データ入力</vt:lpstr>
      <vt:lpstr>●報告書印刷</vt:lpstr>
      <vt:lpstr>●報告書印刷!Print_Area</vt:lpstr>
      <vt:lpstr>診断員データ入力!Print_Area</vt:lpstr>
      <vt:lpstr>報告書入力!Print_Area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2025-12-11T08:34:25Z</cp:lastPrinted>
  <dcterms:created xsi:type="dcterms:W3CDTF">2019-02-06T02:28:28Z</dcterms:created>
  <dcterms:modified xsi:type="dcterms:W3CDTF">2026-05-27T07:37:41Z</dcterms:modified>
</cp:coreProperties>
</file>