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526"/>
  <workbookPr defaultThemeVersion="124226" filterPrivacy="1"/>
  <xr:revisionPtr xr6:coauthVersionLast="47" xr6:coauthVersionMax="47" documentId="13_ncr:1_{777EAAB4-A7AB-48D1-967E-4D1366E241A6}" revIDLastSave="0" xr10:uidLastSave="{00000000-0000-0000-0000-000000000000}"/>
  <workbookProtection lockStructure="1" workbookAlgorithmName="SHA-512" workbookHashValue="EVaKi7wYopxiDG2VKOVmu+RChEw7XzLmhJ23HlTslgJryOYknepScMTRa1SYEdDB12XDgILHjX+qqBUIykDg/g==" workbookSaltValue="HfsWDjezn+8K6ZJenlBVHQ==" workbookSpinCount="100000"/>
  <bookViews>
    <workbookView tabRatio="695" xr2:uid="{00000000-000D-0000-FFFF-FFFF00000000}" windowHeight="15840" windowWidth="29040" xWindow="-120" yWindow="-16320"/>
  </bookViews>
  <sheets>
    <sheet r:id="rId1" name="既存・導入予定" sheetId="9"/>
    <sheet r:id="rId2" name="&lt;チリングユニット&gt;マスタ" sheetId="2" state="hidden"/>
    <sheet r:id="rId3" name="@日冷工機器特性テーブル一覧" sheetId="13" state="hidden"/>
  </sheets>
  <definedNames>
    <definedName hidden="1" localSheetId="2" name="_xlnm._FilterDatabase">'@日冷工機器特性テーブル一覧'!$A$4:$O$4</definedName>
    <definedName hidden="1" localSheetId="1" name="_xlnm._FilterDatabase">'&lt;チリングユニット&gt;マスタ'!$I$7:$M$7</definedName>
    <definedName localSheetId="1" name="_xlnm.Print_Area">'&lt;チリングユニット&gt;マスタ'!$B$2:$AF$88</definedName>
    <definedName localSheetId="0" name="_xlnm.Print_Area">既存・導入予定!$A$1:$AH$48</definedName>
    <definedName localSheetId="0" name="_xlnm.Print_Titles">既存・導入予定!$3:$26</definedName>
    <definedName name="空冷式">'&lt;チリングユニット&gt;マスタ'!#REF!</definedName>
    <definedName name="空冷式ＨＰ">既存・導入予定!$AL$7:$AM$7</definedName>
    <definedName name="空冷式冷房">既存・導入予定!$AL$6</definedName>
    <definedName name="水冷式">既存・導入予定!$AL$5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2" i="9" l="1"/>
  <c r="AK24" i="9" l="1"/>
  <c r="Q43" i="9" l="1"/>
  <c r="Q39" i="9"/>
  <c r="Q35" i="9"/>
  <c r="Q42" i="9"/>
  <c r="Q38" i="9"/>
  <c r="Q34" i="9"/>
  <c r="Q41" i="9"/>
  <c r="Q37" i="9"/>
  <c r="Q36" i="9"/>
  <c r="Q33" i="9"/>
  <c r="Q32" i="9"/>
  <c r="Q40" i="9"/>
  <c r="AT34" i="9"/>
  <c r="AT42" i="9"/>
  <c r="AT35" i="9"/>
  <c r="AT39" i="9"/>
  <c r="AT43" i="9"/>
  <c r="AT38" i="9"/>
  <c r="AT36" i="9"/>
  <c r="AT40" i="9"/>
  <c r="AT33" i="9"/>
  <c r="AT37" i="9"/>
  <c r="AT41" i="9"/>
  <c r="AT32" i="9"/>
  <c r="AU32" i="9" s="1"/>
  <c r="AU41" i="9" l="1"/>
  <c r="AU36" i="9"/>
  <c r="AU39" i="9"/>
  <c r="AU37" i="9"/>
  <c r="AU35" i="9"/>
  <c r="AU33" i="9"/>
  <c r="AU38" i="9"/>
  <c r="AU42" i="9"/>
  <c r="AU40" i="9"/>
  <c r="AU43" i="9"/>
  <c r="AU34" i="9"/>
  <c r="AU44" i="9" l="1"/>
  <c r="B45" i="9" s="1"/>
  <c r="AJ19" i="9"/>
  <c r="AK13" i="9" l="1"/>
  <c r="AK12" i="9"/>
  <c r="AK14" i="9"/>
  <c r="K35" i="9"/>
  <c r="K36" i="9"/>
  <c r="AJ20" i="9"/>
  <c r="K37" i="9"/>
  <c r="AM32" i="9" l="1"/>
  <c r="AM35" i="9"/>
  <c r="AM43" i="9"/>
  <c r="AM40" i="9"/>
  <c r="AM33" i="9"/>
  <c r="AM34" i="9"/>
  <c r="AM38" i="9"/>
  <c r="AM42" i="9"/>
  <c r="AM39" i="9"/>
  <c r="AM36" i="9"/>
  <c r="AM37" i="9"/>
  <c r="AM41" i="9"/>
  <c r="T44" i="9"/>
  <c r="AK19" i="9"/>
  <c r="K38" i="9" l="1"/>
  <c r="K40" i="9"/>
  <c r="K41" i="9"/>
  <c r="K39" i="9"/>
  <c r="AA177" i="2"/>
  <c r="AB177" i="2" s="1"/>
  <c r="AA173" i="2"/>
  <c r="AB173" i="2" s="1"/>
  <c r="AA169" i="2"/>
  <c r="AB169" i="2" s="1"/>
  <c r="AA165" i="2"/>
  <c r="AB165" i="2" s="1"/>
  <c r="AA161" i="2"/>
  <c r="AB161" i="2" s="1"/>
  <c r="AA157" i="2"/>
  <c r="AB157" i="2" s="1"/>
  <c r="AA153" i="2"/>
  <c r="AB153" i="2" s="1"/>
  <c r="AA176" i="2"/>
  <c r="AB176" i="2" s="1"/>
  <c r="AA172" i="2"/>
  <c r="AB172" i="2" s="1"/>
  <c r="AA168" i="2"/>
  <c r="AB168" i="2" s="1"/>
  <c r="AA164" i="2"/>
  <c r="AB164" i="2" s="1"/>
  <c r="AA160" i="2"/>
  <c r="AB160" i="2" s="1"/>
  <c r="AA156" i="2"/>
  <c r="AB156" i="2" s="1"/>
  <c r="AA152" i="2"/>
  <c r="AB152" i="2" s="1"/>
  <c r="AA175" i="2"/>
  <c r="AB175" i="2" s="1"/>
  <c r="AA171" i="2"/>
  <c r="AB171" i="2" s="1"/>
  <c r="AA167" i="2"/>
  <c r="AB167" i="2" s="1"/>
  <c r="AA163" i="2"/>
  <c r="AB163" i="2" s="1"/>
  <c r="AA159" i="2"/>
  <c r="AB159" i="2" s="1"/>
  <c r="AA155" i="2"/>
  <c r="AB155" i="2" s="1"/>
  <c r="AA151" i="2"/>
  <c r="AB151" i="2" s="1"/>
  <c r="AA174" i="2"/>
  <c r="AB174" i="2" s="1"/>
  <c r="AA170" i="2"/>
  <c r="AB170" i="2" s="1"/>
  <c r="AA166" i="2"/>
  <c r="AB166" i="2" s="1"/>
  <c r="AA162" i="2"/>
  <c r="AB162" i="2" s="1"/>
  <c r="AA158" i="2"/>
  <c r="AB158" i="2" s="1"/>
  <c r="AA154" i="2"/>
  <c r="AB154" i="2" s="1"/>
  <c r="AA150" i="2"/>
  <c r="AB150" i="2" s="1"/>
  <c r="K43" i="9"/>
  <c r="K33" i="9"/>
  <c r="K32" i="9"/>
  <c r="K42" i="9"/>
  <c r="K34" i="9"/>
  <c r="AK20" i="9"/>
  <c r="AA233" i="2" l="1"/>
  <c r="AB233" i="2" s="1"/>
  <c r="AA229" i="2"/>
  <c r="AB229" i="2" s="1"/>
  <c r="AA225" i="2"/>
  <c r="AB225" i="2" s="1"/>
  <c r="AA221" i="2"/>
  <c r="AB221" i="2" s="1"/>
  <c r="AA217" i="2"/>
  <c r="AB217" i="2" s="1"/>
  <c r="AA213" i="2"/>
  <c r="AB213" i="2" s="1"/>
  <c r="AA209" i="2"/>
  <c r="AB209" i="2" s="1"/>
  <c r="AA232" i="2"/>
  <c r="AB232" i="2" s="1"/>
  <c r="AA228" i="2"/>
  <c r="AB228" i="2" s="1"/>
  <c r="AA224" i="2"/>
  <c r="AB224" i="2" s="1"/>
  <c r="AA220" i="2"/>
  <c r="AB220" i="2" s="1"/>
  <c r="AA216" i="2"/>
  <c r="AB216" i="2" s="1"/>
  <c r="AA212" i="2"/>
  <c r="AB212" i="2" s="1"/>
  <c r="AA208" i="2"/>
  <c r="AB208" i="2" s="1"/>
  <c r="AA231" i="2"/>
  <c r="AB231" i="2" s="1"/>
  <c r="AA227" i="2"/>
  <c r="AB227" i="2" s="1"/>
  <c r="AA223" i="2"/>
  <c r="AB223" i="2" s="1"/>
  <c r="AA219" i="2"/>
  <c r="AB219" i="2" s="1"/>
  <c r="AA215" i="2"/>
  <c r="AB215" i="2" s="1"/>
  <c r="AA211" i="2"/>
  <c r="AB211" i="2" s="1"/>
  <c r="AA207" i="2"/>
  <c r="AB207" i="2" s="1"/>
  <c r="AA230" i="2"/>
  <c r="AB230" i="2" s="1"/>
  <c r="AA226" i="2"/>
  <c r="AB226" i="2" s="1"/>
  <c r="AA222" i="2"/>
  <c r="AB222" i="2" s="1"/>
  <c r="AA218" i="2"/>
  <c r="AB218" i="2" s="1"/>
  <c r="AA214" i="2"/>
  <c r="AB214" i="2" s="1"/>
  <c r="AA210" i="2"/>
  <c r="AB210" i="2" s="1"/>
  <c r="AA206" i="2"/>
  <c r="AB206" i="2" s="1"/>
  <c r="AA261" i="2"/>
  <c r="AB261" i="2" s="1"/>
  <c r="AA257" i="2"/>
  <c r="AB257" i="2" s="1"/>
  <c r="AA253" i="2"/>
  <c r="AB253" i="2" s="1"/>
  <c r="AA249" i="2"/>
  <c r="AB249" i="2" s="1"/>
  <c r="AA245" i="2"/>
  <c r="AB245" i="2" s="1"/>
  <c r="AA241" i="2"/>
  <c r="AB241" i="2" s="1"/>
  <c r="AA237" i="2"/>
  <c r="AB237" i="2" s="1"/>
  <c r="AA260" i="2"/>
  <c r="AB260" i="2" s="1"/>
  <c r="AA256" i="2"/>
  <c r="AB256" i="2" s="1"/>
  <c r="AA252" i="2"/>
  <c r="AB252" i="2" s="1"/>
  <c r="AA248" i="2"/>
  <c r="AB248" i="2" s="1"/>
  <c r="AA244" i="2"/>
  <c r="AB244" i="2" s="1"/>
  <c r="AA240" i="2"/>
  <c r="AB240" i="2" s="1"/>
  <c r="AA236" i="2"/>
  <c r="AB236" i="2" s="1"/>
  <c r="AA259" i="2"/>
  <c r="AB259" i="2" s="1"/>
  <c r="AA255" i="2"/>
  <c r="AB255" i="2" s="1"/>
  <c r="AA251" i="2"/>
  <c r="AB251" i="2" s="1"/>
  <c r="AA247" i="2"/>
  <c r="AB247" i="2" s="1"/>
  <c r="AA243" i="2"/>
  <c r="AB243" i="2" s="1"/>
  <c r="AA239" i="2"/>
  <c r="AB239" i="2" s="1"/>
  <c r="AA235" i="2"/>
  <c r="AB235" i="2" s="1"/>
  <c r="AA258" i="2"/>
  <c r="AB258" i="2" s="1"/>
  <c r="AA254" i="2"/>
  <c r="AB254" i="2" s="1"/>
  <c r="AA250" i="2"/>
  <c r="AB250" i="2" s="1"/>
  <c r="AA246" i="2"/>
  <c r="AB246" i="2" s="1"/>
  <c r="AA242" i="2"/>
  <c r="AB242" i="2" s="1"/>
  <c r="AA238" i="2"/>
  <c r="AB238" i="2" s="1"/>
  <c r="AA234" i="2"/>
  <c r="AB234" i="2" s="1"/>
  <c r="AA205" i="2"/>
  <c r="AB205" i="2" s="1"/>
  <c r="AA201" i="2"/>
  <c r="AB201" i="2" s="1"/>
  <c r="AA197" i="2"/>
  <c r="AB197" i="2" s="1"/>
  <c r="AA193" i="2"/>
  <c r="AB193" i="2" s="1"/>
  <c r="AA189" i="2"/>
  <c r="AB189" i="2" s="1"/>
  <c r="AA185" i="2"/>
  <c r="AB185" i="2" s="1"/>
  <c r="AA181" i="2"/>
  <c r="AB181" i="2" s="1"/>
  <c r="AA204" i="2"/>
  <c r="AB204" i="2" s="1"/>
  <c r="AA200" i="2"/>
  <c r="AB200" i="2" s="1"/>
  <c r="AA196" i="2"/>
  <c r="AB196" i="2" s="1"/>
  <c r="AA192" i="2"/>
  <c r="AB192" i="2" s="1"/>
  <c r="AA188" i="2"/>
  <c r="AB188" i="2" s="1"/>
  <c r="AA184" i="2"/>
  <c r="AB184" i="2" s="1"/>
  <c r="AA180" i="2"/>
  <c r="AB180" i="2" s="1"/>
  <c r="AA203" i="2"/>
  <c r="AB203" i="2" s="1"/>
  <c r="AA199" i="2"/>
  <c r="AB199" i="2" s="1"/>
  <c r="AA195" i="2"/>
  <c r="AB195" i="2" s="1"/>
  <c r="AA191" i="2"/>
  <c r="AB191" i="2" s="1"/>
  <c r="AA187" i="2"/>
  <c r="AB187" i="2" s="1"/>
  <c r="AA183" i="2"/>
  <c r="AB183" i="2" s="1"/>
  <c r="AA179" i="2"/>
  <c r="AB179" i="2" s="1"/>
  <c r="AA202" i="2"/>
  <c r="AB202" i="2" s="1"/>
  <c r="AA198" i="2"/>
  <c r="AB198" i="2" s="1"/>
  <c r="AA194" i="2"/>
  <c r="AB194" i="2" s="1"/>
  <c r="AA190" i="2"/>
  <c r="AB190" i="2" s="1"/>
  <c r="AA186" i="2"/>
  <c r="AB186" i="2" s="1"/>
  <c r="AA182" i="2"/>
  <c r="AB182" i="2" s="1"/>
  <c r="AA178" i="2"/>
  <c r="AB178" i="2" s="1"/>
  <c r="AA345" i="2"/>
  <c r="AB345" i="2" s="1"/>
  <c r="AA341" i="2"/>
  <c r="AB341" i="2" s="1"/>
  <c r="AA337" i="2"/>
  <c r="AB337" i="2" s="1"/>
  <c r="AA333" i="2"/>
  <c r="AB333" i="2" s="1"/>
  <c r="AA329" i="2"/>
  <c r="AB329" i="2" s="1"/>
  <c r="AA325" i="2"/>
  <c r="AB325" i="2" s="1"/>
  <c r="AA321" i="2"/>
  <c r="AB321" i="2" s="1"/>
  <c r="AA344" i="2"/>
  <c r="AB344" i="2" s="1"/>
  <c r="AA340" i="2"/>
  <c r="AB340" i="2" s="1"/>
  <c r="AA336" i="2"/>
  <c r="AB336" i="2" s="1"/>
  <c r="AA332" i="2"/>
  <c r="AB332" i="2" s="1"/>
  <c r="AA328" i="2"/>
  <c r="AB328" i="2" s="1"/>
  <c r="AA324" i="2"/>
  <c r="AB324" i="2" s="1"/>
  <c r="AA320" i="2"/>
  <c r="AB320" i="2" s="1"/>
  <c r="AA343" i="2"/>
  <c r="AB343" i="2" s="1"/>
  <c r="AA339" i="2"/>
  <c r="AB339" i="2" s="1"/>
  <c r="AA335" i="2"/>
  <c r="AB335" i="2" s="1"/>
  <c r="AA331" i="2"/>
  <c r="AB331" i="2" s="1"/>
  <c r="AA327" i="2"/>
  <c r="AB327" i="2" s="1"/>
  <c r="AA323" i="2"/>
  <c r="AB323" i="2" s="1"/>
  <c r="AA319" i="2"/>
  <c r="AB319" i="2" s="1"/>
  <c r="AA342" i="2"/>
  <c r="AB342" i="2" s="1"/>
  <c r="AA338" i="2"/>
  <c r="AB338" i="2" s="1"/>
  <c r="AA334" i="2"/>
  <c r="AB334" i="2" s="1"/>
  <c r="AA330" i="2"/>
  <c r="AB330" i="2" s="1"/>
  <c r="AA326" i="2"/>
  <c r="AB326" i="2" s="1"/>
  <c r="AA322" i="2"/>
  <c r="AB322" i="2" s="1"/>
  <c r="AA318" i="2"/>
  <c r="AB318" i="2" s="1"/>
  <c r="AA37" i="2"/>
  <c r="AB37" i="2" s="1"/>
  <c r="AA33" i="2"/>
  <c r="AB33" i="2" s="1"/>
  <c r="AA29" i="2"/>
  <c r="AB29" i="2" s="1"/>
  <c r="AA25" i="2"/>
  <c r="AB25" i="2" s="1"/>
  <c r="AA21" i="2"/>
  <c r="AB21" i="2" s="1"/>
  <c r="AA17" i="2"/>
  <c r="AB17" i="2" s="1"/>
  <c r="AA13" i="2"/>
  <c r="AB13" i="2" s="1"/>
  <c r="AA36" i="2"/>
  <c r="AB36" i="2" s="1"/>
  <c r="AA32" i="2"/>
  <c r="AB32" i="2" s="1"/>
  <c r="AA28" i="2"/>
  <c r="AB28" i="2" s="1"/>
  <c r="AA24" i="2"/>
  <c r="AB24" i="2" s="1"/>
  <c r="AA20" i="2"/>
  <c r="AB20" i="2" s="1"/>
  <c r="AA16" i="2"/>
  <c r="AB16" i="2" s="1"/>
  <c r="AA12" i="2"/>
  <c r="AB12" i="2" s="1"/>
  <c r="AA35" i="2"/>
  <c r="AB35" i="2" s="1"/>
  <c r="AA31" i="2"/>
  <c r="AB31" i="2" s="1"/>
  <c r="AA27" i="2"/>
  <c r="AB27" i="2" s="1"/>
  <c r="AA23" i="2"/>
  <c r="AB23" i="2" s="1"/>
  <c r="AA19" i="2"/>
  <c r="AB19" i="2" s="1"/>
  <c r="AA15" i="2"/>
  <c r="AB15" i="2" s="1"/>
  <c r="AA11" i="2"/>
  <c r="AB11" i="2" s="1"/>
  <c r="AA34" i="2"/>
  <c r="AB34" i="2" s="1"/>
  <c r="AA30" i="2"/>
  <c r="AB30" i="2" s="1"/>
  <c r="AA26" i="2"/>
  <c r="AB26" i="2" s="1"/>
  <c r="AA22" i="2"/>
  <c r="AB22" i="2" s="1"/>
  <c r="AA18" i="2"/>
  <c r="AB18" i="2" s="1"/>
  <c r="AA14" i="2"/>
  <c r="AB14" i="2" s="1"/>
  <c r="AA10" i="2"/>
  <c r="AB10" i="2" s="1"/>
  <c r="AA65" i="2"/>
  <c r="AB65" i="2" s="1"/>
  <c r="AA61" i="2"/>
  <c r="AB61" i="2" s="1"/>
  <c r="AA57" i="2"/>
  <c r="AB57" i="2" s="1"/>
  <c r="AA53" i="2"/>
  <c r="AB53" i="2" s="1"/>
  <c r="AA49" i="2"/>
  <c r="AB49" i="2" s="1"/>
  <c r="AA45" i="2"/>
  <c r="AB45" i="2" s="1"/>
  <c r="AA41" i="2"/>
  <c r="AB41" i="2" s="1"/>
  <c r="AA64" i="2"/>
  <c r="AB64" i="2" s="1"/>
  <c r="AA60" i="2"/>
  <c r="AB60" i="2" s="1"/>
  <c r="AA56" i="2"/>
  <c r="AB56" i="2" s="1"/>
  <c r="AA52" i="2"/>
  <c r="AB52" i="2" s="1"/>
  <c r="AA48" i="2"/>
  <c r="AB48" i="2" s="1"/>
  <c r="AA44" i="2"/>
  <c r="AB44" i="2" s="1"/>
  <c r="AA40" i="2"/>
  <c r="AB40" i="2" s="1"/>
  <c r="AA63" i="2"/>
  <c r="AB63" i="2" s="1"/>
  <c r="AA59" i="2"/>
  <c r="AB59" i="2" s="1"/>
  <c r="AA55" i="2"/>
  <c r="AB55" i="2" s="1"/>
  <c r="AA51" i="2"/>
  <c r="AB51" i="2" s="1"/>
  <c r="AA47" i="2"/>
  <c r="AB47" i="2" s="1"/>
  <c r="AA43" i="2"/>
  <c r="AB43" i="2" s="1"/>
  <c r="AA39" i="2"/>
  <c r="AB39" i="2" s="1"/>
  <c r="AA62" i="2"/>
  <c r="AB62" i="2" s="1"/>
  <c r="AA58" i="2"/>
  <c r="AB58" i="2" s="1"/>
  <c r="AA54" i="2"/>
  <c r="AB54" i="2" s="1"/>
  <c r="AA50" i="2"/>
  <c r="AB50" i="2" s="1"/>
  <c r="AA46" i="2"/>
  <c r="AB46" i="2" s="1"/>
  <c r="AA42" i="2"/>
  <c r="AB42" i="2" s="1"/>
  <c r="AA38" i="2"/>
  <c r="AB38" i="2" s="1"/>
  <c r="AA317" i="2"/>
  <c r="AB317" i="2" s="1"/>
  <c r="AA313" i="2"/>
  <c r="AB313" i="2" s="1"/>
  <c r="AA309" i="2"/>
  <c r="AB309" i="2" s="1"/>
  <c r="AA305" i="2"/>
  <c r="AB305" i="2" s="1"/>
  <c r="AA301" i="2"/>
  <c r="AB301" i="2" s="1"/>
  <c r="AA297" i="2"/>
  <c r="AB297" i="2" s="1"/>
  <c r="AA293" i="2"/>
  <c r="AB293" i="2" s="1"/>
  <c r="AA316" i="2"/>
  <c r="AB316" i="2" s="1"/>
  <c r="AA312" i="2"/>
  <c r="AB312" i="2" s="1"/>
  <c r="AA308" i="2"/>
  <c r="AB308" i="2" s="1"/>
  <c r="AA304" i="2"/>
  <c r="AB304" i="2" s="1"/>
  <c r="AA300" i="2"/>
  <c r="AB300" i="2" s="1"/>
  <c r="AA296" i="2"/>
  <c r="AB296" i="2" s="1"/>
  <c r="AA292" i="2"/>
  <c r="AB292" i="2" s="1"/>
  <c r="AA315" i="2"/>
  <c r="AB315" i="2" s="1"/>
  <c r="AA311" i="2"/>
  <c r="AB311" i="2" s="1"/>
  <c r="AA307" i="2"/>
  <c r="AB307" i="2" s="1"/>
  <c r="AA303" i="2"/>
  <c r="AB303" i="2" s="1"/>
  <c r="AA299" i="2"/>
  <c r="AB299" i="2" s="1"/>
  <c r="AA295" i="2"/>
  <c r="AB295" i="2" s="1"/>
  <c r="AA291" i="2"/>
  <c r="AB291" i="2" s="1"/>
  <c r="AA314" i="2"/>
  <c r="AB314" i="2" s="1"/>
  <c r="AA310" i="2"/>
  <c r="AB310" i="2" s="1"/>
  <c r="AA306" i="2"/>
  <c r="AB306" i="2" s="1"/>
  <c r="AA302" i="2"/>
  <c r="AB302" i="2" s="1"/>
  <c r="AA298" i="2"/>
  <c r="AB298" i="2" s="1"/>
  <c r="AA294" i="2"/>
  <c r="AB294" i="2" s="1"/>
  <c r="AA290" i="2"/>
  <c r="AB290" i="2" s="1"/>
  <c r="AA121" i="2"/>
  <c r="AB121" i="2" s="1"/>
  <c r="AA117" i="2"/>
  <c r="AB117" i="2" s="1"/>
  <c r="AA113" i="2"/>
  <c r="AB113" i="2" s="1"/>
  <c r="AA109" i="2"/>
  <c r="AB109" i="2" s="1"/>
  <c r="AA105" i="2"/>
  <c r="AB105" i="2" s="1"/>
  <c r="AA101" i="2"/>
  <c r="AB101" i="2" s="1"/>
  <c r="AA97" i="2"/>
  <c r="AB97" i="2" s="1"/>
  <c r="AA120" i="2"/>
  <c r="AB120" i="2" s="1"/>
  <c r="AA116" i="2"/>
  <c r="AB116" i="2" s="1"/>
  <c r="AA112" i="2"/>
  <c r="AB112" i="2" s="1"/>
  <c r="AA108" i="2"/>
  <c r="AB108" i="2" s="1"/>
  <c r="AA104" i="2"/>
  <c r="AB104" i="2" s="1"/>
  <c r="AA100" i="2"/>
  <c r="AB100" i="2" s="1"/>
  <c r="AA96" i="2"/>
  <c r="AB96" i="2" s="1"/>
  <c r="AA119" i="2"/>
  <c r="AB119" i="2" s="1"/>
  <c r="AA115" i="2"/>
  <c r="AB115" i="2" s="1"/>
  <c r="AA111" i="2"/>
  <c r="AB111" i="2" s="1"/>
  <c r="AA107" i="2"/>
  <c r="AB107" i="2" s="1"/>
  <c r="AA103" i="2"/>
  <c r="AB103" i="2" s="1"/>
  <c r="AA99" i="2"/>
  <c r="AB99" i="2" s="1"/>
  <c r="AA95" i="2"/>
  <c r="AB95" i="2" s="1"/>
  <c r="AA118" i="2"/>
  <c r="AB118" i="2" s="1"/>
  <c r="AA114" i="2"/>
  <c r="AB114" i="2" s="1"/>
  <c r="AA110" i="2"/>
  <c r="AB110" i="2" s="1"/>
  <c r="AA106" i="2"/>
  <c r="AB106" i="2" s="1"/>
  <c r="AA102" i="2"/>
  <c r="AB102" i="2" s="1"/>
  <c r="AA98" i="2"/>
  <c r="AB98" i="2" s="1"/>
  <c r="AA94" i="2"/>
  <c r="AB94" i="2" s="1"/>
  <c r="AA289" i="2"/>
  <c r="AB289" i="2" s="1"/>
  <c r="AA285" i="2"/>
  <c r="AB285" i="2" s="1"/>
  <c r="AA281" i="2"/>
  <c r="AB281" i="2" s="1"/>
  <c r="AA277" i="2"/>
  <c r="AB277" i="2" s="1"/>
  <c r="AA273" i="2"/>
  <c r="AB273" i="2" s="1"/>
  <c r="AA269" i="2"/>
  <c r="AB269" i="2" s="1"/>
  <c r="AA265" i="2"/>
  <c r="AB265" i="2" s="1"/>
  <c r="AA288" i="2"/>
  <c r="AB288" i="2" s="1"/>
  <c r="AA284" i="2"/>
  <c r="AB284" i="2" s="1"/>
  <c r="AA280" i="2"/>
  <c r="AB280" i="2" s="1"/>
  <c r="AA276" i="2"/>
  <c r="AB276" i="2" s="1"/>
  <c r="AA272" i="2"/>
  <c r="AB272" i="2" s="1"/>
  <c r="AA268" i="2"/>
  <c r="AB268" i="2" s="1"/>
  <c r="AA264" i="2"/>
  <c r="AB264" i="2" s="1"/>
  <c r="AA287" i="2"/>
  <c r="AB287" i="2" s="1"/>
  <c r="AA283" i="2"/>
  <c r="AB283" i="2" s="1"/>
  <c r="AA279" i="2"/>
  <c r="AB279" i="2" s="1"/>
  <c r="AA275" i="2"/>
  <c r="AB275" i="2" s="1"/>
  <c r="AA271" i="2"/>
  <c r="AB271" i="2" s="1"/>
  <c r="AA267" i="2"/>
  <c r="AB267" i="2" s="1"/>
  <c r="AA263" i="2"/>
  <c r="AB263" i="2" s="1"/>
  <c r="AA286" i="2"/>
  <c r="AB286" i="2" s="1"/>
  <c r="AA282" i="2"/>
  <c r="AB282" i="2" s="1"/>
  <c r="AA278" i="2"/>
  <c r="AB278" i="2" s="1"/>
  <c r="AA274" i="2"/>
  <c r="AB274" i="2" s="1"/>
  <c r="AA270" i="2"/>
  <c r="AB270" i="2" s="1"/>
  <c r="AA266" i="2"/>
  <c r="AB266" i="2" s="1"/>
  <c r="AA262" i="2"/>
  <c r="AB262" i="2" s="1"/>
  <c r="AA93" i="2"/>
  <c r="AB93" i="2" s="1"/>
  <c r="AA89" i="2"/>
  <c r="AB89" i="2" s="1"/>
  <c r="AA85" i="2"/>
  <c r="AB85" i="2" s="1"/>
  <c r="AA81" i="2"/>
  <c r="AB81" i="2" s="1"/>
  <c r="AA77" i="2"/>
  <c r="AB77" i="2" s="1"/>
  <c r="AA73" i="2"/>
  <c r="AB73" i="2" s="1"/>
  <c r="AA69" i="2"/>
  <c r="AB69" i="2" s="1"/>
  <c r="AA92" i="2"/>
  <c r="AB92" i="2" s="1"/>
  <c r="AA88" i="2"/>
  <c r="AB88" i="2" s="1"/>
  <c r="AA84" i="2"/>
  <c r="AB84" i="2" s="1"/>
  <c r="AA80" i="2"/>
  <c r="AB80" i="2" s="1"/>
  <c r="AA76" i="2"/>
  <c r="AB76" i="2" s="1"/>
  <c r="AA72" i="2"/>
  <c r="AB72" i="2" s="1"/>
  <c r="AA68" i="2"/>
  <c r="AB68" i="2" s="1"/>
  <c r="AA91" i="2"/>
  <c r="AB91" i="2" s="1"/>
  <c r="AA87" i="2"/>
  <c r="AB87" i="2" s="1"/>
  <c r="AA83" i="2"/>
  <c r="AB83" i="2" s="1"/>
  <c r="AA79" i="2"/>
  <c r="AB79" i="2" s="1"/>
  <c r="AA75" i="2"/>
  <c r="AB75" i="2" s="1"/>
  <c r="AA71" i="2"/>
  <c r="AB71" i="2" s="1"/>
  <c r="AA67" i="2"/>
  <c r="AB67" i="2" s="1"/>
  <c r="AA90" i="2"/>
  <c r="AB90" i="2" s="1"/>
  <c r="AA86" i="2"/>
  <c r="AB86" i="2" s="1"/>
  <c r="AA82" i="2"/>
  <c r="AB82" i="2" s="1"/>
  <c r="AA78" i="2"/>
  <c r="AB78" i="2" s="1"/>
  <c r="AA74" i="2"/>
  <c r="AB74" i="2" s="1"/>
  <c r="AA70" i="2"/>
  <c r="AB70" i="2" s="1"/>
  <c r="AA66" i="2"/>
  <c r="AB66" i="2" s="1"/>
  <c r="AA149" i="2"/>
  <c r="AB149" i="2" s="1"/>
  <c r="AA145" i="2"/>
  <c r="AB145" i="2" s="1"/>
  <c r="AA141" i="2"/>
  <c r="AB141" i="2" s="1"/>
  <c r="AA137" i="2"/>
  <c r="AB137" i="2" s="1"/>
  <c r="AA133" i="2"/>
  <c r="AB133" i="2" s="1"/>
  <c r="AA129" i="2"/>
  <c r="AB129" i="2" s="1"/>
  <c r="AA125" i="2"/>
  <c r="AB125" i="2" s="1"/>
  <c r="AA148" i="2"/>
  <c r="AB148" i="2" s="1"/>
  <c r="AA144" i="2"/>
  <c r="AB144" i="2" s="1"/>
  <c r="AA140" i="2"/>
  <c r="AB140" i="2" s="1"/>
  <c r="AA136" i="2"/>
  <c r="AB136" i="2" s="1"/>
  <c r="AA132" i="2"/>
  <c r="AB132" i="2" s="1"/>
  <c r="AA128" i="2"/>
  <c r="AB128" i="2" s="1"/>
  <c r="AA124" i="2"/>
  <c r="AB124" i="2" s="1"/>
  <c r="AA147" i="2"/>
  <c r="AB147" i="2" s="1"/>
  <c r="AA143" i="2"/>
  <c r="AB143" i="2" s="1"/>
  <c r="AA139" i="2"/>
  <c r="AB139" i="2" s="1"/>
  <c r="AA135" i="2"/>
  <c r="AB135" i="2" s="1"/>
  <c r="AA131" i="2"/>
  <c r="AB131" i="2" s="1"/>
  <c r="AA127" i="2"/>
  <c r="AB127" i="2" s="1"/>
  <c r="AA123" i="2"/>
  <c r="AB123" i="2" s="1"/>
  <c r="AA146" i="2"/>
  <c r="AB146" i="2" s="1"/>
  <c r="AA142" i="2"/>
  <c r="AB142" i="2" s="1"/>
  <c r="AA138" i="2"/>
  <c r="AB138" i="2" s="1"/>
  <c r="AA134" i="2"/>
  <c r="AB134" i="2" s="1"/>
  <c r="AA130" i="2"/>
  <c r="AB130" i="2" s="1"/>
  <c r="AA126" i="2"/>
  <c r="AB126" i="2" s="1"/>
  <c r="AA122" i="2"/>
  <c r="AB122" i="2" s="1"/>
  <c r="T10" i="2" l="1"/>
  <c r="T11" i="2"/>
  <c r="T12" i="2"/>
  <c r="T13" i="2"/>
  <c r="T14" i="2"/>
  <c r="T15" i="2"/>
  <c r="T16" i="2"/>
  <c r="T17" i="2"/>
  <c r="T18" i="2"/>
  <c r="T19" i="2"/>
  <c r="T20" i="2"/>
  <c r="T21" i="2"/>
  <c r="T22" i="2"/>
  <c r="T23" i="2"/>
  <c r="T24" i="2"/>
  <c r="T25" i="2"/>
  <c r="T26" i="2"/>
  <c r="T27" i="2"/>
  <c r="T28" i="2"/>
  <c r="T29" i="2"/>
  <c r="T30" i="2"/>
  <c r="T31" i="2"/>
  <c r="T32" i="2"/>
  <c r="T33" i="2"/>
  <c r="T34" i="2"/>
  <c r="T35" i="2"/>
  <c r="T36" i="2"/>
  <c r="T37" i="2"/>
  <c r="T38" i="2"/>
  <c r="T39" i="2"/>
  <c r="T40" i="2"/>
  <c r="T41" i="2"/>
  <c r="T42" i="2"/>
  <c r="T43" i="2"/>
  <c r="T44" i="2"/>
  <c r="T45" i="2"/>
  <c r="T46" i="2"/>
  <c r="T47" i="2"/>
  <c r="T48" i="2"/>
  <c r="T49" i="2"/>
  <c r="T50" i="2"/>
  <c r="T51" i="2"/>
  <c r="T52" i="2"/>
  <c r="T53" i="2"/>
  <c r="T54" i="2"/>
  <c r="T55" i="2"/>
  <c r="T56" i="2"/>
  <c r="T57" i="2"/>
  <c r="T58" i="2"/>
  <c r="T59" i="2"/>
  <c r="T60" i="2"/>
  <c r="T61" i="2"/>
  <c r="T62" i="2"/>
  <c r="T63" i="2"/>
  <c r="T64" i="2"/>
  <c r="T65" i="2"/>
  <c r="T66" i="2"/>
  <c r="T67" i="2"/>
  <c r="T68" i="2"/>
  <c r="T69" i="2"/>
  <c r="T70" i="2"/>
  <c r="T71" i="2"/>
  <c r="T72" i="2"/>
  <c r="T73" i="2"/>
  <c r="T74" i="2"/>
  <c r="T75" i="2"/>
  <c r="T76" i="2"/>
  <c r="T77" i="2"/>
  <c r="T78" i="2"/>
  <c r="T79" i="2"/>
  <c r="T80" i="2"/>
  <c r="T81" i="2"/>
  <c r="T82" i="2"/>
  <c r="T83" i="2"/>
  <c r="T84" i="2"/>
  <c r="T85" i="2"/>
  <c r="T86" i="2"/>
  <c r="T87" i="2"/>
  <c r="T88" i="2"/>
  <c r="T89" i="2"/>
  <c r="T90" i="2"/>
  <c r="T91" i="2"/>
  <c r="T92" i="2"/>
  <c r="T93" i="2"/>
  <c r="T94" i="2"/>
  <c r="T95" i="2"/>
  <c r="T96" i="2"/>
  <c r="T97" i="2"/>
  <c r="T98" i="2"/>
  <c r="T99" i="2"/>
  <c r="T100" i="2"/>
  <c r="T101" i="2"/>
  <c r="T102" i="2"/>
  <c r="T103" i="2"/>
  <c r="T104" i="2"/>
  <c r="T105" i="2"/>
  <c r="T106" i="2"/>
  <c r="T107" i="2"/>
  <c r="T108" i="2"/>
  <c r="T109" i="2"/>
  <c r="T110" i="2"/>
  <c r="T111" i="2"/>
  <c r="T112" i="2"/>
  <c r="T113" i="2"/>
  <c r="T114" i="2"/>
  <c r="T115" i="2"/>
  <c r="T116" i="2"/>
  <c r="T117" i="2"/>
  <c r="T118" i="2"/>
  <c r="T119" i="2"/>
  <c r="T120" i="2"/>
  <c r="T121" i="2"/>
  <c r="T122" i="2"/>
  <c r="T123" i="2"/>
  <c r="T124" i="2"/>
  <c r="T125" i="2"/>
  <c r="T126" i="2"/>
  <c r="T127" i="2"/>
  <c r="T128" i="2"/>
  <c r="T129" i="2"/>
  <c r="T130" i="2"/>
  <c r="T131" i="2"/>
  <c r="T132" i="2"/>
  <c r="T133" i="2"/>
  <c r="T134" i="2"/>
  <c r="T135" i="2"/>
  <c r="T136" i="2"/>
  <c r="T137" i="2"/>
  <c r="T138" i="2"/>
  <c r="T139" i="2"/>
  <c r="T140" i="2"/>
  <c r="T141" i="2"/>
  <c r="T142" i="2"/>
  <c r="T143" i="2"/>
  <c r="T144" i="2"/>
  <c r="T145" i="2"/>
  <c r="T146" i="2"/>
  <c r="T147" i="2"/>
  <c r="T148" i="2"/>
  <c r="T149" i="2"/>
  <c r="T150" i="2"/>
  <c r="T151" i="2"/>
  <c r="T152" i="2"/>
  <c r="T153" i="2"/>
  <c r="T154" i="2"/>
  <c r="T155" i="2"/>
  <c r="T156" i="2"/>
  <c r="T157" i="2"/>
  <c r="T158" i="2"/>
  <c r="T159" i="2"/>
  <c r="T160" i="2"/>
  <c r="T161" i="2"/>
  <c r="T162" i="2"/>
  <c r="T163" i="2"/>
  <c r="T164" i="2"/>
  <c r="T165" i="2"/>
  <c r="T166" i="2"/>
  <c r="T167" i="2"/>
  <c r="T168" i="2"/>
  <c r="T169" i="2"/>
  <c r="T170" i="2"/>
  <c r="T171" i="2"/>
  <c r="T172" i="2"/>
  <c r="T173" i="2"/>
  <c r="T174" i="2"/>
  <c r="T175" i="2"/>
  <c r="T176" i="2"/>
  <c r="T177" i="2"/>
  <c r="T178" i="2"/>
  <c r="T179" i="2"/>
  <c r="T180" i="2"/>
  <c r="T181" i="2"/>
  <c r="T182" i="2"/>
  <c r="T183" i="2"/>
  <c r="T184" i="2"/>
  <c r="T185" i="2"/>
  <c r="T186" i="2"/>
  <c r="T187" i="2"/>
  <c r="T188" i="2"/>
  <c r="T189" i="2"/>
  <c r="T190" i="2"/>
  <c r="T191" i="2"/>
  <c r="T192" i="2"/>
  <c r="T193" i="2"/>
  <c r="T194" i="2"/>
  <c r="T195" i="2"/>
  <c r="T196" i="2"/>
  <c r="T197" i="2"/>
  <c r="T198" i="2"/>
  <c r="T199" i="2"/>
  <c r="T200" i="2"/>
  <c r="T201" i="2"/>
  <c r="T202" i="2"/>
  <c r="T203" i="2"/>
  <c r="T204" i="2"/>
  <c r="T205" i="2"/>
  <c r="T206" i="2"/>
  <c r="T207" i="2"/>
  <c r="T208" i="2"/>
  <c r="T209" i="2"/>
  <c r="T210" i="2"/>
  <c r="T211" i="2"/>
  <c r="T212" i="2"/>
  <c r="T213" i="2"/>
  <c r="T214" i="2"/>
  <c r="T215" i="2"/>
  <c r="T216" i="2"/>
  <c r="T217" i="2"/>
  <c r="T218" i="2"/>
  <c r="T219" i="2"/>
  <c r="T220" i="2"/>
  <c r="T221" i="2"/>
  <c r="T222" i="2"/>
  <c r="T223" i="2"/>
  <c r="T224" i="2"/>
  <c r="T225" i="2"/>
  <c r="T226" i="2"/>
  <c r="T227" i="2"/>
  <c r="T228" i="2"/>
  <c r="T229" i="2"/>
  <c r="T230" i="2"/>
  <c r="T231" i="2"/>
  <c r="T232" i="2"/>
  <c r="T233" i="2"/>
  <c r="T234" i="2"/>
  <c r="T235" i="2"/>
  <c r="T236" i="2"/>
  <c r="T237" i="2"/>
  <c r="T238" i="2"/>
  <c r="T239" i="2"/>
  <c r="T240" i="2"/>
  <c r="T241" i="2"/>
  <c r="T242" i="2"/>
  <c r="T243" i="2"/>
  <c r="T244" i="2"/>
  <c r="T245" i="2"/>
  <c r="T246" i="2"/>
  <c r="T247" i="2"/>
  <c r="T248" i="2"/>
  <c r="T249" i="2"/>
  <c r="T250" i="2"/>
  <c r="T251" i="2"/>
  <c r="T252" i="2"/>
  <c r="T253" i="2"/>
  <c r="T254" i="2"/>
  <c r="T255" i="2"/>
  <c r="T256" i="2"/>
  <c r="T257" i="2"/>
  <c r="T258" i="2"/>
  <c r="T259" i="2"/>
  <c r="T260" i="2"/>
  <c r="T261" i="2"/>
  <c r="T262" i="2"/>
  <c r="T263" i="2"/>
  <c r="T264" i="2"/>
  <c r="T265" i="2"/>
  <c r="T266" i="2"/>
  <c r="T267" i="2"/>
  <c r="T268" i="2"/>
  <c r="T269" i="2"/>
  <c r="T270" i="2"/>
  <c r="T271" i="2"/>
  <c r="T272" i="2"/>
  <c r="T273" i="2"/>
  <c r="T274" i="2"/>
  <c r="T275" i="2"/>
  <c r="T276" i="2"/>
  <c r="T277" i="2"/>
  <c r="T278" i="2"/>
  <c r="T279" i="2"/>
  <c r="T280" i="2"/>
  <c r="T281" i="2"/>
  <c r="T282" i="2"/>
  <c r="T283" i="2"/>
  <c r="T284" i="2"/>
  <c r="T285" i="2"/>
  <c r="T286" i="2"/>
  <c r="T287" i="2"/>
  <c r="T288" i="2"/>
  <c r="T289" i="2"/>
  <c r="T290" i="2"/>
  <c r="T291" i="2"/>
  <c r="T292" i="2"/>
  <c r="T293" i="2"/>
  <c r="T294" i="2"/>
  <c r="T295" i="2"/>
  <c r="T296" i="2"/>
  <c r="T297" i="2"/>
  <c r="T298" i="2"/>
  <c r="T299" i="2"/>
  <c r="T300" i="2"/>
  <c r="T301" i="2"/>
  <c r="T302" i="2"/>
  <c r="T303" i="2"/>
  <c r="T304" i="2"/>
  <c r="T305" i="2"/>
  <c r="T306" i="2"/>
  <c r="T307" i="2"/>
  <c r="T308" i="2"/>
  <c r="T309" i="2"/>
  <c r="T310" i="2"/>
  <c r="T311" i="2"/>
  <c r="T312" i="2"/>
  <c r="T313" i="2"/>
  <c r="T314" i="2"/>
  <c r="T315" i="2"/>
  <c r="T316" i="2"/>
  <c r="T317" i="2"/>
  <c r="T318" i="2"/>
  <c r="T319" i="2"/>
  <c r="T320" i="2"/>
  <c r="T321" i="2"/>
  <c r="T322" i="2"/>
  <c r="T323" i="2"/>
  <c r="T324" i="2"/>
  <c r="T325" i="2"/>
  <c r="T326" i="2"/>
  <c r="T327" i="2"/>
  <c r="T328" i="2"/>
  <c r="T329" i="2"/>
  <c r="T330" i="2"/>
  <c r="T331" i="2"/>
  <c r="T332" i="2"/>
  <c r="T333" i="2"/>
  <c r="T334" i="2"/>
  <c r="T335" i="2"/>
  <c r="T336" i="2"/>
  <c r="T337" i="2"/>
  <c r="T338" i="2"/>
  <c r="T339" i="2"/>
  <c r="T340" i="2"/>
  <c r="T341" i="2"/>
  <c r="T342" i="2"/>
  <c r="T343" i="2"/>
  <c r="T344" i="2"/>
  <c r="T345" i="2"/>
  <c r="AK38" i="9" l="1"/>
  <c r="AK34" i="9"/>
  <c r="AK37" i="9"/>
  <c r="AK42" i="9"/>
  <c r="AK43" i="9"/>
  <c r="AK35" i="9"/>
  <c r="AK39" i="9"/>
  <c r="AK33" i="9"/>
  <c r="AK40" i="9"/>
  <c r="AK32" i="9"/>
  <c r="N32" i="9" s="1"/>
  <c r="AO32" i="9" s="1"/>
  <c r="AK36" i="9"/>
  <c r="AK41" i="9"/>
  <c r="N41" i="9" l="1"/>
  <c r="N42" i="9"/>
  <c r="AO42" i="9" s="1"/>
  <c r="AO41" i="9" l="1"/>
  <c r="W41" i="9" s="1"/>
  <c r="N34" i="9"/>
  <c r="N40" i="9"/>
  <c r="N33" i="9"/>
  <c r="N39" i="9"/>
  <c r="N37" i="9"/>
  <c r="N36" i="9"/>
  <c r="N35" i="9"/>
  <c r="N43" i="9"/>
  <c r="N38" i="9"/>
  <c r="W42" i="9"/>
  <c r="AO40" i="9" l="1"/>
  <c r="W40" i="9" s="1"/>
  <c r="AO34" i="9"/>
  <c r="W34" i="9" s="1"/>
  <c r="AO37" i="9"/>
  <c r="W37" i="9" s="1"/>
  <c r="AO39" i="9"/>
  <c r="W39" i="9" s="1"/>
  <c r="AO36" i="9"/>
  <c r="W36" i="9" s="1"/>
  <c r="AO38" i="9"/>
  <c r="W38" i="9" s="1"/>
  <c r="AO43" i="9"/>
  <c r="W43" i="9" s="1"/>
  <c r="AO35" i="9"/>
  <c r="W35" i="9" s="1"/>
  <c r="AO33" i="9"/>
  <c r="W33" i="9" s="1"/>
  <c r="W44" i="9" l="1"/>
</calcChain>
</file>

<file path=xl/sharedStrings.xml><?xml version="1.0" encoding="utf-8"?>
<sst xmlns="http://schemas.openxmlformats.org/spreadsheetml/2006/main" count="3157" uniqueCount="600">
  <si>
    <t>定格能力</t>
    <rPh sb="0" eb="2">
      <t>テイカク</t>
    </rPh>
    <rPh sb="2" eb="4">
      <t>ノウリョク</t>
    </rPh>
    <phoneticPr fontId="1"/>
  </si>
  <si>
    <t>東京</t>
  </si>
  <si>
    <t>大阪</t>
  </si>
  <si>
    <t>名古屋</t>
  </si>
  <si>
    <t>仙台</t>
  </si>
  <si>
    <t>福岡</t>
  </si>
  <si>
    <t>広島</t>
  </si>
  <si>
    <t>高松</t>
  </si>
  <si>
    <t>富山</t>
  </si>
  <si>
    <t>前橋</t>
  </si>
  <si>
    <t>盛岡</t>
  </si>
  <si>
    <t>札幌</t>
  </si>
  <si>
    <t>鹿児島</t>
  </si>
  <si>
    <t>冷房</t>
    <rPh sb="0" eb="2">
      <t>レイボウ</t>
    </rPh>
    <phoneticPr fontId="1"/>
  </si>
  <si>
    <t>暖房</t>
    <rPh sb="0" eb="2">
      <t>ダンボウ</t>
    </rPh>
    <phoneticPr fontId="1"/>
  </si>
  <si>
    <t>負荷率</t>
    <rPh sb="0" eb="2">
      <t>フカ</t>
    </rPh>
    <rPh sb="2" eb="3">
      <t>リツ</t>
    </rPh>
    <phoneticPr fontId="5"/>
  </si>
  <si>
    <t>傾き</t>
    <rPh sb="0" eb="1">
      <t>カタム</t>
    </rPh>
    <phoneticPr fontId="5"/>
  </si>
  <si>
    <t>切片</t>
    <rPh sb="0" eb="2">
      <t>セッペン</t>
    </rPh>
    <phoneticPr fontId="5"/>
  </si>
  <si>
    <t>冷房</t>
    <rPh sb="0" eb="2">
      <t>レイボウ</t>
    </rPh>
    <phoneticPr fontId="5"/>
  </si>
  <si>
    <t>暖房</t>
    <rPh sb="0" eb="2">
      <t>ダンボウ</t>
    </rPh>
    <phoneticPr fontId="5"/>
  </si>
  <si>
    <t>検索用</t>
    <rPh sb="0" eb="3">
      <t>ケンサクヨウ</t>
    </rPh>
    <phoneticPr fontId="1"/>
  </si>
  <si>
    <t>地域</t>
    <rPh sb="0" eb="2">
      <t>チイキ</t>
    </rPh>
    <phoneticPr fontId="5"/>
  </si>
  <si>
    <t>◆地域</t>
    <rPh sb="1" eb="3">
      <t>チイキ</t>
    </rPh>
    <phoneticPr fontId="1"/>
  </si>
  <si>
    <t>◆据付年</t>
    <rPh sb="1" eb="3">
      <t>スエツ</t>
    </rPh>
    <rPh sb="3" eb="4">
      <t>ネン</t>
    </rPh>
    <phoneticPr fontId="1"/>
  </si>
  <si>
    <t>kW</t>
  </si>
  <si>
    <t>定格能力kW換算</t>
    <rPh sb="0" eb="2">
      <t>テイカク</t>
    </rPh>
    <rPh sb="2" eb="4">
      <t>ノウリョク</t>
    </rPh>
    <rPh sb="6" eb="8">
      <t>カンサン</t>
    </rPh>
    <phoneticPr fontId="1"/>
  </si>
  <si>
    <t>月</t>
    <rPh sb="0" eb="1">
      <t>ツキ</t>
    </rPh>
    <phoneticPr fontId="1"/>
  </si>
  <si>
    <t>月</t>
    <rPh sb="0" eb="1">
      <t>ツキ</t>
    </rPh>
    <phoneticPr fontId="5"/>
  </si>
  <si>
    <t>月間定格COP比</t>
    <rPh sb="0" eb="2">
      <t>ゲッカン</t>
    </rPh>
    <rPh sb="2" eb="4">
      <t>テイカク</t>
    </rPh>
    <rPh sb="7" eb="8">
      <t>ヒ</t>
    </rPh>
    <phoneticPr fontId="1"/>
  </si>
  <si>
    <t>運転種別</t>
    <rPh sb="0" eb="2">
      <t>ウンテン</t>
    </rPh>
    <rPh sb="2" eb="4">
      <t>シュベツ</t>
    </rPh>
    <phoneticPr fontId="1"/>
  </si>
  <si>
    <t>◆月間平均負荷率テーブル</t>
    <rPh sb="1" eb="3">
      <t>ゲッカン</t>
    </rPh>
    <rPh sb="3" eb="5">
      <t>ヘイキン</t>
    </rPh>
    <rPh sb="5" eb="7">
      <t>フカ</t>
    </rPh>
    <rPh sb="7" eb="8">
      <t>リツ</t>
    </rPh>
    <phoneticPr fontId="1"/>
  </si>
  <si>
    <t>■設備情報</t>
    <rPh sb="1" eb="3">
      <t>セツビ</t>
    </rPh>
    <rPh sb="3" eb="5">
      <t>ジョウホウ</t>
    </rPh>
    <phoneticPr fontId="5"/>
  </si>
  <si>
    <t>製品名</t>
    <rPh sb="0" eb="3">
      <t>セイヒンメイ</t>
    </rPh>
    <phoneticPr fontId="5"/>
  </si>
  <si>
    <t>エネルギー
使用量</t>
    <rPh sb="6" eb="8">
      <t>シヨウ</t>
    </rPh>
    <rPh sb="8" eb="9">
      <t>リョウ</t>
    </rPh>
    <phoneticPr fontId="5"/>
  </si>
  <si>
    <t>合計</t>
    <rPh sb="0" eb="2">
      <t>ゴウケイ</t>
    </rPh>
    <phoneticPr fontId="5"/>
  </si>
  <si>
    <t>○○株式会社</t>
    <phoneticPr fontId="1"/>
  </si>
  <si>
    <t>◆中間COP比テーブル</t>
    <rPh sb="1" eb="3">
      <t>チュウカン</t>
    </rPh>
    <rPh sb="6" eb="7">
      <t>ヒ</t>
    </rPh>
    <phoneticPr fontId="1"/>
  </si>
  <si>
    <t>定格
COP比</t>
    <rPh sb="0" eb="2">
      <t>テイカク</t>
    </rPh>
    <rPh sb="6" eb="7">
      <t>ヒ</t>
    </rPh>
    <phoneticPr fontId="5"/>
  </si>
  <si>
    <t>kW</t>
    <phoneticPr fontId="1"/>
  </si>
  <si>
    <t>冷却方式</t>
    <rPh sb="0" eb="2">
      <t>レイキャク</t>
    </rPh>
    <rPh sb="2" eb="4">
      <t>ホウシキ</t>
    </rPh>
    <phoneticPr fontId="1"/>
  </si>
  <si>
    <t>◆冷却方式</t>
    <rPh sb="1" eb="3">
      <t>レイキャク</t>
    </rPh>
    <rPh sb="3" eb="5">
      <t>ホウシキ</t>
    </rPh>
    <phoneticPr fontId="1"/>
  </si>
  <si>
    <t>水冷式</t>
    <rPh sb="0" eb="3">
      <t>スイレイシキ</t>
    </rPh>
    <phoneticPr fontId="1"/>
  </si>
  <si>
    <t>運転条件</t>
    <rPh sb="0" eb="2">
      <t>ウンテン</t>
    </rPh>
    <phoneticPr fontId="5"/>
  </si>
  <si>
    <t>定格COP</t>
    <rPh sb="0" eb="2">
      <t>テイカク</t>
    </rPh>
    <phoneticPr fontId="1"/>
  </si>
  <si>
    <t>電気</t>
    <rPh sb="0" eb="2">
      <t>デンキ</t>
    </rPh>
    <phoneticPr fontId="5"/>
  </si>
  <si>
    <t>◆冷媒</t>
    <rPh sb="1" eb="3">
      <t>レイバイ</t>
    </rPh>
    <phoneticPr fontId="1"/>
  </si>
  <si>
    <t>R22</t>
    <phoneticPr fontId="1"/>
  </si>
  <si>
    <t>R410A</t>
    <phoneticPr fontId="1"/>
  </si>
  <si>
    <t>R134a</t>
    <phoneticPr fontId="1"/>
  </si>
  <si>
    <t>R407C</t>
    <phoneticPr fontId="1"/>
  </si>
  <si>
    <t>冷媒</t>
    <rPh sb="0" eb="2">
      <t>レイバイ</t>
    </rPh>
    <phoneticPr fontId="1"/>
  </si>
  <si>
    <t>◆制御方式</t>
    <rPh sb="1" eb="3">
      <t>セイギョ</t>
    </rPh>
    <rPh sb="3" eb="5">
      <t>ホウシキ</t>
    </rPh>
    <phoneticPr fontId="1"/>
  </si>
  <si>
    <t>段階制御</t>
    <rPh sb="0" eb="2">
      <t>ダンカイ</t>
    </rPh>
    <rPh sb="2" eb="4">
      <t>セイギョ</t>
    </rPh>
    <phoneticPr fontId="1"/>
  </si>
  <si>
    <t>ON/OFF制御</t>
    <rPh sb="6" eb="8">
      <t>セイギョ</t>
    </rPh>
    <phoneticPr fontId="1"/>
  </si>
  <si>
    <t>水冷</t>
    <rPh sb="0" eb="2">
      <t>スイレイ</t>
    </rPh>
    <phoneticPr fontId="5"/>
  </si>
  <si>
    <t>能力≦35</t>
    <rPh sb="0" eb="2">
      <t>ノウリョク</t>
    </rPh>
    <phoneticPr fontId="5"/>
  </si>
  <si>
    <t>35＜能力≦104</t>
    <rPh sb="3" eb="5">
      <t>ノウリョク</t>
    </rPh>
    <phoneticPr fontId="5"/>
  </si>
  <si>
    <t>空冷（冷専）</t>
    <rPh sb="0" eb="2">
      <t>クウレイ</t>
    </rPh>
    <rPh sb="3" eb="5">
      <t>レイセン</t>
    </rPh>
    <phoneticPr fontId="5"/>
  </si>
  <si>
    <t>定格能力区分</t>
    <rPh sb="0" eb="2">
      <t>テイカク</t>
    </rPh>
    <rPh sb="2" eb="4">
      <t>ノウリョク</t>
    </rPh>
    <rPh sb="4" eb="6">
      <t>クブン</t>
    </rPh>
    <phoneticPr fontId="5"/>
  </si>
  <si>
    <t>定格能力区分</t>
    <rPh sb="0" eb="2">
      <t>テイカク</t>
    </rPh>
    <rPh sb="2" eb="4">
      <t>ノウリョク</t>
    </rPh>
    <rPh sb="4" eb="6">
      <t>クブン</t>
    </rPh>
    <phoneticPr fontId="1"/>
  </si>
  <si>
    <t>制御方式</t>
    <rPh sb="0" eb="2">
      <t>セイギョ</t>
    </rPh>
    <rPh sb="2" eb="4">
      <t>ホウシキ</t>
    </rPh>
    <phoneticPr fontId="1"/>
  </si>
  <si>
    <t>空冷式（ヒートポンプ）</t>
    <rPh sb="0" eb="3">
      <t>クウレイシキ</t>
    </rPh>
    <phoneticPr fontId="1"/>
  </si>
  <si>
    <t>冷房</t>
    <phoneticPr fontId="5"/>
  </si>
  <si>
    <t>冷房</t>
    <phoneticPr fontId="5"/>
  </si>
  <si>
    <t>定格能力区分</t>
    <rPh sb="0" eb="2">
      <t>テイカク</t>
    </rPh>
    <rPh sb="2" eb="4">
      <t>ノウリョク</t>
    </rPh>
    <rPh sb="4" eb="6">
      <t>クブン</t>
    </rPh>
    <phoneticPr fontId="5"/>
  </si>
  <si>
    <t>■運転条件…空冷式（ヒートポンプ）のみ冷房・暖房有り。それ以外は冷房のみ。</t>
    <rPh sb="1" eb="3">
      <t>ウンテン</t>
    </rPh>
    <rPh sb="3" eb="5">
      <t>ジョウケン</t>
    </rPh>
    <rPh sb="6" eb="8">
      <t>クウレイ</t>
    </rPh>
    <rPh sb="8" eb="9">
      <t>シキ</t>
    </rPh>
    <rPh sb="19" eb="21">
      <t>レイボウ</t>
    </rPh>
    <rPh sb="22" eb="24">
      <t>ダンボウ</t>
    </rPh>
    <rPh sb="24" eb="25">
      <t>ア</t>
    </rPh>
    <rPh sb="29" eb="31">
      <t>イガイ</t>
    </rPh>
    <rPh sb="32" eb="34">
      <t>レイボウ</t>
    </rPh>
    <phoneticPr fontId="5"/>
  </si>
  <si>
    <t>チリングユニット　計算マスタ</t>
    <rPh sb="9" eb="11">
      <t>ケイサン</t>
    </rPh>
    <phoneticPr fontId="1"/>
  </si>
  <si>
    <t>既存/導入予定</t>
    <rPh sb="0" eb="2">
      <t>キゾン</t>
    </rPh>
    <rPh sb="3" eb="5">
      <t>ドウニュウ</t>
    </rPh>
    <rPh sb="5" eb="7">
      <t>ヨテイ</t>
    </rPh>
    <phoneticPr fontId="5"/>
  </si>
  <si>
    <t>エコチラー</t>
    <phoneticPr fontId="1"/>
  </si>
  <si>
    <t>OLD-CL220</t>
    <phoneticPr fontId="1"/>
  </si>
  <si>
    <t>■基本情報</t>
    <rPh sb="1" eb="3">
      <t>キホン</t>
    </rPh>
    <rPh sb="3" eb="5">
      <t>ジョウホウ</t>
    </rPh>
    <phoneticPr fontId="5"/>
  </si>
  <si>
    <t>型番</t>
    <phoneticPr fontId="5"/>
  </si>
  <si>
    <t>設置年</t>
    <phoneticPr fontId="5"/>
  </si>
  <si>
    <t>台数</t>
    <rPh sb="0" eb="2">
      <t>ダイスウ</t>
    </rPh>
    <phoneticPr fontId="5"/>
  </si>
  <si>
    <t>平均
負荷率</t>
    <rPh sb="0" eb="2">
      <t>ヘイキン</t>
    </rPh>
    <phoneticPr fontId="1"/>
  </si>
  <si>
    <t>平均
COP</t>
    <phoneticPr fontId="5"/>
  </si>
  <si>
    <t>稼働時間</t>
    <rPh sb="0" eb="2">
      <t>カドウ</t>
    </rPh>
    <rPh sb="2" eb="4">
      <t>ジカン</t>
    </rPh>
    <phoneticPr fontId="1"/>
  </si>
  <si>
    <t>kW</t>
    <phoneticPr fontId="1"/>
  </si>
  <si>
    <t>%</t>
    <phoneticPr fontId="1"/>
  </si>
  <si>
    <t>h</t>
    <phoneticPr fontId="1"/>
  </si>
  <si>
    <t>kWh</t>
    <phoneticPr fontId="1"/>
  </si>
  <si>
    <t>空冷式（冷房専用）</t>
    <rPh sb="0" eb="3">
      <t>クウレイシキ</t>
    </rPh>
    <rPh sb="4" eb="6">
      <t>レイボウ</t>
    </rPh>
    <rPh sb="6" eb="8">
      <t>センヨウ</t>
    </rPh>
    <phoneticPr fontId="1"/>
  </si>
  <si>
    <t>チリングユニットの機器特性テーブル数の検討結果 (2016/2/26の日冷工チリングユニット技術専門委員会での打合せ結果を反映した最終版)</t>
    <rPh sb="9" eb="11">
      <t>キキ</t>
    </rPh>
    <rPh sb="11" eb="13">
      <t>トクセイ</t>
    </rPh>
    <rPh sb="17" eb="18">
      <t>スウ</t>
    </rPh>
    <rPh sb="19" eb="21">
      <t>ケントウ</t>
    </rPh>
    <rPh sb="21" eb="23">
      <t>ケッカ</t>
    </rPh>
    <rPh sb="35" eb="36">
      <t>ヒ</t>
    </rPh>
    <rPh sb="36" eb="37">
      <t>レイ</t>
    </rPh>
    <rPh sb="37" eb="38">
      <t>コウ</t>
    </rPh>
    <rPh sb="46" eb="48">
      <t>ギジュツ</t>
    </rPh>
    <rPh sb="48" eb="50">
      <t>センモン</t>
    </rPh>
    <rPh sb="50" eb="53">
      <t>イインカイ</t>
    </rPh>
    <rPh sb="55" eb="57">
      <t>ウチアワ</t>
    </rPh>
    <rPh sb="58" eb="60">
      <t>ケッカ</t>
    </rPh>
    <rPh sb="61" eb="63">
      <t>ハンエイ</t>
    </rPh>
    <rPh sb="65" eb="67">
      <t>サイシュウ</t>
    </rPh>
    <rPh sb="67" eb="68">
      <t>バン</t>
    </rPh>
    <phoneticPr fontId="1"/>
  </si>
  <si>
    <t>日冷工チリングユニット技術専門委員会</t>
    <rPh sb="0" eb="1">
      <t>ヒ</t>
    </rPh>
    <rPh sb="1" eb="2">
      <t>レイ</t>
    </rPh>
    <rPh sb="2" eb="3">
      <t>コウ</t>
    </rPh>
    <rPh sb="11" eb="13">
      <t>ギジュツ</t>
    </rPh>
    <rPh sb="13" eb="15">
      <t>センモン</t>
    </rPh>
    <rPh sb="15" eb="18">
      <t>イインカイ</t>
    </rPh>
    <phoneticPr fontId="1"/>
  </si>
  <si>
    <t>↓入力項目</t>
    <rPh sb="1" eb="3">
      <t>ニュウリョク</t>
    </rPh>
    <rPh sb="3" eb="5">
      <t>コウモク</t>
    </rPh>
    <phoneticPr fontId="1"/>
  </si>
  <si>
    <t>方式</t>
    <rPh sb="0" eb="2">
      <t>ホウシキ</t>
    </rPh>
    <phoneticPr fontId="1"/>
  </si>
  <si>
    <t>圧縮機</t>
    <rPh sb="0" eb="3">
      <t>アッシュクキ</t>
    </rPh>
    <phoneticPr fontId="1"/>
  </si>
  <si>
    <t>容量制御</t>
    <rPh sb="0" eb="2">
      <t>ヨウリョウ</t>
    </rPh>
    <rPh sb="2" eb="4">
      <t>セイギョ</t>
    </rPh>
    <phoneticPr fontId="1"/>
  </si>
  <si>
    <t>機器特性式</t>
    <rPh sb="0" eb="2">
      <t>キキ</t>
    </rPh>
    <rPh sb="2" eb="4">
      <t>トクセイ</t>
    </rPh>
    <rPh sb="4" eb="5">
      <t>シキ</t>
    </rPh>
    <phoneticPr fontId="1"/>
  </si>
  <si>
    <t>参考図</t>
    <rPh sb="0" eb="3">
      <t>サンコウズ</t>
    </rPh>
    <phoneticPr fontId="1"/>
  </si>
  <si>
    <t>本体銘板での識別</t>
    <rPh sb="0" eb="2">
      <t>ホンタイ</t>
    </rPh>
    <rPh sb="2" eb="3">
      <t>メイ</t>
    </rPh>
    <rPh sb="3" eb="4">
      <t>イタ</t>
    </rPh>
    <rPh sb="6" eb="8">
      <t>シキベツ</t>
    </rPh>
    <phoneticPr fontId="1"/>
  </si>
  <si>
    <t>可</t>
    <rPh sb="0" eb="1">
      <t>カ</t>
    </rPh>
    <phoneticPr fontId="1"/>
  </si>
  <si>
    <t>不可</t>
    <rPh sb="0" eb="2">
      <t>フカ</t>
    </rPh>
    <phoneticPr fontId="1"/>
  </si>
  <si>
    <t>ー</t>
    <phoneticPr fontId="1"/>
  </si>
  <si>
    <t>仕様表等での識別</t>
    <rPh sb="0" eb="2">
      <t>シヨウ</t>
    </rPh>
    <rPh sb="2" eb="3">
      <t>ヒョウ</t>
    </rPh>
    <rPh sb="3" eb="4">
      <t>トウ</t>
    </rPh>
    <rPh sb="6" eb="8">
      <t>シキベツ</t>
    </rPh>
    <phoneticPr fontId="1"/>
  </si>
  <si>
    <t>ー</t>
    <phoneticPr fontId="1"/>
  </si>
  <si>
    <t>水冷</t>
    <rPh sb="0" eb="2">
      <t>スイレイ</t>
    </rPh>
    <phoneticPr fontId="1"/>
  </si>
  <si>
    <t>能力≦35kW
(3,5,8,10HP)</t>
    <rPh sb="0" eb="2">
      <t>ノウリョク</t>
    </rPh>
    <phoneticPr fontId="1"/>
  </si>
  <si>
    <t>R22</t>
    <phoneticPr fontId="1"/>
  </si>
  <si>
    <t>スクロール</t>
    <phoneticPr fontId="1"/>
  </si>
  <si>
    <t>ON/OFF</t>
    <phoneticPr fontId="1"/>
  </si>
  <si>
    <t xml:space="preserve">0≦負荷率&lt;0.5 : COP比率 = 0.1112216198 x 負荷率 + 0.8833563263 
0.5≦負荷率≦1 : COP比率 = 0.1220657277 x 負荷率 + 0.8779342723 </t>
    <rPh sb="2" eb="4">
      <t>フカ</t>
    </rPh>
    <rPh sb="4" eb="5">
      <t>リツ</t>
    </rPh>
    <rPh sb="15" eb="17">
      <t>ヒリツ</t>
    </rPh>
    <rPh sb="35" eb="37">
      <t>フカ</t>
    </rPh>
    <rPh sb="37" eb="38">
      <t>リツ</t>
    </rPh>
    <rPh sb="59" eb="61">
      <t>フカ</t>
    </rPh>
    <rPh sb="61" eb="62">
      <t>リツ</t>
    </rPh>
    <rPh sb="90" eb="92">
      <t>フカ</t>
    </rPh>
    <rPh sb="92" eb="93">
      <t>リツ</t>
    </rPh>
    <phoneticPr fontId="1"/>
  </si>
  <si>
    <t>水冷①</t>
    <rPh sb="0" eb="2">
      <t>スイレイ</t>
    </rPh>
    <phoneticPr fontId="1"/>
  </si>
  <si>
    <t>R22</t>
    <phoneticPr fontId="1"/>
  </si>
  <si>
    <t>ロータリ</t>
    <phoneticPr fontId="1"/>
  </si>
  <si>
    <t>レシプロ</t>
    <phoneticPr fontId="1"/>
  </si>
  <si>
    <t>段階</t>
    <rPh sb="0" eb="2">
      <t>ダンカイ</t>
    </rPh>
    <phoneticPr fontId="1"/>
  </si>
  <si>
    <t>R407C</t>
    <phoneticPr fontId="1"/>
  </si>
  <si>
    <t>R410A</t>
    <phoneticPr fontId="1"/>
  </si>
  <si>
    <t>インバータ</t>
    <phoneticPr fontId="1"/>
  </si>
  <si>
    <t>設定しない (産業用メインのため個別計算とする)</t>
    <rPh sb="0" eb="2">
      <t>セッテイ</t>
    </rPh>
    <rPh sb="7" eb="10">
      <t>サンギョウヨウ</t>
    </rPh>
    <rPh sb="16" eb="18">
      <t>コベツ</t>
    </rPh>
    <rPh sb="18" eb="20">
      <t>ケイサン</t>
    </rPh>
    <phoneticPr fontId="1"/>
  </si>
  <si>
    <t>-</t>
    <phoneticPr fontId="1"/>
  </si>
  <si>
    <t>35kW＜能力≦104kW
(15,20,25,30HP)</t>
    <rPh sb="5" eb="7">
      <t>ノウリョク</t>
    </rPh>
    <phoneticPr fontId="1"/>
  </si>
  <si>
    <t xml:space="preserve">0≦負荷率&lt;0.5 : COP比率 = 0.2477137086 x 負荷率 + 0.9241535902 
0.5≦負荷率≦1 : COP比率 = -0.0960208891 x 負荷率 + 1.0960208891 </t>
    <rPh sb="2" eb="4">
      <t>フカ</t>
    </rPh>
    <rPh sb="4" eb="5">
      <t>リツ</t>
    </rPh>
    <rPh sb="15" eb="17">
      <t>ヒリツ</t>
    </rPh>
    <rPh sb="35" eb="37">
      <t>フカ</t>
    </rPh>
    <rPh sb="37" eb="38">
      <t>リツ</t>
    </rPh>
    <rPh sb="59" eb="61">
      <t>フカ</t>
    </rPh>
    <rPh sb="61" eb="62">
      <t>リツ</t>
    </rPh>
    <rPh sb="91" eb="93">
      <t>フカ</t>
    </rPh>
    <rPh sb="93" eb="94">
      <t>リツ</t>
    </rPh>
    <phoneticPr fontId="1"/>
  </si>
  <si>
    <t>水冷②</t>
    <rPh sb="0" eb="2">
      <t>スイレイ</t>
    </rPh>
    <phoneticPr fontId="1"/>
  </si>
  <si>
    <t xml:space="preserve">0≦負荷率&lt;0.5 : COP比率 = 0.2612206573 x 負荷率 + 0.9393896714 
0.5≦負荷率≦1 : COP比率 = -0.1400000000 x 負荷率 + 1.1400000000 </t>
    <rPh sb="35" eb="37">
      <t>フカ</t>
    </rPh>
    <rPh sb="37" eb="38">
      <t>リツ</t>
    </rPh>
    <rPh sb="91" eb="93">
      <t>フカ</t>
    </rPh>
    <rPh sb="93" eb="94">
      <t>リツ</t>
    </rPh>
    <phoneticPr fontId="1"/>
  </si>
  <si>
    <t>水冷③</t>
    <rPh sb="0" eb="2">
      <t>スイレイ</t>
    </rPh>
    <phoneticPr fontId="1"/>
  </si>
  <si>
    <t>104kW＜能力≦420kW
(40,50,60,80,100,120HP)</t>
    <rPh sb="6" eb="8">
      <t>ノウリョク</t>
    </rPh>
    <phoneticPr fontId="1"/>
  </si>
  <si>
    <t xml:space="preserve">0≦負荷率&lt;0.5 : COP比率 = 0.1907560442 x 負荷率 + 0.8791957841 
0.5≦負荷率≦1 : COP比率 = 0.0508523875 x 負荷率 + 0.9491476125 </t>
    <rPh sb="35" eb="37">
      <t>フカ</t>
    </rPh>
    <rPh sb="37" eb="38">
      <t>リツ</t>
    </rPh>
    <rPh sb="90" eb="92">
      <t>フカ</t>
    </rPh>
    <rPh sb="92" eb="93">
      <t>リツ</t>
    </rPh>
    <phoneticPr fontId="1"/>
  </si>
  <si>
    <t>水冷④</t>
    <rPh sb="0" eb="2">
      <t>スイレイ</t>
    </rPh>
    <phoneticPr fontId="1"/>
  </si>
  <si>
    <t>スクリュー</t>
    <phoneticPr fontId="1"/>
  </si>
  <si>
    <t>R134a</t>
    <phoneticPr fontId="1"/>
  </si>
  <si>
    <t>スライド弁</t>
    <rPh sb="4" eb="5">
      <t>ベン</t>
    </rPh>
    <phoneticPr fontId="1"/>
  </si>
  <si>
    <t xml:space="preserve">0≦負荷率&lt;0.5 : COP比率 = 0.7615258651 x 負荷率 + 0.5098753653 
0.5≦負荷率≦1 : COP比率 = 0.2187234043 x 負荷率 + 0.7812765957 </t>
    <rPh sb="35" eb="37">
      <t>フカ</t>
    </rPh>
    <rPh sb="37" eb="38">
      <t>リツ</t>
    </rPh>
    <rPh sb="90" eb="92">
      <t>フカ</t>
    </rPh>
    <rPh sb="92" eb="93">
      <t>リツ</t>
    </rPh>
    <phoneticPr fontId="1"/>
  </si>
  <si>
    <t>水冷⑤</t>
    <rPh sb="0" eb="2">
      <t>スイレイ</t>
    </rPh>
    <phoneticPr fontId="1"/>
  </si>
  <si>
    <t xml:space="preserve">0≦負荷率&lt;0.5 : COP比率 = 0.1733333333 x 負荷率 + 1.0233333333 
0.5≦負荷率≦1 : COP比率 = -0.2200000000 x 負荷率 + 1.2200000000 </t>
    <rPh sb="35" eb="37">
      <t>フカ</t>
    </rPh>
    <rPh sb="37" eb="38">
      <t>リツ</t>
    </rPh>
    <rPh sb="91" eb="93">
      <t>フカ</t>
    </rPh>
    <rPh sb="93" eb="94">
      <t>リツ</t>
    </rPh>
    <phoneticPr fontId="1"/>
  </si>
  <si>
    <t>水冷⑥</t>
    <rPh sb="0" eb="2">
      <t>スイレイ</t>
    </rPh>
    <phoneticPr fontId="1"/>
  </si>
  <si>
    <t>空冷
冷却専用</t>
    <rPh sb="0" eb="2">
      <t>クウレイ</t>
    </rPh>
    <rPh sb="3" eb="5">
      <t>レイキャク</t>
    </rPh>
    <rPh sb="5" eb="7">
      <t>センヨウ</t>
    </rPh>
    <phoneticPr fontId="1"/>
  </si>
  <si>
    <t xml:space="preserve">0≦負荷率&lt;0.5 : COP比率 = 0.1112216198 x 負荷率 + 0.8833563263 
0.5≦負荷率≦1 : COP比率 = 0.1220657277 x 負荷率 + 0.8779342723 </t>
    <rPh sb="35" eb="37">
      <t>フカ</t>
    </rPh>
    <rPh sb="37" eb="38">
      <t>リツ</t>
    </rPh>
    <rPh sb="90" eb="92">
      <t>フカ</t>
    </rPh>
    <rPh sb="92" eb="93">
      <t>リツ</t>
    </rPh>
    <phoneticPr fontId="1"/>
  </si>
  <si>
    <t>空冷冷専①</t>
    <rPh sb="0" eb="2">
      <t>クウレイ</t>
    </rPh>
    <rPh sb="2" eb="3">
      <t>レイ</t>
    </rPh>
    <rPh sb="3" eb="4">
      <t>アツシ</t>
    </rPh>
    <phoneticPr fontId="1"/>
  </si>
  <si>
    <t xml:space="preserve">0≦負荷率&lt;0.5 : COP比率 = 0.4345164319 x 負荷率 + 1.0087417840 
0.5≦負荷率≦1 : COP比率 = -0.4520000000 x 負荷率 + 1.4520000000 </t>
    <rPh sb="35" eb="37">
      <t>フカ</t>
    </rPh>
    <rPh sb="37" eb="38">
      <t>リツ</t>
    </rPh>
    <rPh sb="91" eb="93">
      <t>フカ</t>
    </rPh>
    <rPh sb="93" eb="94">
      <t>リツ</t>
    </rPh>
    <phoneticPr fontId="1"/>
  </si>
  <si>
    <t>空冷冷専②</t>
    <phoneticPr fontId="1"/>
  </si>
  <si>
    <t xml:space="preserve">0≦負荷率&lt;0.5 : COP比率 = 0.2453608302 x 負荷率 + 0.9283920807 
0.5≦負荷率≦1 : COP比率 = -0.1021449917 x 負荷率 + 1.1021449917 </t>
    <rPh sb="35" eb="37">
      <t>フカ</t>
    </rPh>
    <rPh sb="37" eb="38">
      <t>リツ</t>
    </rPh>
    <rPh sb="91" eb="93">
      <t>フカ</t>
    </rPh>
    <rPh sb="93" eb="94">
      <t>リツ</t>
    </rPh>
    <phoneticPr fontId="1"/>
  </si>
  <si>
    <t>空冷冷専③</t>
    <phoneticPr fontId="1"/>
  </si>
  <si>
    <t xml:space="preserve">0≦負荷率&lt;0.5 : COP比率 = 0.2888480591 x 負荷率 + 1.0797338210 
0.5≦負荷率≦1 : COP比率 = -0.4483157011 x 負荷率 + 1.4483157011 </t>
    <rPh sb="35" eb="37">
      <t>フカ</t>
    </rPh>
    <rPh sb="37" eb="38">
      <t>リツ</t>
    </rPh>
    <rPh sb="91" eb="93">
      <t>フカ</t>
    </rPh>
    <rPh sb="93" eb="94">
      <t>リツ</t>
    </rPh>
    <phoneticPr fontId="1"/>
  </si>
  <si>
    <t>空冷冷専④</t>
    <phoneticPr fontId="1"/>
  </si>
  <si>
    <t>96.5kW＜能力≦420kW
(40,50,60,80,100,120HP)</t>
    <phoneticPr fontId="1"/>
  </si>
  <si>
    <t xml:space="preserve">0≦負荷率&lt;0.5 : COP比率 = 0.2203656797 x 負荷率 + 0.9088303118 
0.5≦負荷率≦1 : COP比率 = -0.0380263033 x 負荷率 + 1.0380263033 </t>
    <rPh sb="35" eb="37">
      <t>フカ</t>
    </rPh>
    <rPh sb="37" eb="38">
      <t>リツ</t>
    </rPh>
    <rPh sb="91" eb="93">
      <t>フカ</t>
    </rPh>
    <rPh sb="93" eb="94">
      <t>リツ</t>
    </rPh>
    <phoneticPr fontId="1"/>
  </si>
  <si>
    <t>空冷冷専⑤</t>
    <phoneticPr fontId="1"/>
  </si>
  <si>
    <t xml:space="preserve">0≦負荷率&lt;0.5 : COP比率 = 0.9583333333 x 負荷率 + 0.4583333333 
0.5≦負荷率≦1 : COP比率 = 0.1250000000 x 負荷率 + 0.8750000000 </t>
    <rPh sb="35" eb="37">
      <t>フカ</t>
    </rPh>
    <rPh sb="37" eb="38">
      <t>リツ</t>
    </rPh>
    <rPh sb="90" eb="92">
      <t>フカ</t>
    </rPh>
    <rPh sb="92" eb="93">
      <t>リツ</t>
    </rPh>
    <phoneticPr fontId="1"/>
  </si>
  <si>
    <t>空冷冷専⑥</t>
    <phoneticPr fontId="1"/>
  </si>
  <si>
    <t xml:space="preserve">0≦負荷率&lt;0.5 : COP比率 = -0.1552682987 x 負荷率 + 1.2287617179 
0.5≦負荷率≦1 : COP比率 = -0.3022551371 x 負荷率 + 1.3022551371 </t>
    <rPh sb="36" eb="38">
      <t>フカ</t>
    </rPh>
    <rPh sb="38" eb="39">
      <t>リツ</t>
    </rPh>
    <rPh sb="92" eb="94">
      <t>フカ</t>
    </rPh>
    <rPh sb="94" eb="95">
      <t>リツ</t>
    </rPh>
    <phoneticPr fontId="1"/>
  </si>
  <si>
    <t>空冷冷専⑦</t>
    <phoneticPr fontId="1"/>
  </si>
  <si>
    <t>空冷
ヒートポンプ</t>
    <rPh sb="0" eb="2">
      <t>クウレイ</t>
    </rPh>
    <phoneticPr fontId="1"/>
  </si>
  <si>
    <t>空冷ヒーポン①</t>
    <rPh sb="0" eb="2">
      <t>クウレイ</t>
    </rPh>
    <phoneticPr fontId="1"/>
  </si>
  <si>
    <t xml:space="preserve">0≦負荷率&lt;0.5 : COP比率 = 0.2531206168 x 負荷率 + 0.9102606797  
0.5≦負荷率≦1 : COP比率 = -0.0736419762 x 負荷率 + 1.0736419762 </t>
    <rPh sb="35" eb="37">
      <t>フカ</t>
    </rPh>
    <rPh sb="37" eb="38">
      <t>リツ</t>
    </rPh>
    <rPh sb="92" eb="94">
      <t>フカ</t>
    </rPh>
    <rPh sb="94" eb="95">
      <t>リツ</t>
    </rPh>
    <phoneticPr fontId="1"/>
  </si>
  <si>
    <t>空冷ヒーポン②</t>
    <phoneticPr fontId="1"/>
  </si>
  <si>
    <t xml:space="preserve">0≦負荷率&lt;0.5 : COP比率 = 0.2028468133 x 負荷率 + 0.9941046658 
0.5≦負荷率≦1 : COP比率 = -0.1910561449 x 負荷率 + 1.1910561449 </t>
    <rPh sb="35" eb="37">
      <t>フカ</t>
    </rPh>
    <rPh sb="37" eb="38">
      <t>リツ</t>
    </rPh>
    <rPh sb="91" eb="93">
      <t>フカ</t>
    </rPh>
    <rPh sb="93" eb="94">
      <t>リツ</t>
    </rPh>
    <phoneticPr fontId="1"/>
  </si>
  <si>
    <t>空冷ヒーポン③</t>
    <phoneticPr fontId="1"/>
  </si>
  <si>
    <t xml:space="preserve">0≦負荷率&lt;0.5 : COP比率 = 0.1859443114 x 負荷率 + 0.9125811166 
0.5≦負荷率≦1 : COP比率 = -0.0111065446 x 負荷率 + 1.0111065446 </t>
    <rPh sb="35" eb="37">
      <t>フカ</t>
    </rPh>
    <rPh sb="37" eb="38">
      <t>リツ</t>
    </rPh>
    <rPh sb="91" eb="93">
      <t>フカ</t>
    </rPh>
    <rPh sb="93" eb="94">
      <t>リツ</t>
    </rPh>
    <phoneticPr fontId="1"/>
  </si>
  <si>
    <t>空冷ヒーポン④</t>
    <phoneticPr fontId="1"/>
  </si>
  <si>
    <t xml:space="preserve">0≦負荷率&lt;0.5 : COP比率 = 0.8613333333 x 負荷率 + 0.4828333333 
0.5≦負荷率≦1 : COP比率 = 0.1730000000 x 負荷率 + 0.8270000000 </t>
    <rPh sb="35" eb="37">
      <t>フカ</t>
    </rPh>
    <rPh sb="37" eb="38">
      <t>リツ</t>
    </rPh>
    <rPh sb="90" eb="92">
      <t>フカ</t>
    </rPh>
    <rPh sb="92" eb="93">
      <t>リツ</t>
    </rPh>
    <phoneticPr fontId="1"/>
  </si>
  <si>
    <t>空冷ヒーポン⑤</t>
    <phoneticPr fontId="1"/>
  </si>
  <si>
    <t xml:space="preserve">0≦負荷率&lt;0.5 : COP比率 = -0.0316744620 x 負荷率 + 1.1529709249 
0.5≦負荷率≦1 : COP比率 = -0.2742673878 x 負荷率 + 1.2742673878 </t>
    <rPh sb="36" eb="38">
      <t>フカ</t>
    </rPh>
    <rPh sb="38" eb="39">
      <t>リツ</t>
    </rPh>
    <rPh sb="92" eb="94">
      <t>フカ</t>
    </rPh>
    <rPh sb="94" eb="95">
      <t>リツ</t>
    </rPh>
    <phoneticPr fontId="1"/>
  </si>
  <si>
    <t>空冷ヒーポン⑥</t>
    <phoneticPr fontId="1"/>
  </si>
  <si>
    <t>空冷HP（冷房）</t>
    <rPh sb="5" eb="7">
      <t>レイボウ</t>
    </rPh>
    <phoneticPr fontId="5"/>
  </si>
  <si>
    <t>スライド弁制御</t>
    <rPh sb="4" eb="5">
      <t>ベン</t>
    </rPh>
    <rPh sb="5" eb="7">
      <t>セイギョ</t>
    </rPh>
    <phoneticPr fontId="1"/>
  </si>
  <si>
    <t>インバータ制御</t>
    <rPh sb="5" eb="7">
      <t>セイギョ</t>
    </rPh>
    <phoneticPr fontId="1"/>
  </si>
  <si>
    <t>負荷率50％以上</t>
    <rPh sb="0" eb="2">
      <t>フカ</t>
    </rPh>
    <rPh sb="2" eb="3">
      <t>リツ</t>
    </rPh>
    <rPh sb="6" eb="8">
      <t>イジョウ</t>
    </rPh>
    <phoneticPr fontId="5"/>
  </si>
  <si>
    <t>負荷率50％未満</t>
    <rPh sb="0" eb="2">
      <t>フカ</t>
    </rPh>
    <rPh sb="2" eb="3">
      <t>リツ</t>
    </rPh>
    <rPh sb="6" eb="8">
      <t>ミマン</t>
    </rPh>
    <phoneticPr fontId="5"/>
  </si>
  <si>
    <t>スライド弁制御</t>
    <rPh sb="4" eb="5">
      <t>ベン</t>
    </rPh>
    <rPh sb="5" eb="7">
      <t>セイギョ</t>
    </rPh>
    <phoneticPr fontId="1"/>
  </si>
  <si>
    <t>水冷①</t>
    <rPh sb="0" eb="2">
      <t>スイレイ</t>
    </rPh>
    <phoneticPr fontId="1"/>
  </si>
  <si>
    <t>水冷②</t>
    <rPh sb="0" eb="2">
      <t>スイレイ</t>
    </rPh>
    <phoneticPr fontId="1"/>
  </si>
  <si>
    <t>水冷③</t>
    <rPh sb="0" eb="2">
      <t>スイレイ</t>
    </rPh>
    <phoneticPr fontId="1"/>
  </si>
  <si>
    <t>水冷④</t>
    <rPh sb="0" eb="2">
      <t>スイレイ</t>
    </rPh>
    <phoneticPr fontId="1"/>
  </si>
  <si>
    <t>水冷⑤</t>
    <rPh sb="0" eb="2">
      <t>スイレイ</t>
    </rPh>
    <phoneticPr fontId="1"/>
  </si>
  <si>
    <t>水冷⑥</t>
    <rPh sb="0" eb="2">
      <t>スイレイ</t>
    </rPh>
    <phoneticPr fontId="1"/>
  </si>
  <si>
    <t>空冷冷専①</t>
    <rPh sb="0" eb="2">
      <t>クウレイ</t>
    </rPh>
    <rPh sb="2" eb="4">
      <t>レイセン</t>
    </rPh>
    <phoneticPr fontId="1"/>
  </si>
  <si>
    <t>空冷冷専②</t>
    <rPh sb="0" eb="2">
      <t>クウレイ</t>
    </rPh>
    <rPh sb="2" eb="4">
      <t>レイセン</t>
    </rPh>
    <phoneticPr fontId="1"/>
  </si>
  <si>
    <t>空冷冷専③</t>
    <rPh sb="0" eb="2">
      <t>クウレイ</t>
    </rPh>
    <rPh sb="2" eb="4">
      <t>レイセン</t>
    </rPh>
    <phoneticPr fontId="1"/>
  </si>
  <si>
    <t>空冷冷専④</t>
    <rPh sb="0" eb="2">
      <t>クウレイ</t>
    </rPh>
    <rPh sb="2" eb="4">
      <t>レイセン</t>
    </rPh>
    <phoneticPr fontId="1"/>
  </si>
  <si>
    <t>空冷冷専⑤</t>
    <rPh sb="0" eb="2">
      <t>クウレイ</t>
    </rPh>
    <rPh sb="2" eb="4">
      <t>レイセン</t>
    </rPh>
    <phoneticPr fontId="1"/>
  </si>
  <si>
    <t>空冷冷専⑥</t>
    <rPh sb="0" eb="2">
      <t>クウレイ</t>
    </rPh>
    <rPh sb="2" eb="4">
      <t>レイセン</t>
    </rPh>
    <phoneticPr fontId="1"/>
  </si>
  <si>
    <t>空冷冷専⑦</t>
    <rPh sb="0" eb="2">
      <t>クウレイ</t>
    </rPh>
    <rPh sb="2" eb="4">
      <t>レイセン</t>
    </rPh>
    <phoneticPr fontId="1"/>
  </si>
  <si>
    <t>空冷ヒーポン①</t>
    <rPh sb="0" eb="2">
      <t>クウレイ</t>
    </rPh>
    <phoneticPr fontId="1"/>
  </si>
  <si>
    <t>空冷ヒーポン②</t>
    <rPh sb="0" eb="2">
      <t>クウレイ</t>
    </rPh>
    <phoneticPr fontId="1"/>
  </si>
  <si>
    <t>空冷ヒーポン③</t>
    <rPh sb="0" eb="2">
      <t>クウレイ</t>
    </rPh>
    <phoneticPr fontId="1"/>
  </si>
  <si>
    <t>空冷ヒーポン④</t>
    <rPh sb="0" eb="2">
      <t>クウレイ</t>
    </rPh>
    <phoneticPr fontId="1"/>
  </si>
  <si>
    <t>空冷ヒーポン⑤</t>
    <rPh sb="0" eb="2">
      <t>クウレイ</t>
    </rPh>
    <phoneticPr fontId="1"/>
  </si>
  <si>
    <t>空冷ヒーポン⑥</t>
    <rPh sb="0" eb="2">
      <t>クウレイ</t>
    </rPh>
    <phoneticPr fontId="1"/>
  </si>
  <si>
    <t>暖房</t>
    <rPh sb="0" eb="2">
      <t>ダンボウ</t>
    </rPh>
    <phoneticPr fontId="1"/>
  </si>
  <si>
    <t>機器特性式</t>
    <rPh sb="0" eb="2">
      <t>キキ</t>
    </rPh>
    <rPh sb="2" eb="4">
      <t>トクセイ</t>
    </rPh>
    <rPh sb="4" eb="5">
      <t>シキ</t>
    </rPh>
    <phoneticPr fontId="1"/>
  </si>
  <si>
    <t>その他</t>
    <rPh sb="2" eb="3">
      <t>タ</t>
    </rPh>
    <phoneticPr fontId="1"/>
  </si>
  <si>
    <t>空冷式（ヒートポンプ）</t>
  </si>
  <si>
    <t>■運転条件の選択…定格能力から「定格能力区分」が決定　→　「冷却方式」選択</t>
    <rPh sb="1" eb="3">
      <t>ウンテン</t>
    </rPh>
    <rPh sb="3" eb="5">
      <t>ジョウケン</t>
    </rPh>
    <rPh sb="6" eb="8">
      <t>センタク</t>
    </rPh>
    <rPh sb="9" eb="11">
      <t>テイカク</t>
    </rPh>
    <rPh sb="11" eb="13">
      <t>ノウリョク</t>
    </rPh>
    <rPh sb="16" eb="18">
      <t>テイカク</t>
    </rPh>
    <rPh sb="18" eb="20">
      <t>ノウリョク</t>
    </rPh>
    <rPh sb="20" eb="22">
      <t>クブン</t>
    </rPh>
    <rPh sb="24" eb="26">
      <t>ケッテイ</t>
    </rPh>
    <rPh sb="30" eb="32">
      <t>レイキャク</t>
    </rPh>
    <rPh sb="32" eb="34">
      <t>ホウシキ</t>
    </rPh>
    <rPh sb="35" eb="37">
      <t>センタク</t>
    </rPh>
    <phoneticPr fontId="5"/>
  </si>
  <si>
    <t>　　　→　定格能力区分、冷却方式により選択できる「制御方式」が決定　　 ※『@日冷工機器特性テーブル一覧』シート参照</t>
    <phoneticPr fontId="5"/>
  </si>
  <si>
    <t>1950年以前</t>
    <rPh sb="4" eb="5">
      <t>ネン</t>
    </rPh>
    <rPh sb="5" eb="7">
      <t>イゼン</t>
    </rPh>
    <phoneticPr fontId="1"/>
  </si>
  <si>
    <t>◆熱量換算係数</t>
    <rPh sb="1" eb="2">
      <t>ネツ</t>
    </rPh>
    <rPh sb="2" eb="3">
      <t>リョウ</t>
    </rPh>
    <rPh sb="3" eb="5">
      <t>カンサン</t>
    </rPh>
    <rPh sb="5" eb="7">
      <t>ケイスウ</t>
    </rPh>
    <phoneticPr fontId="1"/>
  </si>
  <si>
    <t>◆原油換算係数</t>
    <rPh sb="1" eb="3">
      <t>ゲンユ</t>
    </rPh>
    <rPh sb="3" eb="5">
      <t>カンサン</t>
    </rPh>
    <rPh sb="5" eb="7">
      <t>ケイスウ</t>
    </rPh>
    <phoneticPr fontId="1"/>
  </si>
  <si>
    <t>北海道</t>
  </si>
  <si>
    <t>青森県</t>
    <rPh sb="2" eb="3">
      <t>ケン</t>
    </rPh>
    <phoneticPr fontId="1"/>
  </si>
  <si>
    <t>岩手県</t>
  </si>
  <si>
    <t>宮城県</t>
  </si>
  <si>
    <t>秋田県</t>
  </si>
  <si>
    <t>山形県</t>
  </si>
  <si>
    <t>福島県</t>
  </si>
  <si>
    <t>長野県</t>
  </si>
  <si>
    <t>群馬県</t>
    <rPh sb="0" eb="2">
      <t>グンマ</t>
    </rPh>
    <phoneticPr fontId="1"/>
  </si>
  <si>
    <t>埼玉県</t>
  </si>
  <si>
    <t>石川県</t>
  </si>
  <si>
    <t>滋賀県</t>
  </si>
  <si>
    <t>奈良県</t>
  </si>
  <si>
    <t>鳥取県</t>
  </si>
  <si>
    <t>島根県</t>
    <rPh sb="0" eb="2">
      <t>シマネ</t>
    </rPh>
    <phoneticPr fontId="1"/>
  </si>
  <si>
    <t>東京都</t>
    <rPh sb="2" eb="3">
      <t>ト</t>
    </rPh>
    <phoneticPr fontId="1"/>
  </si>
  <si>
    <t>千葉県</t>
    <rPh sb="2" eb="3">
      <t>ケン</t>
    </rPh>
    <phoneticPr fontId="1"/>
  </si>
  <si>
    <t>神奈川県</t>
  </si>
  <si>
    <t>富山県</t>
  </si>
  <si>
    <t>茨城県</t>
  </si>
  <si>
    <t>栃木県</t>
  </si>
  <si>
    <t>新潟県</t>
  </si>
  <si>
    <t>福井県</t>
  </si>
  <si>
    <t>山梨県</t>
  </si>
  <si>
    <t>愛知県</t>
    <rPh sb="0" eb="2">
      <t>アイチ</t>
    </rPh>
    <phoneticPr fontId="1"/>
  </si>
  <si>
    <t>岐阜県</t>
  </si>
  <si>
    <t>三重県</t>
  </si>
  <si>
    <t>京都府</t>
    <rPh sb="2" eb="3">
      <t>フ</t>
    </rPh>
    <phoneticPr fontId="1"/>
  </si>
  <si>
    <t>山口県</t>
  </si>
  <si>
    <t>大阪府</t>
    <rPh sb="2" eb="3">
      <t>フ</t>
    </rPh>
    <phoneticPr fontId="1"/>
  </si>
  <si>
    <t>兵庫県</t>
  </si>
  <si>
    <t>和歌山県</t>
  </si>
  <si>
    <t>広島県</t>
  </si>
  <si>
    <t>広島</t>
    <rPh sb="0" eb="2">
      <t>ヒロシマ</t>
    </rPh>
    <phoneticPr fontId="1"/>
  </si>
  <si>
    <t>岡山県</t>
  </si>
  <si>
    <t>愛媛県</t>
  </si>
  <si>
    <t>佐賀県</t>
  </si>
  <si>
    <t>熊本県</t>
  </si>
  <si>
    <t>大分県</t>
  </si>
  <si>
    <t>香川県</t>
  </si>
  <si>
    <t>静岡県</t>
    <rPh sb="2" eb="3">
      <t>ケン</t>
    </rPh>
    <phoneticPr fontId="1"/>
  </si>
  <si>
    <t>徳島県</t>
    <rPh sb="2" eb="3">
      <t>ケン</t>
    </rPh>
    <phoneticPr fontId="1"/>
  </si>
  <si>
    <t>高知県</t>
  </si>
  <si>
    <t>長崎県</t>
  </si>
  <si>
    <t>宮崎県</t>
  </si>
  <si>
    <t>福岡県</t>
  </si>
  <si>
    <t>沖縄県</t>
  </si>
  <si>
    <t>鹿児島県</t>
  </si>
  <si>
    <t>プルダウン用</t>
    <rPh sb="5" eb="6">
      <t>ヨウ</t>
    </rPh>
    <phoneticPr fontId="1"/>
  </si>
  <si>
    <t>運転種別</t>
    <rPh sb="0" eb="2">
      <t>ウンテン</t>
    </rPh>
    <rPh sb="2" eb="4">
      <t>シュベツ</t>
    </rPh>
    <phoneticPr fontId="5"/>
  </si>
  <si>
    <t>水冷式</t>
    <rPh sb="0" eb="2">
      <t>スイレイ</t>
    </rPh>
    <rPh sb="2" eb="3">
      <t>シキ</t>
    </rPh>
    <phoneticPr fontId="5"/>
  </si>
  <si>
    <t>空冷式（冷房専用）</t>
    <rPh sb="0" eb="2">
      <t>クウレイ</t>
    </rPh>
    <rPh sb="2" eb="3">
      <t>シキ</t>
    </rPh>
    <rPh sb="4" eb="6">
      <t>レイボウ</t>
    </rPh>
    <rPh sb="6" eb="8">
      <t>センヨウ</t>
    </rPh>
    <phoneticPr fontId="5"/>
  </si>
  <si>
    <t>空冷式（ヒートポンプ）</t>
    <rPh sb="2" eb="3">
      <t>シキ</t>
    </rPh>
    <phoneticPr fontId="5"/>
  </si>
  <si>
    <t>冷房</t>
    <rPh sb="0" eb="2">
      <t>レイボウ</t>
    </rPh>
    <phoneticPr fontId="5"/>
  </si>
  <si>
    <t>暖房</t>
    <rPh sb="0" eb="2">
      <t>ダンボウ</t>
    </rPh>
    <phoneticPr fontId="5"/>
  </si>
  <si>
    <t>水冷式</t>
    <rPh sb="0" eb="3">
      <t>スイレイシキ</t>
    </rPh>
    <phoneticPr fontId="5"/>
  </si>
  <si>
    <t>空冷式冷房</t>
    <rPh sb="0" eb="3">
      <t>クウレイシキ</t>
    </rPh>
    <rPh sb="3" eb="5">
      <t>レイボウ</t>
    </rPh>
    <phoneticPr fontId="5"/>
  </si>
  <si>
    <t>空冷式ＨＰ</t>
    <rPh sb="0" eb="3">
      <t>クウレイシキ</t>
    </rPh>
    <phoneticPr fontId="5"/>
  </si>
  <si>
    <t>96.5kW＜能力≦420kW
(40,50,60,80,100,120HP)</t>
    <phoneticPr fontId="1"/>
  </si>
  <si>
    <t>↓※空冷HPは、定格冷房能力値で「定格能力区分」を決定する</t>
    <rPh sb="2" eb="4">
      <t>クウレイ</t>
    </rPh>
    <rPh sb="8" eb="10">
      <t>テイカク</t>
    </rPh>
    <rPh sb="10" eb="12">
      <t>レイボウ</t>
    </rPh>
    <rPh sb="12" eb="15">
      <t>ノウリョクチ</t>
    </rPh>
    <rPh sb="17" eb="19">
      <t>テイカク</t>
    </rPh>
    <rPh sb="19" eb="21">
      <t>ノウリョク</t>
    </rPh>
    <rPh sb="21" eb="23">
      <t>クブン</t>
    </rPh>
    <rPh sb="25" eb="27">
      <t>ケッテイ</t>
    </rPh>
    <phoneticPr fontId="5"/>
  </si>
  <si>
    <t>■仕様</t>
    <rPh sb="1" eb="3">
      <t>シヨウ</t>
    </rPh>
    <phoneticPr fontId="5"/>
  </si>
  <si>
    <t>能力</t>
    <rPh sb="0" eb="2">
      <t>ノウリョク</t>
    </rPh>
    <phoneticPr fontId="5"/>
  </si>
  <si>
    <t>暖房</t>
    <rPh sb="0" eb="2">
      <t>ダンボウ</t>
    </rPh>
    <phoneticPr fontId="5"/>
  </si>
  <si>
    <t>消費電力</t>
    <rPh sb="0" eb="2">
      <t>ショウヒ</t>
    </rPh>
    <rPh sb="2" eb="4">
      <t>デンリョク</t>
    </rPh>
    <phoneticPr fontId="5"/>
  </si>
  <si>
    <t>冷却方式</t>
    <phoneticPr fontId="5"/>
  </si>
  <si>
    <t>容量制御方式</t>
    <phoneticPr fontId="5"/>
  </si>
  <si>
    <t>事業実施場所都道府県</t>
  </si>
  <si>
    <t>■エネルギー使用量</t>
    <rPh sb="6" eb="8">
      <t>シヨウ</t>
    </rPh>
    <rPh sb="8" eb="9">
      <t>リョウ</t>
    </rPh>
    <phoneticPr fontId="5"/>
  </si>
  <si>
    <t>------------以降の項目を使って計算します。入力に間違いの無いよう、十分注意して入力して下さい。------------</t>
    <rPh sb="18" eb="19">
      <t>ツカ</t>
    </rPh>
    <rPh sb="21" eb="23">
      <t>ケイサン</t>
    </rPh>
    <rPh sb="30" eb="32">
      <t>マチガ</t>
    </rPh>
    <rPh sb="45" eb="47">
      <t>ニュウリョク</t>
    </rPh>
    <rPh sb="49" eb="50">
      <t>クダ</t>
    </rPh>
    <phoneticPr fontId="5"/>
  </si>
  <si>
    <t>←「既存設備」「導入予定設備」から選択</t>
    <phoneticPr fontId="5"/>
  </si>
  <si>
    <t>←本計算書の結果を反映して作成した様式の番号を入力</t>
    <phoneticPr fontId="5"/>
  </si>
  <si>
    <t>←計算する設備の製品名を入力</t>
    <phoneticPr fontId="5"/>
  </si>
  <si>
    <t>←計算する設備の型番を入力</t>
    <phoneticPr fontId="5"/>
  </si>
  <si>
    <t>←製品カタログ・仕様書に記載された値を入力</t>
    <phoneticPr fontId="5"/>
  </si>
  <si>
    <t>←「水冷式」「空冷式（冷房専用）」「空冷式（ヒートポンプ）」から選択</t>
    <phoneticPr fontId="5"/>
  </si>
  <si>
    <t>←「インバータ制御」「スライド弁制御」「段階制御」「ON/OFF制御」から選択</t>
    <phoneticPr fontId="5"/>
  </si>
  <si>
    <t>←設備の設置場所都道府県名を選択</t>
    <phoneticPr fontId="5"/>
  </si>
  <si>
    <t>←設置年を選択</t>
    <phoneticPr fontId="5"/>
  </si>
  <si>
    <t>←設置台数を登録（半角）</t>
    <phoneticPr fontId="5"/>
  </si>
  <si>
    <t>【運転種別】
 [冷房][暖房]から選択</t>
    <rPh sb="1" eb="3">
      <t>ウンテン</t>
    </rPh>
    <rPh sb="3" eb="5">
      <t>シュベツ</t>
    </rPh>
    <rPh sb="9" eb="11">
      <t>レイボウ</t>
    </rPh>
    <rPh sb="13" eb="15">
      <t>ダンボウ</t>
    </rPh>
    <rPh sb="18" eb="20">
      <t>センタク</t>
    </rPh>
    <phoneticPr fontId="1"/>
  </si>
  <si>
    <t>【稼働時間】
 月毎の稼働時間を入力</t>
    <rPh sb="1" eb="3">
      <t>カドウ</t>
    </rPh>
    <rPh sb="3" eb="5">
      <t>ジカン</t>
    </rPh>
    <rPh sb="8" eb="10">
      <t>ツキゴト</t>
    </rPh>
    <rPh sb="11" eb="13">
      <t>カドウ</t>
    </rPh>
    <rPh sb="13" eb="15">
      <t>ジカン</t>
    </rPh>
    <rPh sb="16" eb="18">
      <t>ニュウリョク</t>
    </rPh>
    <phoneticPr fontId="1"/>
  </si>
  <si>
    <r>
      <rPr>
        <sz val="8"/>
        <color rgb="FFFF0000"/>
        <rFont val="ＭＳ 明朝"/>
        <family val="1"/>
        <charset val="128"/>
      </rPr>
      <t>【エネルギー使用量】</t>
    </r>
    <r>
      <rPr>
        <sz val="8"/>
        <color rgb="FF0070C0"/>
        <rFont val="ＭＳ 明朝"/>
        <family val="1"/>
        <charset val="128"/>
      </rPr>
      <t xml:space="preserve">
 </t>
    </r>
    <r>
      <rPr>
        <sz val="8"/>
        <color rgb="FFFF0000"/>
        <rFont val="ＭＳ 明朝"/>
        <family val="1"/>
        <charset val="128"/>
      </rPr>
      <t>赤枠内の数値を補助
 事業ポータルに転記</t>
    </r>
    <rPh sb="6" eb="9">
      <t>シヨウリョウ</t>
    </rPh>
    <rPh sb="12" eb="13">
      <t>アカ</t>
    </rPh>
    <rPh sb="13" eb="14">
      <t>ワク</t>
    </rPh>
    <rPh sb="14" eb="15">
      <t>ナイ</t>
    </rPh>
    <rPh sb="16" eb="18">
      <t>スウチ</t>
    </rPh>
    <rPh sb="19" eb="21">
      <t>ホジョ</t>
    </rPh>
    <rPh sb="23" eb="25">
      <t>ジギョウ</t>
    </rPh>
    <rPh sb="30" eb="32">
      <t>テンキ</t>
    </rPh>
    <phoneticPr fontId="1"/>
  </si>
  <si>
    <t>冷房</t>
  </si>
  <si>
    <t>暖房</t>
  </si>
  <si>
    <t>台</t>
    <rPh sb="0" eb="1">
      <t>ダイ</t>
    </rPh>
    <phoneticPr fontId="5"/>
  </si>
  <si>
    <t>事務所</t>
  </si>
  <si>
    <t>←「事務所」「その他」から選択</t>
    <rPh sb="2" eb="4">
      <t>ジム</t>
    </rPh>
    <rPh sb="4" eb="5">
      <t>ショ</t>
    </rPh>
    <rPh sb="9" eb="10">
      <t>タ</t>
    </rPh>
    <rPh sb="13" eb="15">
      <t>センタク</t>
    </rPh>
    <phoneticPr fontId="5"/>
  </si>
  <si>
    <t>　 ※「その他」を選択した場合は、任意の負荷率を設定可能</t>
    <rPh sb="6" eb="7">
      <t>タ</t>
    </rPh>
    <rPh sb="9" eb="11">
      <t>センタク</t>
    </rPh>
    <rPh sb="13" eb="15">
      <t>バアイ</t>
    </rPh>
    <rPh sb="17" eb="19">
      <t>ニンイ</t>
    </rPh>
    <rPh sb="20" eb="22">
      <t>フカ</t>
    </rPh>
    <rPh sb="22" eb="23">
      <t>リツ</t>
    </rPh>
    <rPh sb="24" eb="26">
      <t>セッテイ</t>
    </rPh>
    <rPh sb="26" eb="28">
      <t>カノウ</t>
    </rPh>
    <phoneticPr fontId="5"/>
  </si>
  <si>
    <t>定格能力÷平均COP</t>
    <rPh sb="0" eb="2">
      <t>テイカク</t>
    </rPh>
    <rPh sb="2" eb="4">
      <t>ノウリョク</t>
    </rPh>
    <rPh sb="5" eb="7">
      <t>ヘイキン</t>
    </rPh>
    <phoneticPr fontId="5"/>
  </si>
  <si>
    <t>月</t>
  </si>
  <si>
    <t>地域</t>
  </si>
  <si>
    <t>冷/暖房</t>
  </si>
  <si>
    <t>検索用</t>
  </si>
  <si>
    <t>年平均負荷率</t>
  </si>
  <si>
    <t>1東京冷房</t>
  </si>
  <si>
    <t>1東京暖房</t>
  </si>
  <si>
    <t>1大阪冷房</t>
  </si>
  <si>
    <t>1大阪暖房</t>
  </si>
  <si>
    <t>1名古屋冷房</t>
  </si>
  <si>
    <t>1名古屋暖房</t>
  </si>
  <si>
    <t>1仙台冷房</t>
  </si>
  <si>
    <t>1仙台暖房</t>
  </si>
  <si>
    <t>1福岡冷房</t>
  </si>
  <si>
    <t>1福岡暖房</t>
  </si>
  <si>
    <t>1広島冷房</t>
  </si>
  <si>
    <t>1広島暖房</t>
  </si>
  <si>
    <t>1高松冷房</t>
  </si>
  <si>
    <t>1高松暖房</t>
  </si>
  <si>
    <t>1富山冷房</t>
  </si>
  <si>
    <t>1富山暖房</t>
  </si>
  <si>
    <t>1前橋冷房</t>
  </si>
  <si>
    <t>1前橋暖房</t>
  </si>
  <si>
    <t>1盛岡冷房</t>
  </si>
  <si>
    <t>1盛岡暖房</t>
  </si>
  <si>
    <t>1札幌冷房</t>
  </si>
  <si>
    <t>1札幌暖房</t>
  </si>
  <si>
    <t>1鹿児島冷房</t>
  </si>
  <si>
    <t>1鹿児島暖房</t>
  </si>
  <si>
    <t>2東京冷房</t>
  </si>
  <si>
    <t>2東京暖房</t>
  </si>
  <si>
    <t>2大阪冷房</t>
  </si>
  <si>
    <t>2大阪暖房</t>
  </si>
  <si>
    <t>2名古屋冷房</t>
  </si>
  <si>
    <t>2名古屋暖房</t>
  </si>
  <si>
    <t>2仙台冷房</t>
  </si>
  <si>
    <t>2仙台暖房</t>
  </si>
  <si>
    <t>2福岡冷房</t>
  </si>
  <si>
    <t>2福岡暖房</t>
  </si>
  <si>
    <t>2広島冷房</t>
  </si>
  <si>
    <t>2広島暖房</t>
  </si>
  <si>
    <t>2高松冷房</t>
  </si>
  <si>
    <t>2高松暖房</t>
  </si>
  <si>
    <t>2富山冷房</t>
  </si>
  <si>
    <t>2富山暖房</t>
  </si>
  <si>
    <t>2前橋冷房</t>
  </si>
  <si>
    <t>2前橋暖房</t>
  </si>
  <si>
    <t>2盛岡冷房</t>
  </si>
  <si>
    <t>2盛岡暖房</t>
  </si>
  <si>
    <t>2札幌冷房</t>
  </si>
  <si>
    <t>2札幌暖房</t>
  </si>
  <si>
    <t>2鹿児島冷房</t>
  </si>
  <si>
    <t>2鹿児島暖房</t>
  </si>
  <si>
    <t>3東京冷房</t>
  </si>
  <si>
    <t>3東京暖房</t>
  </si>
  <si>
    <t>3大阪冷房</t>
  </si>
  <si>
    <t>3大阪暖房</t>
  </si>
  <si>
    <t>3名古屋冷房</t>
  </si>
  <si>
    <t>3名古屋暖房</t>
  </si>
  <si>
    <t>3仙台冷房</t>
  </si>
  <si>
    <t>3仙台暖房</t>
  </si>
  <si>
    <t>3福岡冷房</t>
  </si>
  <si>
    <t>3福岡暖房</t>
  </si>
  <si>
    <t>3広島冷房</t>
  </si>
  <si>
    <t>3広島暖房</t>
  </si>
  <si>
    <t>3高松冷房</t>
  </si>
  <si>
    <t>3高松暖房</t>
  </si>
  <si>
    <t>3富山冷房</t>
  </si>
  <si>
    <t>3富山暖房</t>
  </si>
  <si>
    <t>3前橋冷房</t>
  </si>
  <si>
    <t>3前橋暖房</t>
  </si>
  <si>
    <t>3盛岡冷房</t>
  </si>
  <si>
    <t>3盛岡暖房</t>
  </si>
  <si>
    <t>3札幌冷房</t>
  </si>
  <si>
    <t>3札幌暖房</t>
  </si>
  <si>
    <t>3鹿児島冷房</t>
  </si>
  <si>
    <t>3鹿児島暖房</t>
  </si>
  <si>
    <t>4東京冷房</t>
  </si>
  <si>
    <t>4東京暖房</t>
  </si>
  <si>
    <t>4大阪冷房</t>
  </si>
  <si>
    <t>4大阪暖房</t>
  </si>
  <si>
    <t>4名古屋冷房</t>
  </si>
  <si>
    <t>4名古屋暖房</t>
  </si>
  <si>
    <t>4仙台冷房</t>
  </si>
  <si>
    <t>4仙台暖房</t>
  </si>
  <si>
    <t>4福岡冷房</t>
  </si>
  <si>
    <t>4福岡暖房</t>
  </si>
  <si>
    <t>4広島冷房</t>
  </si>
  <si>
    <t>4広島暖房</t>
  </si>
  <si>
    <t>4高松冷房</t>
  </si>
  <si>
    <t>4高松暖房</t>
  </si>
  <si>
    <t>4富山冷房</t>
  </si>
  <si>
    <t>4富山暖房</t>
  </si>
  <si>
    <t>4前橋冷房</t>
  </si>
  <si>
    <t>4前橋暖房</t>
  </si>
  <si>
    <t>4盛岡冷房</t>
  </si>
  <si>
    <t>4盛岡暖房</t>
  </si>
  <si>
    <t>4札幌冷房</t>
  </si>
  <si>
    <t>4札幌暖房</t>
  </si>
  <si>
    <t>4鹿児島冷房</t>
  </si>
  <si>
    <t>4鹿児島暖房</t>
  </si>
  <si>
    <t>5東京冷房</t>
  </si>
  <si>
    <t>5東京暖房</t>
  </si>
  <si>
    <t>5大阪冷房</t>
  </si>
  <si>
    <t>5大阪暖房</t>
  </si>
  <si>
    <t>5名古屋冷房</t>
  </si>
  <si>
    <t>5名古屋暖房</t>
  </si>
  <si>
    <t>5仙台冷房</t>
  </si>
  <si>
    <t>5仙台暖房</t>
  </si>
  <si>
    <t>5福岡冷房</t>
  </si>
  <si>
    <t>5福岡暖房</t>
  </si>
  <si>
    <t>5広島冷房</t>
  </si>
  <si>
    <t>5広島暖房</t>
  </si>
  <si>
    <t>5高松冷房</t>
  </si>
  <si>
    <t>5高松暖房</t>
  </si>
  <si>
    <t>5富山冷房</t>
  </si>
  <si>
    <t>5富山暖房</t>
  </si>
  <si>
    <t>5前橋冷房</t>
  </si>
  <si>
    <t>5前橋暖房</t>
  </si>
  <si>
    <t>5盛岡冷房</t>
  </si>
  <si>
    <t>5盛岡暖房</t>
  </si>
  <si>
    <t>5札幌冷房</t>
  </si>
  <si>
    <t>5札幌暖房</t>
  </si>
  <si>
    <t>5鹿児島冷房</t>
  </si>
  <si>
    <t>5鹿児島暖房</t>
  </si>
  <si>
    <t>6東京冷房</t>
  </si>
  <si>
    <t>6東京暖房</t>
  </si>
  <si>
    <t>6大阪冷房</t>
  </si>
  <si>
    <t>6大阪暖房</t>
  </si>
  <si>
    <t>6名古屋冷房</t>
  </si>
  <si>
    <t>6名古屋暖房</t>
  </si>
  <si>
    <t>6仙台冷房</t>
  </si>
  <si>
    <t>6仙台暖房</t>
  </si>
  <si>
    <t>6福岡冷房</t>
  </si>
  <si>
    <t>6福岡暖房</t>
  </si>
  <si>
    <t>6広島冷房</t>
  </si>
  <si>
    <t>6広島暖房</t>
  </si>
  <si>
    <t>6高松冷房</t>
  </si>
  <si>
    <t>6高松暖房</t>
  </si>
  <si>
    <t>6富山冷房</t>
  </si>
  <si>
    <t>6富山暖房</t>
  </si>
  <si>
    <t>6前橋冷房</t>
  </si>
  <si>
    <t>6前橋暖房</t>
  </si>
  <si>
    <t>6盛岡冷房</t>
  </si>
  <si>
    <t>6盛岡暖房</t>
  </si>
  <si>
    <t>6札幌冷房</t>
  </si>
  <si>
    <t>6札幌暖房</t>
  </si>
  <si>
    <t>6鹿児島冷房</t>
  </si>
  <si>
    <t>6鹿児島暖房</t>
  </si>
  <si>
    <t>7東京冷房</t>
  </si>
  <si>
    <t>7東京暖房</t>
  </si>
  <si>
    <t>7大阪冷房</t>
  </si>
  <si>
    <t>7大阪暖房</t>
  </si>
  <si>
    <t>7名古屋冷房</t>
  </si>
  <si>
    <t>7名古屋暖房</t>
  </si>
  <si>
    <t>7仙台冷房</t>
  </si>
  <si>
    <t>7仙台暖房</t>
  </si>
  <si>
    <t>7福岡冷房</t>
  </si>
  <si>
    <t>7福岡暖房</t>
  </si>
  <si>
    <t>7広島冷房</t>
  </si>
  <si>
    <t>7広島暖房</t>
  </si>
  <si>
    <t>7高松冷房</t>
  </si>
  <si>
    <t>7高松暖房</t>
  </si>
  <si>
    <t>7富山冷房</t>
  </si>
  <si>
    <t>7富山暖房</t>
  </si>
  <si>
    <t>7前橋冷房</t>
  </si>
  <si>
    <t>7前橋暖房</t>
  </si>
  <si>
    <t>7盛岡冷房</t>
  </si>
  <si>
    <t>7盛岡暖房</t>
  </si>
  <si>
    <t>7札幌冷房</t>
  </si>
  <si>
    <t>7札幌暖房</t>
  </si>
  <si>
    <t>7鹿児島冷房</t>
  </si>
  <si>
    <t>7鹿児島暖房</t>
  </si>
  <si>
    <t>8東京冷房</t>
  </si>
  <si>
    <t>8東京暖房</t>
  </si>
  <si>
    <t>8大阪冷房</t>
  </si>
  <si>
    <t>8大阪暖房</t>
  </si>
  <si>
    <t>8名古屋冷房</t>
  </si>
  <si>
    <t>8名古屋暖房</t>
  </si>
  <si>
    <t>8仙台冷房</t>
  </si>
  <si>
    <t>8仙台暖房</t>
  </si>
  <si>
    <t>8福岡冷房</t>
  </si>
  <si>
    <t>8福岡暖房</t>
  </si>
  <si>
    <t>8広島冷房</t>
  </si>
  <si>
    <t>8広島暖房</t>
  </si>
  <si>
    <t>8高松冷房</t>
  </si>
  <si>
    <t>8高松暖房</t>
  </si>
  <si>
    <t>8富山冷房</t>
  </si>
  <si>
    <t>8富山暖房</t>
  </si>
  <si>
    <t>8前橋冷房</t>
  </si>
  <si>
    <t>8前橋暖房</t>
  </si>
  <si>
    <t>8盛岡冷房</t>
  </si>
  <si>
    <t>8盛岡暖房</t>
  </si>
  <si>
    <t>8札幌冷房</t>
  </si>
  <si>
    <t>8札幌暖房</t>
  </si>
  <si>
    <t>8鹿児島冷房</t>
  </si>
  <si>
    <t>8鹿児島暖房</t>
  </si>
  <si>
    <t>9東京冷房</t>
  </si>
  <si>
    <t>9東京暖房</t>
  </si>
  <si>
    <t>9大阪冷房</t>
  </si>
  <si>
    <t>9大阪暖房</t>
  </si>
  <si>
    <t>9名古屋冷房</t>
  </si>
  <si>
    <t>9名古屋暖房</t>
  </si>
  <si>
    <t>9仙台冷房</t>
  </si>
  <si>
    <t>9仙台暖房</t>
  </si>
  <si>
    <t>9福岡冷房</t>
  </si>
  <si>
    <t>9福岡暖房</t>
  </si>
  <si>
    <t>9広島冷房</t>
  </si>
  <si>
    <t>9広島暖房</t>
  </si>
  <si>
    <t>9高松冷房</t>
  </si>
  <si>
    <t>9高松暖房</t>
  </si>
  <si>
    <t>9富山冷房</t>
  </si>
  <si>
    <t>9富山暖房</t>
  </si>
  <si>
    <t>9前橋冷房</t>
  </si>
  <si>
    <t>9前橋暖房</t>
  </si>
  <si>
    <t>9盛岡冷房</t>
  </si>
  <si>
    <t>9盛岡暖房</t>
  </si>
  <si>
    <t>9札幌冷房</t>
  </si>
  <si>
    <t>9札幌暖房</t>
  </si>
  <si>
    <t>9鹿児島冷房</t>
  </si>
  <si>
    <t>9鹿児島暖房</t>
  </si>
  <si>
    <t>10東京冷房</t>
  </si>
  <si>
    <t>10東京暖房</t>
  </si>
  <si>
    <t>10大阪冷房</t>
  </si>
  <si>
    <t>10大阪暖房</t>
  </si>
  <si>
    <t>10名古屋冷房</t>
  </si>
  <si>
    <t>10名古屋暖房</t>
  </si>
  <si>
    <t>10仙台冷房</t>
  </si>
  <si>
    <t>10仙台暖房</t>
  </si>
  <si>
    <t>10福岡冷房</t>
  </si>
  <si>
    <t>10福岡暖房</t>
  </si>
  <si>
    <t>10広島冷房</t>
  </si>
  <si>
    <t>10広島暖房</t>
  </si>
  <si>
    <t>10高松冷房</t>
  </si>
  <si>
    <t>10高松暖房</t>
  </si>
  <si>
    <t>10富山冷房</t>
  </si>
  <si>
    <t>10富山暖房</t>
  </si>
  <si>
    <t>10前橋冷房</t>
  </si>
  <si>
    <t>10前橋暖房</t>
  </si>
  <si>
    <t>10盛岡冷房</t>
  </si>
  <si>
    <t>10盛岡暖房</t>
  </si>
  <si>
    <t>10札幌冷房</t>
  </si>
  <si>
    <t>10札幌暖房</t>
  </si>
  <si>
    <t>10鹿児島冷房</t>
  </si>
  <si>
    <t>10鹿児島暖房</t>
  </si>
  <si>
    <t>11東京冷房</t>
  </si>
  <si>
    <t>11東京暖房</t>
  </si>
  <si>
    <t>11大阪冷房</t>
  </si>
  <si>
    <t>11大阪暖房</t>
  </si>
  <si>
    <t>11名古屋冷房</t>
  </si>
  <si>
    <t>11名古屋暖房</t>
  </si>
  <si>
    <t>11仙台冷房</t>
  </si>
  <si>
    <t>11仙台暖房</t>
  </si>
  <si>
    <t>11福岡冷房</t>
  </si>
  <si>
    <t>11福岡暖房</t>
  </si>
  <si>
    <t>11広島冷房</t>
  </si>
  <si>
    <t>11広島暖房</t>
  </si>
  <si>
    <t>11高松冷房</t>
  </si>
  <si>
    <t>11高松暖房</t>
  </si>
  <si>
    <t>11富山冷房</t>
  </si>
  <si>
    <t>11富山暖房</t>
  </si>
  <si>
    <t>11前橋冷房</t>
  </si>
  <si>
    <t>11前橋暖房</t>
  </si>
  <si>
    <t>11盛岡冷房</t>
  </si>
  <si>
    <t>11盛岡暖房</t>
  </si>
  <si>
    <t>11札幌冷房</t>
  </si>
  <si>
    <t>11札幌暖房</t>
  </si>
  <si>
    <t>11鹿児島冷房</t>
  </si>
  <si>
    <t>11鹿児島暖房</t>
  </si>
  <si>
    <t>12東京冷房</t>
  </si>
  <si>
    <t>12東京暖房</t>
  </si>
  <si>
    <t>12大阪冷房</t>
  </si>
  <si>
    <t>12大阪暖房</t>
  </si>
  <si>
    <t>12名古屋冷房</t>
  </si>
  <si>
    <t>12名古屋暖房</t>
  </si>
  <si>
    <t>12仙台冷房</t>
  </si>
  <si>
    <t>12仙台暖房</t>
  </si>
  <si>
    <t>12福岡冷房</t>
  </si>
  <si>
    <t>12福岡暖房</t>
  </si>
  <si>
    <t>12広島冷房</t>
  </si>
  <si>
    <t>12広島暖房</t>
  </si>
  <si>
    <t>12高松冷房</t>
  </si>
  <si>
    <t>12高松暖房</t>
  </si>
  <si>
    <t>12富山冷房</t>
  </si>
  <si>
    <t>12富山暖房</t>
  </si>
  <si>
    <t>12前橋冷房</t>
  </si>
  <si>
    <t>12前橋暖房</t>
  </si>
  <si>
    <t>12盛岡冷房</t>
  </si>
  <si>
    <t>12盛岡暖房</t>
  </si>
  <si>
    <t>12札幌冷房</t>
  </si>
  <si>
    <t>12札幌暖房</t>
  </si>
  <si>
    <t>12鹿児島冷房</t>
  </si>
  <si>
    <t>12鹿児島暖房</t>
  </si>
  <si>
    <t>4月</t>
    <rPh sb="1" eb="2">
      <t>ガツ</t>
    </rPh>
    <phoneticPr fontId="1"/>
  </si>
  <si>
    <t>5月</t>
    <phoneticPr fontId="5"/>
  </si>
  <si>
    <t>6月</t>
    <phoneticPr fontId="5"/>
  </si>
  <si>
    <t>7月</t>
    <phoneticPr fontId="5"/>
  </si>
  <si>
    <t>8月</t>
    <phoneticPr fontId="5"/>
  </si>
  <si>
    <t>9月</t>
    <phoneticPr fontId="5"/>
  </si>
  <si>
    <t>10月</t>
    <phoneticPr fontId="5"/>
  </si>
  <si>
    <t>11月</t>
    <phoneticPr fontId="5"/>
  </si>
  <si>
    <t>12月</t>
    <phoneticPr fontId="5"/>
  </si>
  <si>
    <t>1月</t>
    <phoneticPr fontId="5"/>
  </si>
  <si>
    <t>3月</t>
    <phoneticPr fontId="5"/>
  </si>
  <si>
    <t>2月</t>
    <phoneticPr fontId="5"/>
  </si>
  <si>
    <t>建物用途</t>
    <rPh sb="0" eb="2">
      <t>タテモノ</t>
    </rPh>
    <rPh sb="2" eb="4">
      <t>ヨウト</t>
    </rPh>
    <phoneticPr fontId="5"/>
  </si>
  <si>
    <t>入力項目</t>
    <rPh sb="0" eb="2">
      <t>ニュウリョク</t>
    </rPh>
    <rPh sb="2" eb="4">
      <t>コウモク</t>
    </rPh>
    <phoneticPr fontId="1"/>
  </si>
  <si>
    <t>■稼働条件</t>
    <rPh sb="1" eb="3">
      <t>カドウ</t>
    </rPh>
    <rPh sb="3" eb="5">
      <t>ジョウケン</t>
    </rPh>
    <phoneticPr fontId="5"/>
  </si>
  <si>
    <t>メーカー</t>
    <phoneticPr fontId="5"/>
  </si>
  <si>
    <t>←計算する設備のメーカー名を入力</t>
    <rPh sb="12" eb="13">
      <t>メイ</t>
    </rPh>
    <phoneticPr fontId="5"/>
  </si>
  <si>
    <r>
      <rPr>
        <b/>
        <sz val="12"/>
        <color theme="1"/>
        <rFont val="ＭＳ 明朝"/>
        <family val="1"/>
        <charset val="128"/>
      </rPr>
      <t>　</t>
    </r>
    <r>
      <rPr>
        <b/>
        <u/>
        <sz val="12"/>
        <color theme="1"/>
        <rFont val="ＭＳ 明朝"/>
        <family val="1"/>
        <charset val="128"/>
      </rPr>
      <t>チリングユニット　SII省エネ計算フォーマット</t>
    </r>
    <rPh sb="13" eb="14">
      <t>ショウ</t>
    </rPh>
    <rPh sb="16" eb="18">
      <t>ケイサン</t>
    </rPh>
    <phoneticPr fontId="5"/>
  </si>
  <si>
    <t>104＜能力</t>
    <rPh sb="4" eb="6">
      <t>ノウリョク</t>
    </rPh>
    <phoneticPr fontId="5"/>
  </si>
  <si>
    <t>96.5＜能力</t>
    <rPh sb="5" eb="7">
      <t>ノウリョク</t>
    </rPh>
    <phoneticPr fontId="5"/>
  </si>
  <si>
    <t>負荷率25%以下</t>
    <rPh sb="0" eb="2">
      <t>フカ</t>
    </rPh>
    <rPh sb="2" eb="3">
      <t>リツ</t>
    </rPh>
    <rPh sb="6" eb="8">
      <t>イカ</t>
    </rPh>
    <phoneticPr fontId="1"/>
  </si>
  <si>
    <t>能力≦31.3</t>
    <rPh sb="0" eb="2">
      <t>ノウリョク</t>
    </rPh>
    <phoneticPr fontId="5"/>
  </si>
  <si>
    <t>31.3＜能力≦96.5</t>
    <rPh sb="5" eb="7">
      <t>ノウリョク</t>
    </rPh>
    <phoneticPr fontId="5"/>
  </si>
  <si>
    <t>能力≦31.3kW
(3,5,8,10HP)</t>
    <rPh sb="0" eb="2">
      <t>ノウリョク</t>
    </rPh>
    <phoneticPr fontId="1"/>
  </si>
  <si>
    <t>31.3kW＜能力≦96.5kW
(15,20,25,30HP)</t>
    <rPh sb="7" eb="9">
      <t>ノウリョク</t>
    </rPh>
    <phoneticPr fontId="1"/>
  </si>
  <si>
    <t>【平均負荷率】
 [その他]を選択した場合、
 数式を削除した上で任意の負荷率を登録</t>
    <rPh sb="1" eb="3">
      <t>ヘイキン</t>
    </rPh>
    <rPh sb="3" eb="5">
      <t>フカ</t>
    </rPh>
    <rPh sb="5" eb="6">
      <t>リツ</t>
    </rPh>
    <rPh sb="12" eb="13">
      <t>タ</t>
    </rPh>
    <rPh sb="15" eb="17">
      <t>センタク</t>
    </rPh>
    <rPh sb="19" eb="21">
      <t>バアイ</t>
    </rPh>
    <rPh sb="24" eb="26">
      <t>スウシキ</t>
    </rPh>
    <rPh sb="27" eb="29">
      <t>サクジョ</t>
    </rPh>
    <rPh sb="31" eb="32">
      <t>ウエ</t>
    </rPh>
    <rPh sb="33" eb="35">
      <t>ニンイ</t>
    </rPh>
    <rPh sb="36" eb="38">
      <t>フカ</t>
    </rPh>
    <rPh sb="38" eb="39">
      <t>リツ</t>
    </rPh>
    <rPh sb="40" eb="42">
      <t>トウロク</t>
    </rPh>
    <phoneticPr fontId="1"/>
  </si>
  <si>
    <t>既存設備に関するエネルギー使用量の計算結果と実際の燃料使用量に乖離がある場合は、
建物用途「その他」を選択し、実際の燃料使用量に合うように負荷率を調整してください。</t>
    <phoneticPr fontId="5"/>
  </si>
  <si>
    <t>既存設備</t>
  </si>
  <si>
    <t>NO.</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</si>
</sst>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quot;¥&quot;#,##0_);[Red]\(&quot;¥&quot;#,##0\)"/>
    <numFmt numFmtId="177" formatCode="0.000"/>
    <numFmt numFmtId="178" formatCode="0.0"/>
    <numFmt numFmtId="179" formatCode="0.000_ "/>
    <numFmt numFmtId="180" formatCode="0.0&quot;kW&quot;"/>
    <numFmt numFmtId="181" formatCode="0.0%"/>
    <numFmt numFmtId="182" formatCode="0&quot;月&quot;"/>
    <numFmt numFmtId="183" formatCode="General&quot;年&quot;"/>
    <numFmt numFmtId="184" formatCode="&quot;(&quot;@&quot;)&quot;"/>
    <numFmt numFmtId="185" formatCode="0.0_);[Red]\(0.0\)"/>
    <numFmt numFmtId="186" formatCode="#,##0.0_ "/>
    <numFmt numFmtId="187" formatCode="0.0000_ "/>
    <numFmt numFmtId="188" formatCode="0\ &quot;台&quot;"/>
    <numFmt numFmtId="189" formatCode="#,##0.000_ "/>
    <numFmt numFmtId="190" formatCode="0.00_ "/>
    <numFmt numFmtId="191" formatCode="0.00000000000_ "/>
    <numFmt numFmtId="192" formatCode="0.0000000000_ "/>
    <numFmt numFmtId="193" formatCode="0_ "/>
    <numFmt numFmtId="194" formatCode="0.00000_);[Red]\(0.00000\)"/>
    <numFmt numFmtId="195" formatCode="0.00000000000_);[Red]\(0.00000000000\)"/>
    <numFmt numFmtId="196" formatCode="0.00000_ "/>
    <numFmt numFmtId="197" formatCode="#,##0.00_ "/>
  </numFmts>
  <fonts count="44">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font>
    <font>
      <sz val="11"/>
      <name val="ＭＳ Ｐゴシック"/>
      <family val="3"/>
      <charset val="128"/>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scheme val="minor"/>
    </font>
    <font>
      <sz val="11"/>
      <color theme="1"/>
      <name val="ＭＳ Ｐゴシック"/>
      <family val="2"/>
      <scheme val="minor"/>
    </font>
    <font>
      <sz val="10"/>
      <name val="ＭＳ 明朝"/>
      <family val="1"/>
      <charset val="128"/>
    </font>
    <font>
      <u/>
      <sz val="12"/>
      <color indexed="12"/>
      <name val="Osaka"/>
      <family val="1"/>
      <charset val="128"/>
    </font>
    <font>
      <sz val="12"/>
      <name val="ＭＳ Ｐゴシック"/>
      <family val="3"/>
      <charset val="128"/>
    </font>
    <font>
      <sz val="10"/>
      <name val="ＭＳ ゴシック"/>
      <family val="3"/>
      <charset val="128"/>
    </font>
    <font>
      <sz val="11"/>
      <name val="ＭＳ Ｐゴシック"/>
      <family val="2"/>
      <charset val="128"/>
      <scheme val="minor"/>
    </font>
    <font>
      <sz val="10"/>
      <name val="ＭＳ Ｐゴシック"/>
      <family val="3"/>
      <charset val="128"/>
      <scheme val="minor"/>
    </font>
    <font>
      <sz val="10"/>
      <name val="ＭＳ Ｐ明朝"/>
      <family val="1"/>
      <charset val="128"/>
    </font>
    <font>
      <sz val="11"/>
      <name val="メイリオ"/>
      <family val="3"/>
      <charset val="128"/>
    </font>
    <font>
      <b/>
      <sz val="11"/>
      <color theme="1"/>
      <name val="Meiryo UI"/>
      <family val="3"/>
      <charset val="128"/>
    </font>
    <font>
      <sz val="11"/>
      <color theme="1"/>
      <name val="Meiryo UI"/>
      <family val="3"/>
      <charset val="128"/>
    </font>
    <font>
      <b/>
      <sz val="11"/>
      <color theme="0"/>
      <name val="Meiryo UI"/>
      <family val="3"/>
      <charset val="128"/>
    </font>
    <font>
      <sz val="11"/>
      <name val="Meiryo UI"/>
      <family val="3"/>
      <charset val="128"/>
    </font>
    <font>
      <sz val="11"/>
      <color theme="1"/>
      <name val="ＭＳ Ｐゴシック"/>
      <family val="2"/>
      <charset val="128"/>
    </font>
    <font>
      <sz val="11"/>
      <color indexed="8"/>
      <name val="ＭＳ Ｐゴシック"/>
      <family val="3"/>
      <charset val="128"/>
    </font>
    <font>
      <u/>
      <sz val="9"/>
      <color indexed="12"/>
      <name val="ＭＳ Ｐゴシック"/>
      <family val="3"/>
      <charset val="128"/>
    </font>
    <font>
      <b/>
      <sz val="12"/>
      <name val="ＭＳ Ｐゴシック"/>
      <family val="2"/>
      <charset val="128"/>
      <scheme val="minor"/>
    </font>
    <font>
      <b/>
      <sz val="12"/>
      <name val="ＭＳ Ｐゴシック"/>
      <family val="3"/>
      <charset val="128"/>
      <scheme val="minor"/>
    </font>
    <font>
      <sz val="11"/>
      <color theme="0" tint="-0.34998626667073579"/>
      <name val="ＭＳ Ｐゴシック"/>
      <family val="2"/>
      <charset val="128"/>
      <scheme val="minor"/>
    </font>
    <font>
      <sz val="11"/>
      <color theme="0" tint="-0.34998626667073579"/>
      <name val="ＭＳ Ｐゴシック"/>
      <family val="3"/>
      <charset val="128"/>
      <scheme val="minor"/>
    </font>
    <font>
      <sz val="10"/>
      <color theme="1"/>
      <name val="ＭＳ 明朝"/>
      <family val="1"/>
      <charset val="128"/>
    </font>
    <font>
      <b/>
      <sz val="12"/>
      <color theme="1"/>
      <name val="ＭＳ 明朝"/>
      <family val="1"/>
      <charset val="128"/>
    </font>
    <font>
      <b/>
      <u/>
      <sz val="12"/>
      <color theme="1"/>
      <name val="ＭＳ 明朝"/>
      <family val="1"/>
      <charset val="128"/>
    </font>
    <font>
      <sz val="10"/>
      <color theme="0" tint="-0.34998626667073579"/>
      <name val="ＭＳ 明朝"/>
      <family val="1"/>
      <charset val="128"/>
    </font>
    <font>
      <b/>
      <u/>
      <sz val="14"/>
      <color theme="1"/>
      <name val="ＭＳ 明朝"/>
      <family val="1"/>
      <charset val="128"/>
    </font>
    <font>
      <sz val="10"/>
      <color rgb="FF0070C0"/>
      <name val="ＭＳ Ｐ明朝"/>
      <family val="1"/>
      <charset val="128"/>
    </font>
    <font>
      <sz val="9"/>
      <color rgb="FF0070C0"/>
      <name val="ＭＳ Ｐ明朝"/>
      <family val="1"/>
      <charset val="128"/>
    </font>
    <font>
      <sz val="9"/>
      <color rgb="FFFF0000"/>
      <name val="ＭＳ Ｐ明朝"/>
      <family val="1"/>
      <charset val="128"/>
    </font>
    <font>
      <b/>
      <sz val="10"/>
      <color rgb="FFFF0000"/>
      <name val="ＭＳ Ｐ明朝"/>
      <family val="1"/>
      <charset val="128"/>
    </font>
    <font>
      <sz val="8"/>
      <color rgb="FF0070C0"/>
      <name val="ＭＳ 明朝"/>
      <family val="1"/>
      <charset val="128"/>
    </font>
    <font>
      <sz val="8"/>
      <name val="ＭＳ 明朝"/>
      <family val="1"/>
      <charset val="128"/>
    </font>
    <font>
      <sz val="8"/>
      <name val="ＭＳ Ｐゴシック"/>
      <family val="2"/>
      <charset val="128"/>
      <scheme val="minor"/>
    </font>
    <font>
      <sz val="8"/>
      <color rgb="FFFF0000"/>
      <name val="ＭＳ 明朝"/>
      <family val="1"/>
      <charset val="128"/>
    </font>
    <font>
      <sz val="8"/>
      <color rgb="FF0070C0"/>
      <name val="ＭＳ Ｐ明朝"/>
      <family val="1"/>
      <charset val="128"/>
    </font>
    <font>
      <sz val="12"/>
      <name val="Osaka"/>
      <family val="1"/>
      <charset val="128"/>
    </font>
    <font>
      <sz val="7.5"/>
      <color rgb="FFFF0000"/>
      <name val="ＭＳ 明朝"/>
      <family val="1"/>
      <charset val="128"/>
    </font>
  </fonts>
  <fills count="18">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
      <patternFill patternType="solid">
        <fgColor theme="0" tint="-0.499984740745262"/>
        <bgColor indexed="64"/>
      </patternFill>
    </fill>
    <fill>
      <patternFill patternType="solid">
        <fgColor rgb="FFFF0000"/>
        <bgColor indexed="64"/>
      </patternFill>
    </fill>
    <fill>
      <patternFill patternType="solid">
        <fgColor rgb="FF0066FF"/>
        <bgColor indexed="64"/>
      </patternFill>
    </fill>
    <fill>
      <patternFill patternType="solid">
        <fgColor rgb="FFFF00FF"/>
        <bgColor indexed="64"/>
      </patternFill>
    </fill>
    <fill>
      <patternFill patternType="solid">
        <fgColor rgb="FFFF9900"/>
        <bgColor indexed="64"/>
      </patternFill>
    </fill>
    <fill>
      <patternFill patternType="solid">
        <fgColor theme="0" tint="-0.34998626667073579"/>
        <bgColor indexed="64"/>
      </patternFill>
    </fill>
    <fill>
      <patternFill patternType="solid">
        <fgColor rgb="FF33CC33"/>
        <bgColor indexed="64"/>
      </patternFill>
    </fill>
    <fill>
      <patternFill patternType="solid">
        <fgColor rgb="FF00CCFF"/>
        <bgColor indexed="64"/>
      </patternFill>
    </fill>
    <fill>
      <patternFill patternType="solid">
        <fgColor theme="5" tint="0.39997558519241921"/>
        <bgColor indexed="64"/>
      </patternFill>
    </fill>
    <fill>
      <patternFill patternType="solid">
        <fgColor rgb="FF7030A0"/>
        <bgColor indexed="64"/>
      </patternFill>
    </fill>
    <fill>
      <patternFill patternType="solid">
        <fgColor rgb="FFFF66FF"/>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style="thick">
        <color rgb="FFFF0000"/>
      </left>
      <right/>
      <top/>
      <bottom/>
      <diagonal/>
    </border>
  </borders>
  <cellStyleXfs count="16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3" fillId="0" borderId="0"/>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6" fillId="0" borderId="0">
      <alignment vertical="center"/>
    </xf>
    <xf numFmtId="0" fontId="8" fillId="0" borderId="0"/>
    <xf numFmtId="9" fontId="3" fillId="0" borderId="0" applyFont="0" applyFill="0" applyBorder="0" applyAlignment="0" applyProtection="0"/>
    <xf numFmtId="0" fontId="10" fillId="0" borderId="0" applyNumberFormat="0" applyFill="0" applyBorder="0" applyAlignment="0" applyProtection="0">
      <alignment vertical="top"/>
      <protection locked="0"/>
    </xf>
    <xf numFmtId="38" fontId="11" fillId="0" borderId="0" applyFill="0" applyBorder="0" applyAlignment="0" applyProtection="0"/>
    <xf numFmtId="176" fontId="4" fillId="0" borderId="0" applyFont="0" applyFill="0" applyBorder="0" applyAlignment="0" applyProtection="0">
      <alignment vertical="center"/>
    </xf>
    <xf numFmtId="0" fontId="3"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2" fillId="0" borderId="0">
      <alignment vertical="center"/>
    </xf>
    <xf numFmtId="0" fontId="4" fillId="0" borderId="0">
      <alignment vertical="center"/>
    </xf>
    <xf numFmtId="0" fontId="4" fillId="0" borderId="0">
      <alignment vertical="center"/>
    </xf>
    <xf numFmtId="38" fontId="3" fillId="0" borderId="0"/>
    <xf numFmtId="181" fontId="3" fillId="0" borderId="0"/>
    <xf numFmtId="0" fontId="3" fillId="0" borderId="0"/>
    <xf numFmtId="0" fontId="3" fillId="0" borderId="0"/>
    <xf numFmtId="0" fontId="3" fillId="0" borderId="0"/>
    <xf numFmtId="0" fontId="3" fillId="0" borderId="0"/>
    <xf numFmtId="9" fontId="21" fillId="0" borderId="0" applyFont="0" applyFill="0" applyBorder="0" applyAlignment="0" applyProtection="0">
      <alignment vertical="center"/>
    </xf>
    <xf numFmtId="38" fontId="22"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22" fillId="0" borderId="0">
      <alignment vertical="center"/>
    </xf>
    <xf numFmtId="0" fontId="3" fillId="0" borderId="0"/>
    <xf numFmtId="0" fontId="3" fillId="0" borderId="0"/>
    <xf numFmtId="0" fontId="4" fillId="0" borderId="0">
      <alignment vertical="center"/>
    </xf>
    <xf numFmtId="0" fontId="8" fillId="0" borderId="0"/>
    <xf numFmtId="0" fontId="23" fillId="0" borderId="0" applyNumberFormat="0" applyFill="0" applyBorder="0" applyAlignment="0" applyProtection="0">
      <alignment vertical="top"/>
      <protection locked="0"/>
    </xf>
    <xf numFmtId="0" fontId="4" fillId="0" borderId="0">
      <alignment vertical="center"/>
    </xf>
    <xf numFmtId="38" fontId="3" fillId="0" borderId="0" applyFont="0" applyFill="0" applyBorder="0" applyAlignment="0" applyProtection="0"/>
    <xf numFmtId="0" fontId="42" fillId="0" borderId="0"/>
    <xf numFmtId="0" fontId="3" fillId="0" borderId="0">
      <alignment vertical="center"/>
    </xf>
    <xf numFmtId="0" fontId="8" fillId="0" borderId="0"/>
    <xf numFmtId="0" fontId="4" fillId="0" borderId="0">
      <alignment vertical="center"/>
    </xf>
    <xf numFmtId="9" fontId="4" fillId="0" borderId="0" applyFont="0" applyFill="0" applyBorder="0" applyAlignment="0" applyProtection="0">
      <alignment vertical="center"/>
    </xf>
    <xf numFmtId="0" fontId="22" fillId="0" borderId="0"/>
    <xf numFmtId="9" fontId="3" fillId="0" borderId="0" applyFont="0" applyFill="0" applyBorder="0" applyAlignment="0" applyProtection="0">
      <alignment vertical="center"/>
    </xf>
    <xf numFmtId="0" fontId="4" fillId="0" borderId="0">
      <alignment vertical="center"/>
    </xf>
    <xf numFmtId="0" fontId="2" fillId="0" borderId="0">
      <alignment vertical="center"/>
    </xf>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176" fontId="4" fillId="0" borderId="0" applyFont="0" applyFill="0" applyBorder="0" applyAlignment="0" applyProtection="0">
      <alignment vertical="center"/>
    </xf>
    <xf numFmtId="0" fontId="4" fillId="0" borderId="0">
      <alignment vertical="center"/>
    </xf>
    <xf numFmtId="0" fontId="4" fillId="0" borderId="0">
      <alignment vertical="center"/>
    </xf>
    <xf numFmtId="9" fontId="21"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176"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176"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176"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176"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3" fillId="0" borderId="0">
      <alignment vertical="center"/>
    </xf>
    <xf numFmtId="0" fontId="6" fillId="0" borderId="0">
      <alignment vertical="center"/>
    </xf>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176"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176"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176"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176"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176"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176"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176"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176"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315">
    <xf numFmtId="0" fontId="0" fillId="0" borderId="0" xfId="0">
      <alignment vertical="center"/>
    </xf>
    <xf numFmtId="0" fontId="3" fillId="0" borderId="1" xfId="0" applyFont="1" applyBorder="1" applyAlignment="1">
      <alignment horizontal="center" vertical="center"/>
    </xf>
    <xf numFmtId="0" fontId="3" fillId="0" borderId="19" xfId="0" applyFont="1" applyBorder="1" applyAlignment="1">
      <alignment horizontal="center" vertical="center"/>
    </xf>
    <xf numFmtId="0" fontId="3" fillId="0" borderId="3" xfId="0" applyFont="1" applyBorder="1" applyAlignment="1">
      <alignment horizontal="center" vertical="center"/>
    </xf>
    <xf numFmtId="0" fontId="3" fillId="4" borderId="1"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3" xfId="0" applyFont="1" applyFill="1" applyBorder="1" applyAlignment="1">
      <alignment horizontal="center" vertical="center"/>
    </xf>
    <xf numFmtId="0" fontId="7" fillId="0" borderId="0" xfId="0" applyFont="1">
      <alignment vertical="center"/>
    </xf>
    <xf numFmtId="0" fontId="13" fillId="0" borderId="0" xfId="0" applyFont="1">
      <alignment vertical="center"/>
    </xf>
    <xf numFmtId="0" fontId="13" fillId="0" borderId="1" xfId="0" applyFont="1" applyBorder="1">
      <alignment vertical="center"/>
    </xf>
    <xf numFmtId="0" fontId="7" fillId="0" borderId="1" xfId="0" applyFont="1" applyBorder="1">
      <alignment vertical="center"/>
    </xf>
    <xf numFmtId="0" fontId="17" fillId="0" borderId="0" xfId="0" applyFont="1">
      <alignment vertical="center"/>
    </xf>
    <xf numFmtId="0" fontId="18" fillId="0" borderId="0" xfId="0" applyFont="1">
      <alignment vertical="center"/>
    </xf>
    <xf numFmtId="0" fontId="18" fillId="0" borderId="0" xfId="0" applyFont="1" applyAlignment="1">
      <alignment horizontal="center" vertical="center"/>
    </xf>
    <xf numFmtId="14" fontId="18" fillId="0" borderId="0" xfId="0" applyNumberFormat="1" applyFont="1">
      <alignment vertical="center"/>
    </xf>
    <xf numFmtId="0" fontId="19" fillId="7" borderId="1" xfId="0" applyFont="1" applyFill="1" applyBorder="1" applyAlignment="1">
      <alignment horizontal="center" vertical="center"/>
    </xf>
    <xf numFmtId="0" fontId="20" fillId="0" borderId="1" xfId="0" applyFont="1" applyBorder="1" applyAlignment="1">
      <alignment horizontal="center" vertical="center"/>
    </xf>
    <xf numFmtId="0" fontId="20" fillId="0" borderId="0" xfId="0" applyFont="1">
      <alignment vertical="center"/>
    </xf>
    <xf numFmtId="0" fontId="18" fillId="8" borderId="1" xfId="0" applyFont="1" applyFill="1" applyBorder="1" applyAlignment="1">
      <alignment horizontal="center" vertical="center"/>
    </xf>
    <xf numFmtId="0" fontId="18" fillId="9" borderId="1" xfId="0" applyFont="1" applyFill="1" applyBorder="1" applyAlignment="1">
      <alignment horizontal="center" vertical="center"/>
    </xf>
    <xf numFmtId="0" fontId="18" fillId="0" borderId="1" xfId="0" applyFont="1" applyBorder="1" applyAlignment="1">
      <alignment horizontal="center" vertical="center"/>
    </xf>
    <xf numFmtId="0" fontId="18" fillId="10" borderId="1" xfId="0" applyFont="1" applyFill="1" applyBorder="1" applyAlignment="1">
      <alignment horizontal="center" vertical="center"/>
    </xf>
    <xf numFmtId="0" fontId="18" fillId="11" borderId="1" xfId="0" applyFont="1" applyFill="1" applyBorder="1" applyAlignment="1">
      <alignment horizontal="center" vertical="center"/>
    </xf>
    <xf numFmtId="0" fontId="18" fillId="12" borderId="1" xfId="0" applyFont="1" applyFill="1" applyBorder="1" applyAlignment="1">
      <alignment horizontal="center" vertical="center"/>
    </xf>
    <xf numFmtId="0" fontId="18" fillId="13" borderId="1" xfId="0" applyFont="1" applyFill="1" applyBorder="1" applyAlignment="1">
      <alignment horizontal="center" vertical="center"/>
    </xf>
    <xf numFmtId="0" fontId="18" fillId="14" borderId="1" xfId="0" applyFont="1" applyFill="1" applyBorder="1" applyAlignment="1">
      <alignment horizontal="center" vertical="center"/>
    </xf>
    <xf numFmtId="0" fontId="18" fillId="15" borderId="1" xfId="0" applyFont="1" applyFill="1" applyBorder="1" applyAlignment="1">
      <alignment horizontal="center" vertical="center"/>
    </xf>
    <xf numFmtId="0" fontId="18" fillId="16" borderId="1" xfId="0" applyFont="1" applyFill="1" applyBorder="1" applyAlignment="1">
      <alignment horizontal="center" vertical="center"/>
    </xf>
    <xf numFmtId="0" fontId="18" fillId="17" borderId="1" xfId="0" applyFont="1" applyFill="1" applyBorder="1" applyAlignment="1">
      <alignment horizontal="center" vertical="center"/>
    </xf>
    <xf numFmtId="0" fontId="18" fillId="8" borderId="2" xfId="0" applyFont="1" applyFill="1" applyBorder="1" applyAlignment="1">
      <alignment horizontal="center" vertical="center"/>
    </xf>
    <xf numFmtId="0" fontId="18" fillId="13" borderId="2" xfId="0" applyFont="1" applyFill="1" applyBorder="1" applyAlignment="1">
      <alignment horizontal="center" vertical="center"/>
    </xf>
    <xf numFmtId="0" fontId="18" fillId="12" borderId="2" xfId="0" applyFont="1" applyFill="1" applyBorder="1" applyAlignment="1">
      <alignment horizontal="center" vertical="center"/>
    </xf>
    <xf numFmtId="0" fontId="18" fillId="14" borderId="2" xfId="0" applyFont="1" applyFill="1" applyBorder="1" applyAlignment="1">
      <alignment horizontal="center" vertical="center"/>
    </xf>
    <xf numFmtId="0" fontId="18" fillId="9" borderId="2" xfId="0" applyFont="1" applyFill="1" applyBorder="1" applyAlignment="1">
      <alignment horizontal="center" vertical="center"/>
    </xf>
    <xf numFmtId="0" fontId="18" fillId="16" borderId="2" xfId="0" applyFont="1" applyFill="1" applyBorder="1" applyAlignment="1">
      <alignment horizontal="center" vertical="center"/>
    </xf>
    <xf numFmtId="0" fontId="18" fillId="17" borderId="2" xfId="0" applyFont="1" applyFill="1" applyBorder="1" applyAlignment="1">
      <alignment horizontal="center" vertical="center"/>
    </xf>
    <xf numFmtId="0" fontId="18" fillId="0" borderId="2" xfId="0" applyFont="1" applyBorder="1" applyAlignment="1">
      <alignment horizontal="center" vertical="center"/>
    </xf>
    <xf numFmtId="0" fontId="3" fillId="4" borderId="21" xfId="0" applyFont="1" applyFill="1" applyBorder="1" applyAlignment="1">
      <alignment horizontal="center" vertical="center"/>
    </xf>
    <xf numFmtId="0" fontId="3" fillId="0" borderId="21" xfId="0" applyFont="1" applyBorder="1" applyAlignment="1">
      <alignment horizontal="center" vertical="center"/>
    </xf>
    <xf numFmtId="14" fontId="7" fillId="0" borderId="0" xfId="0" applyNumberFormat="1" applyFont="1">
      <alignment vertical="center"/>
    </xf>
    <xf numFmtId="179" fontId="3" fillId="0" borderId="1" xfId="0" applyNumberFormat="1" applyFont="1" applyBorder="1">
      <alignment vertical="center"/>
    </xf>
    <xf numFmtId="191" fontId="13" fillId="0" borderId="0" xfId="0" applyNumberFormat="1" applyFont="1">
      <alignment vertical="center"/>
    </xf>
    <xf numFmtId="187" fontId="13" fillId="0" borderId="0" xfId="0" applyNumberFormat="1" applyFont="1">
      <alignment vertical="center"/>
    </xf>
    <xf numFmtId="0" fontId="24" fillId="0" borderId="14" xfId="0" applyFont="1" applyBorder="1">
      <alignment vertical="center"/>
    </xf>
    <xf numFmtId="0" fontId="25" fillId="0" borderId="15" xfId="0" applyFont="1" applyBorder="1">
      <alignment vertical="center"/>
    </xf>
    <xf numFmtId="0" fontId="7" fillId="0" borderId="15" xfId="0" applyFont="1" applyBorder="1">
      <alignment vertical="center"/>
    </xf>
    <xf numFmtId="0" fontId="7" fillId="0" borderId="16" xfId="0" applyFont="1" applyBorder="1">
      <alignment vertical="center"/>
    </xf>
    <xf numFmtId="191" fontId="7" fillId="0" borderId="0" xfId="0" applyNumberFormat="1" applyFont="1" applyAlignment="1">
      <alignment horizontal="center" vertical="center"/>
    </xf>
    <xf numFmtId="187" fontId="7" fillId="0" borderId="0" xfId="0" applyNumberFormat="1" applyFont="1" applyAlignment="1">
      <alignment horizontal="center" vertical="center"/>
    </xf>
    <xf numFmtId="191" fontId="7" fillId="0" borderId="0" xfId="0" applyNumberFormat="1" applyFont="1">
      <alignment vertical="center"/>
    </xf>
    <xf numFmtId="187" fontId="7" fillId="0" borderId="0" xfId="0" applyNumberFormat="1" applyFont="1">
      <alignment vertical="center"/>
    </xf>
    <xf numFmtId="0" fontId="7" fillId="0" borderId="1" xfId="0" applyFont="1" applyBorder="1" applyAlignment="1">
      <alignment horizontal="right" vertical="center" shrinkToFit="1"/>
    </xf>
    <xf numFmtId="0" fontId="7" fillId="6" borderId="1" xfId="0" applyFont="1" applyFill="1" applyBorder="1">
      <alignment vertical="center"/>
    </xf>
    <xf numFmtId="0" fontId="7" fillId="6" borderId="1" xfId="0" applyFont="1" applyFill="1" applyBorder="1" applyAlignment="1">
      <alignment vertical="center" shrinkToFit="1"/>
    </xf>
    <xf numFmtId="0" fontId="7" fillId="3" borderId="1" xfId="0" applyFont="1" applyFill="1" applyBorder="1" applyAlignment="1">
      <alignment horizontal="center" vertical="center"/>
    </xf>
    <xf numFmtId="0" fontId="7" fillId="3" borderId="8" xfId="0" applyFont="1" applyFill="1" applyBorder="1">
      <alignment vertical="center"/>
    </xf>
    <xf numFmtId="0" fontId="7" fillId="3" borderId="1" xfId="0" applyFont="1" applyFill="1" applyBorder="1">
      <alignment vertical="center"/>
    </xf>
    <xf numFmtId="179" fontId="7" fillId="0" borderId="0" xfId="0" applyNumberFormat="1" applyFont="1">
      <alignment vertical="center"/>
    </xf>
    <xf numFmtId="191" fontId="7" fillId="4" borderId="1" xfId="0" applyNumberFormat="1" applyFont="1" applyFill="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7" fillId="3" borderId="1" xfId="0" applyFont="1" applyFill="1" applyBorder="1" applyAlignment="1">
      <alignment horizontal="left" vertical="center" shrinkToFit="1"/>
    </xf>
    <xf numFmtId="0" fontId="7" fillId="0" borderId="1" xfId="0" applyFont="1" applyBorder="1" applyAlignment="1">
      <alignment horizontal="center" vertical="center" shrinkToFit="1"/>
    </xf>
    <xf numFmtId="192" fontId="7" fillId="0" borderId="1" xfId="0" applyNumberFormat="1" applyFont="1" applyBorder="1" applyAlignment="1">
      <alignment horizontal="center" vertical="center"/>
    </xf>
    <xf numFmtId="177" fontId="3" fillId="0" borderId="1" xfId="0" applyNumberFormat="1" applyFont="1" applyBorder="1" applyAlignment="1">
      <alignment horizontal="center" vertical="center" readingOrder="1"/>
    </xf>
    <xf numFmtId="0" fontId="7" fillId="0" borderId="0" xfId="0" applyFont="1" applyAlignment="1">
      <alignment horizontal="center" vertical="center"/>
    </xf>
    <xf numFmtId="0" fontId="7" fillId="0" borderId="1" xfId="0" applyFont="1" applyBorder="1" applyAlignment="1">
      <alignment vertical="center" wrapText="1"/>
    </xf>
    <xf numFmtId="0" fontId="7" fillId="0" borderId="19" xfId="0" applyFont="1" applyBorder="1" applyAlignment="1">
      <alignment horizontal="center" vertical="center"/>
    </xf>
    <xf numFmtId="0" fontId="7" fillId="0" borderId="19" xfId="0" applyFont="1" applyBorder="1" applyAlignment="1">
      <alignment horizontal="left" vertical="center"/>
    </xf>
    <xf numFmtId="0" fontId="7" fillId="0" borderId="19" xfId="0" applyFont="1" applyBorder="1">
      <alignment vertical="center"/>
    </xf>
    <xf numFmtId="0" fontId="7" fillId="3" borderId="19" xfId="0" applyFont="1" applyFill="1" applyBorder="1" applyAlignment="1">
      <alignment horizontal="left" vertical="center" shrinkToFit="1"/>
    </xf>
    <xf numFmtId="0" fontId="7" fillId="0" borderId="19" xfId="0" applyFont="1" applyBorder="1" applyAlignment="1">
      <alignment horizontal="center" vertical="center" shrinkToFit="1"/>
    </xf>
    <xf numFmtId="192" fontId="7" fillId="0" borderId="19" xfId="0" applyNumberFormat="1" applyFont="1" applyBorder="1" applyAlignment="1">
      <alignment horizontal="center" vertical="center"/>
    </xf>
    <xf numFmtId="177" fontId="3" fillId="0" borderId="19" xfId="0" applyNumberFormat="1" applyFont="1" applyBorder="1" applyAlignment="1">
      <alignment horizontal="center" vertical="center" readingOrder="1"/>
    </xf>
    <xf numFmtId="0" fontId="7" fillId="0" borderId="3" xfId="0" applyFont="1" applyBorder="1" applyAlignment="1">
      <alignment horizontal="center" vertical="center"/>
    </xf>
    <xf numFmtId="0" fontId="7" fillId="0" borderId="3" xfId="0" applyFont="1" applyBorder="1" applyAlignment="1">
      <alignment horizontal="left" vertical="center"/>
    </xf>
    <xf numFmtId="0" fontId="7" fillId="0" borderId="3" xfId="0" applyFont="1" applyBorder="1">
      <alignment vertical="center"/>
    </xf>
    <xf numFmtId="0" fontId="7" fillId="3" borderId="3" xfId="0" applyFont="1" applyFill="1" applyBorder="1" applyAlignment="1">
      <alignment horizontal="left" vertical="center" shrinkToFit="1"/>
    </xf>
    <xf numFmtId="0" fontId="7" fillId="0" borderId="3" xfId="0" applyFont="1" applyBorder="1" applyAlignment="1">
      <alignment horizontal="center" vertical="center" shrinkToFit="1"/>
    </xf>
    <xf numFmtId="192" fontId="7" fillId="0" borderId="3" xfId="0" applyNumberFormat="1" applyFont="1" applyBorder="1" applyAlignment="1">
      <alignment horizontal="center" vertical="center"/>
    </xf>
    <xf numFmtId="177" fontId="3" fillId="0" borderId="3" xfId="0" applyNumberFormat="1" applyFont="1" applyBorder="1" applyAlignment="1">
      <alignment horizontal="center" vertical="center" readingOrder="1"/>
    </xf>
    <xf numFmtId="0" fontId="7" fillId="0" borderId="21" xfId="0" applyFont="1" applyBorder="1" applyAlignment="1">
      <alignment horizontal="center" vertical="center"/>
    </xf>
    <xf numFmtId="0" fontId="7" fillId="0" borderId="21" xfId="0" applyFont="1" applyBorder="1" applyAlignment="1">
      <alignment horizontal="left" vertical="center"/>
    </xf>
    <xf numFmtId="0" fontId="7" fillId="0" borderId="21" xfId="0" applyFont="1" applyBorder="1">
      <alignment vertical="center"/>
    </xf>
    <xf numFmtId="0" fontId="7" fillId="3" borderId="21" xfId="0" applyFont="1" applyFill="1" applyBorder="1" applyAlignment="1">
      <alignment horizontal="left" vertical="center" shrinkToFit="1"/>
    </xf>
    <xf numFmtId="0" fontId="7" fillId="0" borderId="21" xfId="0" applyFont="1" applyBorder="1" applyAlignment="1">
      <alignment horizontal="center" vertical="center" shrinkToFit="1"/>
    </xf>
    <xf numFmtId="192" fontId="7" fillId="0" borderId="21" xfId="0" applyNumberFormat="1" applyFont="1" applyBorder="1" applyAlignment="1">
      <alignment horizontal="center" vertical="center"/>
    </xf>
    <xf numFmtId="177" fontId="3" fillId="0" borderId="21" xfId="0" applyNumberFormat="1" applyFont="1" applyBorder="1" applyAlignment="1">
      <alignment horizontal="center" vertical="center" readingOrder="1"/>
    </xf>
    <xf numFmtId="0" fontId="26" fillId="0" borderId="22" xfId="0" applyFont="1" applyBorder="1">
      <alignment vertical="center"/>
    </xf>
    <xf numFmtId="0" fontId="27" fillId="0" borderId="22" xfId="0" applyFont="1" applyBorder="1">
      <alignment vertical="center"/>
    </xf>
    <xf numFmtId="0" fontId="26" fillId="0" borderId="0" xfId="0" applyFont="1">
      <alignment vertical="center"/>
    </xf>
    <xf numFmtId="0" fontId="7" fillId="0" borderId="0" xfId="0" applyFont="1" applyAlignment="1">
      <alignment horizontal="left" vertical="center"/>
    </xf>
    <xf numFmtId="194" fontId="7" fillId="0" borderId="0" xfId="5" applyNumberFormat="1" applyFont="1" applyBorder="1" applyAlignment="1">
      <alignment horizontal="left" vertical="center"/>
    </xf>
    <xf numFmtId="195" fontId="13" fillId="0" borderId="0" xfId="0" applyNumberFormat="1" applyFont="1">
      <alignment vertical="center"/>
    </xf>
    <xf numFmtId="195" fontId="7" fillId="0" borderId="0" xfId="0" applyNumberFormat="1" applyFont="1">
      <alignment vertical="center"/>
    </xf>
    <xf numFmtId="194" fontId="13" fillId="0" borderId="0" xfId="0" applyNumberFormat="1" applyFont="1" applyAlignment="1">
      <alignment horizontal="left" vertical="center"/>
    </xf>
    <xf numFmtId="194" fontId="7" fillId="0" borderId="0" xfId="0" applyNumberFormat="1" applyFont="1" applyAlignment="1">
      <alignment horizontal="left" vertical="center"/>
    </xf>
    <xf numFmtId="194" fontId="7" fillId="0" borderId="0" xfId="0" applyNumberFormat="1" applyFont="1" applyAlignment="1">
      <alignment horizontal="left" vertical="center" wrapText="1"/>
    </xf>
    <xf numFmtId="196" fontId="7" fillId="0" borderId="1" xfId="0" applyNumberFormat="1" applyFont="1" applyBorder="1" applyAlignment="1">
      <alignment horizontal="center" vertical="center"/>
    </xf>
    <xf numFmtId="196" fontId="7" fillId="0" borderId="19" xfId="0" applyNumberFormat="1" applyFont="1" applyBorder="1" applyAlignment="1">
      <alignment horizontal="center" vertical="center"/>
    </xf>
    <xf numFmtId="196" fontId="7" fillId="0" borderId="3" xfId="0" applyNumberFormat="1" applyFont="1" applyBorder="1" applyAlignment="1">
      <alignment horizontal="center" vertical="center"/>
    </xf>
    <xf numFmtId="196" fontId="7" fillId="0" borderId="21" xfId="0" applyNumberFormat="1" applyFont="1" applyBorder="1" applyAlignment="1">
      <alignment horizontal="center" vertical="center"/>
    </xf>
    <xf numFmtId="0" fontId="32" fillId="0" borderId="0" xfId="7" applyFont="1" applyAlignment="1" applyProtection="1">
      <alignment vertical="center"/>
      <protection hidden="1"/>
    </xf>
    <xf numFmtId="0" fontId="13" fillId="0" borderId="0" xfId="0" applyFont="1" applyProtection="1">
      <alignment vertical="center"/>
      <protection hidden="1"/>
    </xf>
    <xf numFmtId="0" fontId="9" fillId="0" borderId="0" xfId="7" applyFont="1" applyAlignment="1" applyProtection="1">
      <alignment vertical="center"/>
      <protection hidden="1"/>
    </xf>
    <xf numFmtId="0" fontId="9" fillId="0" borderId="0" xfId="7" applyFont="1" applyAlignment="1" applyProtection="1">
      <alignment vertical="center" shrinkToFit="1"/>
      <protection hidden="1"/>
    </xf>
    <xf numFmtId="0" fontId="31" fillId="0" borderId="0" xfId="7" applyFont="1" applyAlignment="1" applyProtection="1">
      <alignment vertical="center" shrinkToFit="1"/>
      <protection hidden="1"/>
    </xf>
    <xf numFmtId="0" fontId="13" fillId="0" borderId="0" xfId="0" applyFont="1" applyAlignment="1" applyProtection="1">
      <protection hidden="1"/>
    </xf>
    <xf numFmtId="0" fontId="7" fillId="4" borderId="22" xfId="0" applyFont="1" applyFill="1" applyBorder="1" applyAlignment="1" applyProtection="1">
      <alignment vertical="center" shrinkToFit="1"/>
      <protection hidden="1"/>
    </xf>
    <xf numFmtId="0" fontId="13" fillId="0" borderId="22" xfId="0" applyFont="1" applyBorder="1" applyProtection="1">
      <alignment vertical="center"/>
      <protection hidden="1"/>
    </xf>
    <xf numFmtId="0" fontId="26" fillId="0" borderId="0" xfId="0" applyFont="1" applyProtection="1">
      <alignment vertical="center"/>
      <protection hidden="1"/>
    </xf>
    <xf numFmtId="0" fontId="9" fillId="0" borderId="9" xfId="7" applyFont="1" applyBorder="1" applyAlignment="1" applyProtection="1">
      <alignment vertical="center" shrinkToFit="1"/>
      <protection hidden="1"/>
    </xf>
    <xf numFmtId="49" fontId="14" fillId="4" borderId="22" xfId="7" applyNumberFormat="1" applyFont="1" applyFill="1" applyBorder="1" applyAlignment="1" applyProtection="1">
      <alignment vertical="center" shrinkToFit="1"/>
      <protection hidden="1"/>
    </xf>
    <xf numFmtId="49" fontId="15" fillId="0" borderId="22" xfId="7" applyNumberFormat="1" applyFont="1" applyBorder="1" applyAlignment="1" applyProtection="1">
      <alignment vertical="center"/>
      <protection hidden="1"/>
    </xf>
    <xf numFmtId="49" fontId="15" fillId="0" borderId="22" xfId="7" applyNumberFormat="1" applyFont="1" applyBorder="1" applyAlignment="1" applyProtection="1">
      <alignment vertical="center" shrinkToFit="1"/>
      <protection hidden="1"/>
    </xf>
    <xf numFmtId="0" fontId="9" fillId="0" borderId="0" xfId="7" applyFont="1" applyAlignment="1" applyProtection="1">
      <alignment horizontal="left" vertical="center" shrinkToFit="1"/>
      <protection hidden="1"/>
    </xf>
    <xf numFmtId="0" fontId="37" fillId="0" borderId="0" xfId="7" applyFont="1" applyAlignment="1" applyProtection="1">
      <alignment vertical="center" shrinkToFit="1"/>
      <protection hidden="1"/>
    </xf>
    <xf numFmtId="0" fontId="38" fillId="0" borderId="0" xfId="7" applyFont="1" applyAlignment="1" applyProtection="1">
      <alignment vertical="center" shrinkToFit="1"/>
      <protection hidden="1"/>
    </xf>
    <xf numFmtId="49" fontId="15" fillId="0" borderId="0" xfId="7" applyNumberFormat="1" applyFont="1" applyAlignment="1" applyProtection="1">
      <alignment vertical="center"/>
      <protection hidden="1"/>
    </xf>
    <xf numFmtId="0" fontId="33" fillId="0" borderId="9" xfId="0" applyFont="1" applyBorder="1" applyProtection="1">
      <alignment vertical="center"/>
      <protection hidden="1"/>
    </xf>
    <xf numFmtId="0" fontId="7" fillId="0" borderId="0" xfId="0" applyFont="1" applyProtection="1">
      <alignment vertical="center"/>
      <protection hidden="1"/>
    </xf>
    <xf numFmtId="0" fontId="7" fillId="0" borderId="0" xfId="0" applyFont="1" applyAlignment="1" applyProtection="1">
      <alignment horizontal="left" vertical="center" shrinkToFit="1"/>
      <protection hidden="1"/>
    </xf>
    <xf numFmtId="49" fontId="14" fillId="0" borderId="0" xfId="7" applyNumberFormat="1" applyFont="1" applyAlignment="1" applyProtection="1">
      <alignment vertical="center" shrinkToFit="1"/>
      <protection hidden="1"/>
    </xf>
    <xf numFmtId="0" fontId="7" fillId="0" borderId="0" xfId="0" applyFont="1" applyAlignment="1" applyProtection="1">
      <alignment vertical="center" shrinkToFit="1"/>
      <protection hidden="1"/>
    </xf>
    <xf numFmtId="0" fontId="13" fillId="0" borderId="0" xfId="0" applyFont="1" applyAlignment="1" applyProtection="1">
      <alignment horizontal="right" vertical="center" shrinkToFit="1"/>
      <protection hidden="1"/>
    </xf>
    <xf numFmtId="0" fontId="7" fillId="0" borderId="22" xfId="0" applyFont="1" applyBorder="1" applyAlignment="1" applyProtection="1">
      <alignment vertical="center" shrinkToFit="1"/>
      <protection hidden="1"/>
    </xf>
    <xf numFmtId="0" fontId="13" fillId="0" borderId="0" xfId="0" applyFont="1" applyAlignment="1" applyProtection="1">
      <alignment vertical="center" shrinkToFit="1"/>
      <protection hidden="1"/>
    </xf>
    <xf numFmtId="49" fontId="15" fillId="0" borderId="0" xfId="7" applyNumberFormat="1" applyFont="1" applyAlignment="1" applyProtection="1">
      <alignment vertical="center" shrinkToFit="1"/>
      <protection hidden="1"/>
    </xf>
    <xf numFmtId="40" fontId="13" fillId="0" borderId="0" xfId="4" applyNumberFormat="1" applyFont="1" applyFill="1" applyBorder="1" applyProtection="1">
      <alignment vertical="center"/>
      <protection hidden="1"/>
    </xf>
    <xf numFmtId="49" fontId="14" fillId="0" borderId="22" xfId="7" applyNumberFormat="1" applyFont="1" applyBorder="1" applyAlignment="1" applyProtection="1">
      <alignment vertical="center"/>
      <protection hidden="1"/>
    </xf>
    <xf numFmtId="49" fontId="14" fillId="0" borderId="22" xfId="7" applyNumberFormat="1" applyFont="1" applyBorder="1" applyAlignment="1" applyProtection="1">
      <alignment vertical="center" shrinkToFit="1"/>
      <protection hidden="1"/>
    </xf>
    <xf numFmtId="0" fontId="7" fillId="4" borderId="22" xfId="0" applyFont="1" applyFill="1" applyBorder="1" applyAlignment="1" applyProtection="1">
      <alignment horizontal="left" vertical="center" shrinkToFit="1"/>
      <protection hidden="1"/>
    </xf>
    <xf numFmtId="0" fontId="28" fillId="0" borderId="0" xfId="7" applyFont="1" applyAlignment="1" applyProtection="1">
      <alignment vertical="center"/>
      <protection hidden="1"/>
    </xf>
    <xf numFmtId="0" fontId="38" fillId="0" borderId="0" xfId="7" applyFont="1" applyAlignment="1" applyProtection="1">
      <alignment vertical="center"/>
      <protection hidden="1"/>
    </xf>
    <xf numFmtId="0" fontId="13" fillId="0" borderId="22" xfId="0" applyFont="1" applyBorder="1" applyAlignment="1" applyProtection="1">
      <alignment vertical="center" shrinkToFit="1"/>
      <protection hidden="1"/>
    </xf>
    <xf numFmtId="0" fontId="7" fillId="0" borderId="22" xfId="0" applyFont="1" applyBorder="1" applyAlignment="1" applyProtection="1">
      <alignment horizontal="center" vertical="center" shrinkToFit="1"/>
      <protection hidden="1"/>
    </xf>
    <xf numFmtId="180" fontId="13" fillId="3" borderId="22" xfId="0" applyNumberFormat="1" applyFont="1" applyFill="1" applyBorder="1" applyAlignment="1" applyProtection="1">
      <alignment vertical="center" shrinkToFit="1"/>
      <protection hidden="1"/>
    </xf>
    <xf numFmtId="0" fontId="33" fillId="0" borderId="9" xfId="0" applyFont="1" applyBorder="1" applyAlignment="1" applyProtection="1">
      <alignment vertical="center" shrinkToFit="1"/>
      <protection hidden="1"/>
    </xf>
    <xf numFmtId="40" fontId="13" fillId="3" borderId="22" xfId="4" applyNumberFormat="1" applyFont="1" applyFill="1" applyBorder="1" applyAlignment="1" applyProtection="1">
      <alignment vertical="center" shrinkToFit="1"/>
      <protection hidden="1"/>
    </xf>
    <xf numFmtId="0" fontId="9" fillId="0" borderId="17" xfId="7" applyFont="1" applyBorder="1" applyAlignment="1" applyProtection="1">
      <alignment horizontal="center" vertical="center" shrinkToFit="1"/>
      <protection hidden="1"/>
    </xf>
    <xf numFmtId="0" fontId="9" fillId="0" borderId="17" xfId="7" applyFont="1" applyBorder="1" applyAlignment="1" applyProtection="1">
      <alignment horizontal="left" vertical="center" shrinkToFit="1"/>
      <protection hidden="1"/>
    </xf>
    <xf numFmtId="0" fontId="33" fillId="0" borderId="0" xfId="0" applyFont="1" applyAlignment="1" applyProtection="1">
      <alignment vertical="center" shrinkToFit="1"/>
      <protection hidden="1"/>
    </xf>
    <xf numFmtId="0" fontId="9" fillId="0" borderId="13" xfId="7" applyFont="1" applyBorder="1" applyAlignment="1" applyProtection="1">
      <alignment horizontal="center" vertical="center" shrinkToFit="1"/>
      <protection hidden="1"/>
    </xf>
    <xf numFmtId="178" fontId="9" fillId="0" borderId="13" xfId="7" applyNumberFormat="1" applyFont="1" applyBorder="1" applyAlignment="1" applyProtection="1">
      <alignment vertical="center" shrinkToFit="1"/>
      <protection hidden="1"/>
    </xf>
    <xf numFmtId="0" fontId="9" fillId="0" borderId="13" xfId="7" applyFont="1" applyBorder="1" applyAlignment="1" applyProtection="1">
      <alignment vertical="center" shrinkToFit="1"/>
      <protection hidden="1"/>
    </xf>
    <xf numFmtId="178" fontId="9" fillId="0" borderId="0" xfId="7" applyNumberFormat="1" applyFont="1" applyAlignment="1" applyProtection="1">
      <alignment vertical="center" shrinkToFit="1"/>
      <protection hidden="1"/>
    </xf>
    <xf numFmtId="0" fontId="9" fillId="4" borderId="22" xfId="7" applyFont="1" applyFill="1" applyBorder="1" applyAlignment="1" applyProtection="1">
      <alignment vertical="center" shrinkToFit="1"/>
      <protection hidden="1"/>
    </xf>
    <xf numFmtId="0" fontId="9" fillId="0" borderId="22" xfId="7" applyFont="1" applyBorder="1" applyAlignment="1" applyProtection="1">
      <alignment vertical="center" shrinkToFit="1"/>
      <protection hidden="1"/>
    </xf>
    <xf numFmtId="0" fontId="33" fillId="0" borderId="0" xfId="0" applyFont="1" applyProtection="1">
      <alignment vertical="center"/>
      <protection hidden="1"/>
    </xf>
    <xf numFmtId="188" fontId="9" fillId="0" borderId="17" xfId="7" applyNumberFormat="1" applyFont="1" applyBorder="1" applyAlignment="1" applyProtection="1">
      <alignment horizontal="left" vertical="center" shrinkToFit="1"/>
      <protection hidden="1"/>
    </xf>
    <xf numFmtId="0" fontId="9" fillId="0" borderId="0" xfId="7" applyFont="1" applyAlignment="1" applyProtection="1">
      <alignment horizontal="center" vertical="center" shrinkToFit="1"/>
      <protection hidden="1"/>
    </xf>
    <xf numFmtId="0" fontId="3" fillId="0" borderId="0" xfId="0" applyFont="1" applyAlignment="1" applyProtection="1">
      <alignment horizontal="center" vertical="center"/>
      <protection hidden="1"/>
    </xf>
    <xf numFmtId="0" fontId="13" fillId="0" borderId="0" xfId="0" applyFont="1" applyAlignment="1" applyProtection="1">
      <alignment horizontal="right" vertical="center"/>
      <protection hidden="1"/>
    </xf>
    <xf numFmtId="177" fontId="13" fillId="3" borderId="22" xfId="0" applyNumberFormat="1" applyFont="1" applyFill="1" applyBorder="1" applyAlignment="1" applyProtection="1">
      <alignment horizontal="center" vertical="center"/>
      <protection hidden="1"/>
    </xf>
    <xf numFmtId="177" fontId="13" fillId="0" borderId="0" xfId="0" applyNumberFormat="1" applyFont="1" applyProtection="1">
      <alignment vertical="center"/>
      <protection hidden="1"/>
    </xf>
    <xf numFmtId="0" fontId="3" fillId="3" borderId="22" xfId="0" applyFont="1" applyFill="1" applyBorder="1" applyAlignment="1" applyProtection="1">
      <alignment horizontal="center" vertical="center" shrinkToFit="1"/>
      <protection hidden="1"/>
    </xf>
    <xf numFmtId="2" fontId="13" fillId="0" borderId="22" xfId="0" applyNumberFormat="1" applyFont="1" applyBorder="1" applyProtection="1">
      <alignment vertical="center"/>
      <protection hidden="1"/>
    </xf>
    <xf numFmtId="0" fontId="13" fillId="0" borderId="0" xfId="0" applyFont="1" applyAlignment="1" applyProtection="1">
      <alignment horizontal="center" vertical="center"/>
      <protection hidden="1"/>
    </xf>
    <xf numFmtId="0" fontId="39" fillId="0" borderId="0" xfId="0" applyFont="1" applyProtection="1">
      <alignment vertical="center"/>
      <protection hidden="1"/>
    </xf>
    <xf numFmtId="49" fontId="15" fillId="0" borderId="0" xfId="0" applyNumberFormat="1" applyFont="1" applyProtection="1">
      <alignment vertical="center"/>
      <protection hidden="1"/>
    </xf>
    <xf numFmtId="0" fontId="16" fillId="0" borderId="0" xfId="0" applyFont="1" applyAlignment="1" applyProtection="1">
      <alignment horizontal="center" vertical="center"/>
      <protection hidden="1"/>
    </xf>
    <xf numFmtId="178" fontId="13" fillId="0" borderId="0" xfId="0" applyNumberFormat="1" applyFont="1" applyProtection="1">
      <alignment vertical="center"/>
      <protection hidden="1"/>
    </xf>
    <xf numFmtId="189" fontId="37" fillId="0" borderId="31" xfId="7" applyNumberFormat="1" applyFont="1" applyBorder="1" applyAlignment="1" applyProtection="1">
      <alignment vertical="center" wrapText="1" shrinkToFit="1"/>
      <protection hidden="1"/>
    </xf>
    <xf numFmtId="189" fontId="37" fillId="0" borderId="0" xfId="7" applyNumberFormat="1" applyFont="1" applyAlignment="1" applyProtection="1">
      <alignment vertical="center" wrapText="1" shrinkToFit="1"/>
      <protection hidden="1"/>
    </xf>
    <xf numFmtId="0" fontId="9" fillId="0" borderId="0" xfId="7" applyFont="1" applyAlignment="1" applyProtection="1">
      <alignment horizontal="center" vertical="center"/>
      <protection hidden="1"/>
    </xf>
    <xf numFmtId="0" fontId="34" fillId="0" borderId="0" xfId="7" applyFont="1" applyAlignment="1" applyProtection="1">
      <alignment vertical="center" wrapText="1"/>
      <protection hidden="1"/>
    </xf>
    <xf numFmtId="178" fontId="16" fillId="0" borderId="0" xfId="0" applyNumberFormat="1" applyFont="1" applyAlignment="1" applyProtection="1">
      <alignment horizontal="center" vertical="center"/>
      <protection hidden="1"/>
    </xf>
    <xf numFmtId="49" fontId="13" fillId="0" borderId="0" xfId="0" applyNumberFormat="1" applyFont="1" applyProtection="1">
      <alignment vertical="center"/>
      <protection hidden="1"/>
    </xf>
    <xf numFmtId="0" fontId="13" fillId="0" borderId="0" xfId="0" applyFont="1" applyAlignment="1" applyProtection="1">
      <alignment horizontal="left" vertical="center"/>
      <protection hidden="1"/>
    </xf>
    <xf numFmtId="0" fontId="41" fillId="0" borderId="0" xfId="0" applyFont="1" applyAlignment="1" applyProtection="1">
      <alignment horizontal="left" vertical="center" shrinkToFit="1"/>
      <protection hidden="1"/>
    </xf>
    <xf numFmtId="184" fontId="9" fillId="0" borderId="0" xfId="7" applyNumberFormat="1" applyFont="1" applyAlignment="1" applyProtection="1">
      <alignment horizontal="center" vertical="center" shrinkToFit="1"/>
      <protection hidden="1"/>
    </xf>
    <xf numFmtId="0" fontId="35" fillId="0" borderId="0" xfId="7" applyFont="1" applyAlignment="1" applyProtection="1">
      <alignment horizontal="left" vertical="center" wrapText="1"/>
      <protection hidden="1"/>
    </xf>
    <xf numFmtId="186" fontId="9" fillId="0" borderId="28" xfId="7" applyNumberFormat="1" applyFont="1" applyBorder="1" applyAlignment="1" applyProtection="1">
      <alignment vertical="center" shrinkToFit="1"/>
      <protection hidden="1"/>
    </xf>
    <xf numFmtId="186" fontId="9" fillId="0" borderId="29" xfId="7" applyNumberFormat="1" applyFont="1" applyBorder="1" applyAlignment="1" applyProtection="1">
      <alignment vertical="center" shrinkToFit="1"/>
      <protection hidden="1"/>
    </xf>
    <xf numFmtId="186" fontId="9" fillId="0" borderId="30" xfId="7" applyNumberFormat="1" applyFont="1" applyBorder="1" applyAlignment="1" applyProtection="1">
      <alignment vertical="center" shrinkToFit="1"/>
      <protection hidden="1"/>
    </xf>
    <xf numFmtId="185" fontId="9" fillId="0" borderId="1" xfId="7" applyNumberFormat="1" applyFont="1" applyBorder="1" applyAlignment="1" applyProtection="1">
      <alignment horizontal="right" vertical="center" shrinkToFit="1"/>
      <protection hidden="1"/>
    </xf>
    <xf numFmtId="181" fontId="9" fillId="0" borderId="6" xfId="5" applyNumberFormat="1" applyFont="1" applyFill="1" applyBorder="1" applyAlignment="1" applyProtection="1">
      <alignment horizontal="right" vertical="center" shrinkToFit="1"/>
      <protection locked="0" hidden="1"/>
    </xf>
    <xf numFmtId="181" fontId="9" fillId="0" borderId="7" xfId="5" applyNumberFormat="1" applyFont="1" applyFill="1" applyBorder="1" applyAlignment="1" applyProtection="1">
      <alignment horizontal="right" vertical="center" shrinkToFit="1"/>
      <protection locked="0" hidden="1"/>
    </xf>
    <xf numFmtId="181" fontId="9" fillId="0" borderId="8" xfId="5" applyNumberFormat="1" applyFont="1" applyFill="1" applyBorder="1" applyAlignment="1" applyProtection="1">
      <alignment horizontal="right" vertical="center" shrinkToFit="1"/>
      <protection locked="0" hidden="1"/>
    </xf>
    <xf numFmtId="190" fontId="9" fillId="0" borderId="1" xfId="7" applyNumberFormat="1" applyFont="1" applyBorder="1" applyAlignment="1" applyProtection="1">
      <alignment horizontal="right" vertical="center" shrinkToFit="1"/>
      <protection hidden="1"/>
    </xf>
    <xf numFmtId="197" fontId="9" fillId="2" borderId="1" xfId="4" applyNumberFormat="1" applyFont="1" applyFill="1" applyBorder="1" applyAlignment="1" applyProtection="1">
      <alignment horizontal="right" shrinkToFit="1"/>
      <protection locked="0" hidden="1"/>
    </xf>
    <xf numFmtId="197" fontId="9" fillId="2" borderId="6" xfId="4" applyNumberFormat="1" applyFont="1" applyFill="1" applyBorder="1" applyAlignment="1" applyProtection="1">
      <alignment horizontal="right" shrinkToFit="1"/>
      <protection locked="0" hidden="1"/>
    </xf>
    <xf numFmtId="186" fontId="9" fillId="0" borderId="26" xfId="7" applyNumberFormat="1" applyFont="1" applyBorder="1" applyAlignment="1" applyProtection="1">
      <alignment vertical="center" shrinkToFit="1"/>
      <protection hidden="1"/>
    </xf>
    <xf numFmtId="186" fontId="9" fillId="0" borderId="7" xfId="7" applyNumberFormat="1" applyFont="1" applyBorder="1" applyAlignment="1" applyProtection="1">
      <alignment vertical="center" shrinkToFit="1"/>
      <protection hidden="1"/>
    </xf>
    <xf numFmtId="186" fontId="9" fillId="0" borderId="27" xfId="7" applyNumberFormat="1" applyFont="1" applyBorder="1" applyAlignment="1" applyProtection="1">
      <alignment vertical="center" shrinkToFit="1"/>
      <protection hidden="1"/>
    </xf>
    <xf numFmtId="197" fontId="9" fillId="2" borderId="2" xfId="4" applyNumberFormat="1" applyFont="1" applyFill="1" applyBorder="1" applyAlignment="1" applyProtection="1">
      <alignment horizontal="right" shrinkToFit="1"/>
      <protection locked="0" hidden="1"/>
    </xf>
    <xf numFmtId="197" fontId="9" fillId="2" borderId="4" xfId="4" applyNumberFormat="1" applyFont="1" applyFill="1" applyBorder="1" applyAlignment="1" applyProtection="1">
      <alignment horizontal="right" shrinkToFit="1"/>
      <protection locked="0" hidden="1"/>
    </xf>
    <xf numFmtId="189" fontId="37" fillId="0" borderId="31" xfId="7" applyNumberFormat="1" applyFont="1" applyBorder="1" applyAlignment="1" applyProtection="1">
      <alignment horizontal="left" vertical="center" wrapText="1" shrinkToFit="1"/>
      <protection hidden="1"/>
    </xf>
    <xf numFmtId="189" fontId="37" fillId="0" borderId="0" xfId="7" applyNumberFormat="1" applyFont="1" applyAlignment="1" applyProtection="1">
      <alignment horizontal="left" vertical="center" wrapText="1" shrinkToFit="1"/>
      <protection hidden="1"/>
    </xf>
    <xf numFmtId="197" fontId="9" fillId="0" borderId="18" xfId="4" applyNumberFormat="1" applyFont="1" applyFill="1" applyBorder="1" applyAlignment="1" applyProtection="1">
      <alignment horizontal="right" shrinkToFit="1"/>
      <protection hidden="1"/>
    </xf>
    <xf numFmtId="182" fontId="9" fillId="4" borderId="1" xfId="7" applyNumberFormat="1" applyFont="1" applyFill="1" applyBorder="1" applyAlignment="1" applyProtection="1">
      <alignment horizontal="center" vertical="center" shrinkToFit="1"/>
      <protection hidden="1"/>
    </xf>
    <xf numFmtId="0" fontId="15" fillId="2" borderId="6" xfId="0" applyFont="1" applyFill="1" applyBorder="1" applyAlignment="1" applyProtection="1">
      <alignment horizontal="center" vertical="center" shrinkToFit="1"/>
      <protection locked="0" hidden="1"/>
    </xf>
    <xf numFmtId="0" fontId="15" fillId="2" borderId="7" xfId="0" applyFont="1" applyFill="1" applyBorder="1" applyAlignment="1" applyProtection="1">
      <alignment horizontal="center" vertical="center" shrinkToFit="1"/>
      <protection locked="0" hidden="1"/>
    </xf>
    <xf numFmtId="0" fontId="15" fillId="2" borderId="8" xfId="0" applyFont="1" applyFill="1" applyBorder="1" applyAlignment="1" applyProtection="1">
      <alignment horizontal="center" vertical="center" shrinkToFit="1"/>
      <protection locked="0" hidden="1"/>
    </xf>
    <xf numFmtId="0" fontId="41" fillId="0" borderId="0" xfId="0" applyFont="1" applyAlignment="1" applyProtection="1">
      <alignment horizontal="left" vertical="center" shrinkToFit="1"/>
      <protection hidden="1"/>
    </xf>
    <xf numFmtId="0" fontId="9" fillId="0" borderId="0" xfId="0" applyFont="1" applyAlignment="1" applyProtection="1">
      <alignment horizontal="center" vertical="center"/>
      <protection hidden="1"/>
    </xf>
    <xf numFmtId="0" fontId="9" fillId="4" borderId="18" xfId="7" applyFont="1" applyFill="1" applyBorder="1" applyAlignment="1" applyProtection="1">
      <alignment horizontal="center" vertical="center" shrinkToFit="1"/>
      <protection hidden="1"/>
    </xf>
    <xf numFmtId="182" fontId="9" fillId="4" borderId="2" xfId="7" applyNumberFormat="1" applyFont="1" applyFill="1" applyBorder="1" applyAlignment="1" applyProtection="1">
      <alignment horizontal="center" vertical="center" shrinkToFit="1"/>
      <protection hidden="1"/>
    </xf>
    <xf numFmtId="0" fontId="9" fillId="4" borderId="1" xfId="7" applyFont="1" applyFill="1" applyBorder="1" applyAlignment="1" applyProtection="1">
      <alignment horizontal="center" vertical="center" textRotation="255" shrinkToFit="1"/>
      <protection hidden="1"/>
    </xf>
    <xf numFmtId="184" fontId="9" fillId="4" borderId="11" xfId="7" applyNumberFormat="1" applyFont="1" applyFill="1" applyBorder="1" applyAlignment="1" applyProtection="1">
      <alignment horizontal="center" vertical="center" shrinkToFit="1"/>
      <protection hidden="1"/>
    </xf>
    <xf numFmtId="184" fontId="9" fillId="4" borderId="13" xfId="7" applyNumberFormat="1" applyFont="1" applyFill="1" applyBorder="1" applyAlignment="1" applyProtection="1">
      <alignment horizontal="center" vertical="center" shrinkToFit="1"/>
      <protection hidden="1"/>
    </xf>
    <xf numFmtId="184" fontId="9" fillId="4" borderId="12" xfId="7" applyNumberFormat="1" applyFont="1" applyFill="1" applyBorder="1" applyAlignment="1" applyProtection="1">
      <alignment horizontal="center" vertical="center" shrinkToFit="1"/>
      <protection hidden="1"/>
    </xf>
    <xf numFmtId="0" fontId="9" fillId="4" borderId="4" xfId="7" applyFont="1" applyFill="1" applyBorder="1" applyAlignment="1" applyProtection="1">
      <alignment horizontal="center" vertical="center" shrinkToFit="1"/>
      <protection hidden="1"/>
    </xf>
    <xf numFmtId="0" fontId="9" fillId="4" borderId="17" xfId="7" applyFont="1" applyFill="1" applyBorder="1" applyAlignment="1" applyProtection="1">
      <alignment horizontal="center" vertical="center" shrinkToFit="1"/>
      <protection hidden="1"/>
    </xf>
    <xf numFmtId="0" fontId="9" fillId="4" borderId="5" xfId="7" applyFont="1" applyFill="1" applyBorder="1" applyAlignment="1" applyProtection="1">
      <alignment horizontal="center" vertical="center" shrinkToFit="1"/>
      <protection hidden="1"/>
    </xf>
    <xf numFmtId="0" fontId="9" fillId="0" borderId="18" xfId="7" applyFont="1" applyBorder="1" applyAlignment="1" applyProtection="1">
      <alignment horizontal="right" vertical="center" shrinkToFit="1"/>
      <protection hidden="1"/>
    </xf>
    <xf numFmtId="0" fontId="9" fillId="4" borderId="6" xfId="7" applyFont="1" applyFill="1" applyBorder="1" applyAlignment="1" applyProtection="1">
      <alignment horizontal="center" vertical="center" shrinkToFit="1"/>
      <protection hidden="1"/>
    </xf>
    <xf numFmtId="0" fontId="9" fillId="4" borderId="7" xfId="7" applyFont="1" applyFill="1" applyBorder="1" applyAlignment="1" applyProtection="1">
      <alignment horizontal="center" vertical="center" shrinkToFit="1"/>
      <protection hidden="1"/>
    </xf>
    <xf numFmtId="0" fontId="9" fillId="4" borderId="8" xfId="7" applyFont="1" applyFill="1" applyBorder="1" applyAlignment="1" applyProtection="1">
      <alignment horizontal="center" vertical="center" shrinkToFit="1"/>
      <protection hidden="1"/>
    </xf>
    <xf numFmtId="0" fontId="9" fillId="4" borderId="1" xfId="7" applyFont="1" applyFill="1" applyBorder="1" applyAlignment="1" applyProtection="1">
      <alignment horizontal="center" vertical="center" shrinkToFit="1"/>
      <protection hidden="1"/>
    </xf>
    <xf numFmtId="0" fontId="30" fillId="0" borderId="0" xfId="7" applyFont="1" applyAlignment="1" applyProtection="1">
      <alignment horizontal="left" vertical="center"/>
      <protection hidden="1"/>
    </xf>
    <xf numFmtId="0" fontId="29" fillId="0" borderId="0" xfId="7" applyFont="1" applyAlignment="1" applyProtection="1">
      <alignment horizontal="left" vertical="center"/>
      <protection hidden="1"/>
    </xf>
    <xf numFmtId="178" fontId="9" fillId="2" borderId="6" xfId="7" applyNumberFormat="1" applyFont="1" applyFill="1" applyBorder="1" applyAlignment="1" applyProtection="1">
      <alignment horizontal="center" vertical="center" shrinkToFit="1"/>
      <protection locked="0" hidden="1"/>
    </xf>
    <xf numFmtId="178" fontId="9" fillId="2" borderId="7" xfId="7" applyNumberFormat="1" applyFont="1" applyFill="1" applyBorder="1" applyAlignment="1" applyProtection="1">
      <alignment horizontal="center" vertical="center" shrinkToFit="1"/>
      <protection locked="0" hidden="1"/>
    </xf>
    <xf numFmtId="178" fontId="9" fillId="2" borderId="8" xfId="7" applyNumberFormat="1" applyFont="1" applyFill="1" applyBorder="1" applyAlignment="1" applyProtection="1">
      <alignment horizontal="center" vertical="center" shrinkToFit="1"/>
      <protection locked="0" hidden="1"/>
    </xf>
    <xf numFmtId="0" fontId="9" fillId="2" borderId="6" xfId="7" applyFont="1" applyFill="1" applyBorder="1" applyAlignment="1" applyProtection="1">
      <alignment horizontal="left" vertical="center" shrinkToFit="1"/>
      <protection locked="0" hidden="1"/>
    </xf>
    <xf numFmtId="0" fontId="9" fillId="2" borderId="7" xfId="7" applyFont="1" applyFill="1" applyBorder="1" applyAlignment="1" applyProtection="1">
      <alignment horizontal="left" vertical="center" shrinkToFit="1"/>
      <protection locked="0" hidden="1"/>
    </xf>
    <xf numFmtId="0" fontId="9" fillId="0" borderId="6" xfId="7" applyFont="1" applyBorder="1" applyAlignment="1" applyProtection="1">
      <alignment horizontal="left" vertical="center" shrinkToFit="1"/>
      <protection hidden="1"/>
    </xf>
    <xf numFmtId="0" fontId="9" fillId="0" borderId="7" xfId="7" applyFont="1" applyBorder="1" applyAlignment="1" applyProtection="1">
      <alignment horizontal="left" vertical="center" shrinkToFit="1"/>
      <protection hidden="1"/>
    </xf>
    <xf numFmtId="2" fontId="9" fillId="2" borderId="6" xfId="7" applyNumberFormat="1" applyFont="1" applyFill="1" applyBorder="1" applyAlignment="1" applyProtection="1">
      <alignment horizontal="center" vertical="center" shrinkToFit="1"/>
      <protection locked="0" hidden="1"/>
    </xf>
    <xf numFmtId="2" fontId="9" fillId="2" borderId="7" xfId="7" applyNumberFormat="1" applyFont="1" applyFill="1" applyBorder="1" applyAlignment="1" applyProtection="1">
      <alignment horizontal="center" vertical="center" shrinkToFit="1"/>
      <protection locked="0" hidden="1"/>
    </xf>
    <xf numFmtId="2" fontId="9" fillId="2" borderId="8" xfId="7" applyNumberFormat="1" applyFont="1" applyFill="1" applyBorder="1" applyAlignment="1" applyProtection="1">
      <alignment horizontal="center" vertical="center" shrinkToFit="1"/>
      <protection locked="0" hidden="1"/>
    </xf>
    <xf numFmtId="0" fontId="41" fillId="0" borderId="0" xfId="0" applyFont="1" applyAlignment="1" applyProtection="1">
      <alignment horizontal="left" vertical="center"/>
      <protection hidden="1"/>
    </xf>
    <xf numFmtId="181" fontId="9" fillId="0" borderId="18" xfId="5" applyNumberFormat="1" applyFont="1" applyBorder="1" applyAlignment="1" applyProtection="1">
      <alignment horizontal="right" vertical="center" shrinkToFit="1"/>
      <protection hidden="1"/>
    </xf>
    <xf numFmtId="188" fontId="9" fillId="2" borderId="6" xfId="7" applyNumberFormat="1" applyFont="1" applyFill="1" applyBorder="1" applyAlignment="1" applyProtection="1">
      <alignment horizontal="left" vertical="center" shrinkToFit="1"/>
      <protection locked="0" hidden="1"/>
    </xf>
    <xf numFmtId="188" fontId="9" fillId="2" borderId="7" xfId="7" applyNumberFormat="1" applyFont="1" applyFill="1" applyBorder="1" applyAlignment="1" applyProtection="1">
      <alignment horizontal="left" vertical="center" shrinkToFit="1"/>
      <protection locked="0" hidden="1"/>
    </xf>
    <xf numFmtId="188" fontId="9" fillId="2" borderId="8" xfId="7" applyNumberFormat="1" applyFont="1" applyFill="1" applyBorder="1" applyAlignment="1" applyProtection="1">
      <alignment horizontal="left" vertical="center" shrinkToFit="1"/>
      <protection locked="0" hidden="1"/>
    </xf>
    <xf numFmtId="188" fontId="9" fillId="0" borderId="1" xfId="7" applyNumberFormat="1" applyFont="1" applyBorder="1" applyAlignment="1" applyProtection="1">
      <alignment horizontal="center" vertical="center" shrinkToFit="1"/>
      <protection hidden="1"/>
    </xf>
    <xf numFmtId="193" fontId="9" fillId="2" borderId="6" xfId="7" applyNumberFormat="1" applyFont="1" applyFill="1" applyBorder="1" applyAlignment="1" applyProtection="1">
      <alignment horizontal="center" vertical="center" shrinkToFit="1"/>
      <protection locked="0" hidden="1"/>
    </xf>
    <xf numFmtId="193" fontId="9" fillId="2" borderId="7" xfId="7" applyNumberFormat="1" applyFont="1" applyFill="1" applyBorder="1" applyAlignment="1" applyProtection="1">
      <alignment horizontal="center" vertical="center" shrinkToFit="1"/>
      <protection locked="0" hidden="1"/>
    </xf>
    <xf numFmtId="186" fontId="9" fillId="0" borderId="23" xfId="7" applyNumberFormat="1" applyFont="1" applyBorder="1" applyAlignment="1" applyProtection="1">
      <alignment vertical="center" shrinkToFit="1"/>
      <protection hidden="1"/>
    </xf>
    <xf numFmtId="186" fontId="9" fillId="0" borderId="24" xfId="7" applyNumberFormat="1" applyFont="1" applyBorder="1" applyAlignment="1" applyProtection="1">
      <alignment vertical="center" shrinkToFit="1"/>
      <protection hidden="1"/>
    </xf>
    <xf numFmtId="186" fontId="9" fillId="0" borderId="25" xfId="7" applyNumberFormat="1" applyFont="1" applyBorder="1" applyAlignment="1" applyProtection="1">
      <alignment vertical="center" shrinkToFit="1"/>
      <protection hidden="1"/>
    </xf>
    <xf numFmtId="0" fontId="9" fillId="4" borderId="11" xfId="7" applyFont="1" applyFill="1" applyBorder="1" applyAlignment="1" applyProtection="1">
      <alignment horizontal="center" vertical="center" shrinkToFit="1"/>
      <protection hidden="1"/>
    </xf>
    <xf numFmtId="0" fontId="9" fillId="4" borderId="13" xfId="7" applyFont="1" applyFill="1" applyBorder="1" applyAlignment="1" applyProtection="1">
      <alignment horizontal="center" vertical="center" shrinkToFit="1"/>
      <protection hidden="1"/>
    </xf>
    <xf numFmtId="0" fontId="9" fillId="4" borderId="12" xfId="7" applyFont="1" applyFill="1" applyBorder="1" applyAlignment="1" applyProtection="1">
      <alignment horizontal="center" vertical="center" shrinkToFit="1"/>
      <protection hidden="1"/>
    </xf>
    <xf numFmtId="184" fontId="9" fillId="0" borderId="9" xfId="7" applyNumberFormat="1" applyFont="1" applyBorder="1" applyAlignment="1" applyProtection="1">
      <alignment horizontal="center" vertical="center" shrinkToFit="1"/>
      <protection hidden="1"/>
    </xf>
    <xf numFmtId="184" fontId="9" fillId="0" borderId="0" xfId="7" applyNumberFormat="1" applyFont="1" applyAlignment="1" applyProtection="1">
      <alignment horizontal="center" vertical="center" shrinkToFit="1"/>
      <protection hidden="1"/>
    </xf>
    <xf numFmtId="0" fontId="36" fillId="0" borderId="0" xfId="7" quotePrefix="1" applyFont="1" applyAlignment="1" applyProtection="1">
      <alignment horizontal="center" vertical="center"/>
      <protection hidden="1"/>
    </xf>
    <xf numFmtId="184" fontId="9" fillId="4" borderId="9" xfId="7" applyNumberFormat="1" applyFont="1" applyFill="1" applyBorder="1" applyAlignment="1" applyProtection="1">
      <alignment horizontal="center" vertical="center" shrinkToFit="1"/>
      <protection hidden="1"/>
    </xf>
    <xf numFmtId="184" fontId="9" fillId="4" borderId="0" xfId="7" applyNumberFormat="1" applyFont="1" applyFill="1" applyAlignment="1" applyProtection="1">
      <alignment horizontal="center" vertical="center" shrinkToFit="1"/>
      <protection hidden="1"/>
    </xf>
    <xf numFmtId="184" fontId="9" fillId="4" borderId="10" xfId="7" applyNumberFormat="1" applyFont="1" applyFill="1" applyBorder="1" applyAlignment="1" applyProtection="1">
      <alignment horizontal="center" vertical="center" shrinkToFit="1"/>
      <protection hidden="1"/>
    </xf>
    <xf numFmtId="178" fontId="9" fillId="2" borderId="6" xfId="7" applyNumberFormat="1" applyFont="1" applyFill="1" applyBorder="1" applyAlignment="1" applyProtection="1">
      <alignment horizontal="left" vertical="center" shrinkToFit="1"/>
      <protection locked="0" hidden="1"/>
    </xf>
    <xf numFmtId="178" fontId="9" fillId="2" borderId="7" xfId="7" applyNumberFormat="1" applyFont="1" applyFill="1" applyBorder="1" applyAlignment="1" applyProtection="1">
      <alignment horizontal="left" vertical="center" shrinkToFit="1"/>
      <protection locked="0" hidden="1"/>
    </xf>
    <xf numFmtId="183" fontId="9" fillId="2" borderId="6" xfId="7" applyNumberFormat="1" applyFont="1" applyFill="1" applyBorder="1" applyAlignment="1" applyProtection="1">
      <alignment horizontal="left" vertical="center" shrinkToFit="1"/>
      <protection locked="0" hidden="1"/>
    </xf>
    <xf numFmtId="183" fontId="9" fillId="2" borderId="7" xfId="7" applyNumberFormat="1" applyFont="1" applyFill="1" applyBorder="1" applyAlignment="1" applyProtection="1">
      <alignment horizontal="left" vertical="center" shrinkToFit="1"/>
      <protection locked="0" hidden="1"/>
    </xf>
    <xf numFmtId="0" fontId="43" fillId="0" borderId="17" xfId="7" applyFont="1" applyBorder="1" applyAlignment="1" applyProtection="1">
      <alignment horizontal="left" vertical="top" wrapText="1"/>
      <protection hidden="1"/>
    </xf>
    <xf numFmtId="0" fontId="43" fillId="0" borderId="0" xfId="7" applyFont="1" applyAlignment="1" applyProtection="1">
      <alignment horizontal="left" vertical="top" wrapText="1"/>
      <protection hidden="1"/>
    </xf>
    <xf numFmtId="0" fontId="9" fillId="0" borderId="9" xfId="7" applyFont="1" applyBorder="1" applyAlignment="1" applyProtection="1">
      <alignment horizontal="center" vertical="center" shrinkToFit="1"/>
      <protection hidden="1"/>
    </xf>
    <xf numFmtId="0" fontId="9" fillId="0" borderId="0" xfId="7" applyFont="1" applyAlignment="1" applyProtection="1">
      <alignment horizontal="center" vertical="center" shrinkToFit="1"/>
      <protection hidden="1"/>
    </xf>
    <xf numFmtId="0" fontId="9" fillId="0" borderId="18" xfId="7" applyFont="1" applyBorder="1" applyAlignment="1" applyProtection="1">
      <alignment vertical="center" shrinkToFit="1"/>
      <protection hidden="1"/>
    </xf>
    <xf numFmtId="186" fontId="9" fillId="0" borderId="11" xfId="7" applyNumberFormat="1" applyFont="1" applyBorder="1" applyAlignment="1" applyProtection="1">
      <alignment vertical="center" shrinkToFit="1"/>
      <protection hidden="1"/>
    </xf>
    <xf numFmtId="186" fontId="9" fillId="0" borderId="13" xfId="7" applyNumberFormat="1" applyFont="1" applyBorder="1" applyAlignment="1" applyProtection="1">
      <alignment vertical="center" shrinkToFit="1"/>
      <protection hidden="1"/>
    </xf>
    <xf numFmtId="186" fontId="9" fillId="0" borderId="12" xfId="7" applyNumberFormat="1" applyFont="1" applyBorder="1" applyAlignment="1" applyProtection="1">
      <alignment vertical="center" shrinkToFit="1"/>
      <protection hidden="1"/>
    </xf>
    <xf numFmtId="0" fontId="9" fillId="0" borderId="9" xfId="7" applyFont="1" applyBorder="1" applyAlignment="1" applyProtection="1">
      <alignment horizontal="left" vertical="center"/>
      <protection hidden="1"/>
    </xf>
    <xf numFmtId="0" fontId="9" fillId="0" borderId="0" xfId="7" applyFont="1" applyAlignment="1" applyProtection="1">
      <alignment horizontal="left" vertical="center"/>
      <protection hidden="1"/>
    </xf>
    <xf numFmtId="0" fontId="9" fillId="2" borderId="6" xfId="7" applyFont="1" applyFill="1" applyBorder="1" applyAlignment="1" applyProtection="1">
      <alignment horizontal="center" vertical="center"/>
      <protection hidden="1"/>
    </xf>
    <xf numFmtId="0" fontId="9" fillId="2" borderId="7" xfId="7" applyFont="1" applyFill="1" applyBorder="1" applyAlignment="1" applyProtection="1">
      <alignment horizontal="center" vertical="center"/>
      <protection hidden="1"/>
    </xf>
    <xf numFmtId="0" fontId="9" fillId="2" borderId="8" xfId="7" applyFont="1" applyFill="1" applyBorder="1" applyAlignment="1" applyProtection="1">
      <alignment horizontal="center" vertical="center"/>
      <protection hidden="1"/>
    </xf>
    <xf numFmtId="0" fontId="28" fillId="4" borderId="1" xfId="7" applyFont="1" applyFill="1" applyBorder="1" applyAlignment="1" applyProtection="1">
      <alignment horizontal="center" vertical="center" shrinkToFit="1"/>
      <protection hidden="1"/>
    </xf>
    <xf numFmtId="0" fontId="28" fillId="4" borderId="6" xfId="7" applyFont="1" applyFill="1" applyBorder="1" applyAlignment="1" applyProtection="1">
      <alignment horizontal="center" vertical="center" shrinkToFit="1"/>
      <protection hidden="1"/>
    </xf>
    <xf numFmtId="0" fontId="28" fillId="4" borderId="7" xfId="7" applyFont="1" applyFill="1" applyBorder="1" applyAlignment="1" applyProtection="1">
      <alignment horizontal="center" vertical="center" shrinkToFit="1"/>
      <protection hidden="1"/>
    </xf>
    <xf numFmtId="0" fontId="28" fillId="4" borderId="8" xfId="7" applyFont="1" applyFill="1" applyBorder="1" applyAlignment="1" applyProtection="1">
      <alignment horizontal="center" vertical="center" shrinkToFit="1"/>
      <protection hidden="1"/>
    </xf>
    <xf numFmtId="179" fontId="3" fillId="4" borderId="2" xfId="0" applyNumberFormat="1" applyFont="1" applyFill="1" applyBorder="1" applyAlignment="1">
      <alignment horizontal="center" vertical="center"/>
    </xf>
    <xf numFmtId="179" fontId="3" fillId="4" borderId="3" xfId="0" applyNumberFormat="1" applyFont="1" applyFill="1" applyBorder="1" applyAlignment="1">
      <alignment horizontal="center" vertical="center"/>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191" fontId="7" fillId="4" borderId="6" xfId="0" applyNumberFormat="1" applyFont="1" applyFill="1" applyBorder="1" applyAlignment="1">
      <alignment horizontal="center" vertical="center"/>
    </xf>
    <xf numFmtId="191" fontId="7" fillId="4" borderId="8" xfId="0" applyNumberFormat="1"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191" fontId="7" fillId="4" borderId="2" xfId="0" applyNumberFormat="1" applyFont="1" applyFill="1" applyBorder="1" applyAlignment="1">
      <alignment horizontal="center" vertical="center"/>
    </xf>
    <xf numFmtId="191" fontId="7" fillId="4" borderId="3" xfId="0" applyNumberFormat="1" applyFont="1" applyFill="1" applyBorder="1" applyAlignment="1">
      <alignment horizontal="center" vertical="center"/>
    </xf>
    <xf numFmtId="14" fontId="18" fillId="0" borderId="0" xfId="0" applyNumberFormat="1" applyFont="1" applyAlignment="1">
      <alignment horizontal="right" vertical="center"/>
    </xf>
    <xf numFmtId="0" fontId="18" fillId="0" borderId="0" xfId="0" applyFont="1" applyAlignment="1">
      <alignment horizontal="right" vertical="center"/>
    </xf>
    <xf numFmtId="0" fontId="19" fillId="7" borderId="1" xfId="0" applyFont="1" applyFill="1" applyBorder="1" applyAlignment="1">
      <alignment horizontal="center" vertical="center"/>
    </xf>
    <xf numFmtId="0" fontId="20" fillId="0" borderId="1" xfId="0" applyFont="1" applyBorder="1">
      <alignment vertical="center"/>
    </xf>
    <xf numFmtId="0" fontId="18" fillId="0" borderId="2" xfId="0" applyFont="1" applyBorder="1" applyAlignment="1">
      <alignment vertical="center" wrapText="1"/>
    </xf>
    <xf numFmtId="0" fontId="18" fillId="0" borderId="20" xfId="0" applyFont="1" applyBorder="1" applyAlignment="1">
      <alignment vertical="center" wrapText="1"/>
    </xf>
    <xf numFmtId="0" fontId="18" fillId="0" borderId="3" xfId="0" applyFont="1" applyBorder="1" applyAlignment="1">
      <alignment vertical="center" wrapText="1"/>
    </xf>
    <xf numFmtId="0" fontId="18" fillId="0" borderId="1" xfId="0" applyFont="1" applyBorder="1" applyAlignment="1">
      <alignment vertical="center" wrapText="1"/>
    </xf>
    <xf numFmtId="0" fontId="18" fillId="0" borderId="1" xfId="0" applyFont="1" applyBorder="1" applyAlignment="1">
      <alignment horizontal="center" vertical="center"/>
    </xf>
    <xf numFmtId="0" fontId="18" fillId="0" borderId="1" xfId="0" applyFont="1" applyBorder="1">
      <alignment vertical="center"/>
    </xf>
    <xf numFmtId="0" fontId="18" fillId="0" borderId="2" xfId="0" applyFont="1" applyBorder="1" applyAlignment="1">
      <alignment horizontal="center" vertical="center"/>
    </xf>
    <xf numFmtId="0" fontId="18" fillId="0" borderId="2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left" vertical="center" wrapText="1"/>
    </xf>
    <xf numFmtId="0" fontId="18" fillId="0" borderId="1" xfId="0" applyFont="1" applyBorder="1" applyAlignment="1">
      <alignment horizontal="left" vertical="center"/>
    </xf>
    <xf numFmtId="0" fontId="0" fillId="0" borderId="20" xfId="0" applyBorder="1">
      <alignment vertical="center"/>
    </xf>
    <xf numFmtId="0" fontId="0" fillId="0" borderId="3" xfId="0" applyBorder="1">
      <alignment vertical="center"/>
    </xf>
    <xf numFmtId="0" fontId="18" fillId="0" borderId="6" xfId="0" applyFont="1" applyBorder="1" applyAlignment="1">
      <alignment vertical="center" wrapText="1"/>
    </xf>
    <xf numFmtId="0" fontId="0" fillId="0" borderId="7" xfId="0" applyBorder="1">
      <alignment vertical="center"/>
    </xf>
    <xf numFmtId="0" fontId="0" fillId="0" borderId="8" xfId="0" applyBorder="1">
      <alignment vertical="center"/>
    </xf>
    <xf numFmtId="0" fontId="18" fillId="0" borderId="1" xfId="0" applyFont="1" applyBorder="1" applyAlignment="1">
      <alignment horizontal="center" vertical="center" wrapText="1"/>
    </xf>
    <xf numFmtId="0" fontId="18" fillId="0" borderId="4" xfId="0" applyFont="1" applyBorder="1" applyAlignment="1">
      <alignment vertical="center" wrapText="1"/>
    </xf>
    <xf numFmtId="0" fontId="18" fillId="0" borderId="17" xfId="0" applyFont="1" applyBorder="1">
      <alignment vertical="center"/>
    </xf>
    <xf numFmtId="0" fontId="18" fillId="0" borderId="5" xfId="0" applyFont="1" applyBorder="1">
      <alignment vertical="center"/>
    </xf>
    <xf numFmtId="0" fontId="18" fillId="0" borderId="9" xfId="0" applyFont="1" applyBorder="1">
      <alignment vertical="center"/>
    </xf>
    <xf numFmtId="0" fontId="18" fillId="0" borderId="0" xfId="0" applyFont="1">
      <alignment vertical="center"/>
    </xf>
    <xf numFmtId="0" fontId="18" fillId="0" borderId="10" xfId="0" applyFont="1" applyBorder="1">
      <alignment vertical="center"/>
    </xf>
    <xf numFmtId="0" fontId="18" fillId="0" borderId="11" xfId="0" applyFont="1" applyBorder="1">
      <alignment vertical="center"/>
    </xf>
    <xf numFmtId="0" fontId="18" fillId="0" borderId="13" xfId="0" applyFont="1" applyBorder="1">
      <alignment vertical="center"/>
    </xf>
    <xf numFmtId="0" fontId="18" fillId="0" borderId="12" xfId="0" applyFont="1" applyBorder="1">
      <alignment vertical="center"/>
    </xf>
    <xf numFmtId="0" fontId="18" fillId="0" borderId="17" xfId="0" applyFont="1" applyBorder="1" applyAlignment="1">
      <alignment vertical="center" wrapText="1"/>
    </xf>
    <xf numFmtId="0" fontId="18" fillId="0" borderId="5" xfId="0" applyFont="1" applyBorder="1" applyAlignment="1">
      <alignment vertical="center" wrapText="1"/>
    </xf>
    <xf numFmtId="0" fontId="18" fillId="0" borderId="9" xfId="0" applyFont="1" applyBorder="1" applyAlignment="1">
      <alignment vertical="center" wrapText="1"/>
    </xf>
    <xf numFmtId="0" fontId="18" fillId="0" borderId="0" xfId="0" applyFont="1" applyAlignment="1">
      <alignment vertical="center" wrapText="1"/>
    </xf>
    <xf numFmtId="0" fontId="18" fillId="0" borderId="10" xfId="0" applyFont="1" applyBorder="1" applyAlignment="1">
      <alignment vertical="center" wrapText="1"/>
    </xf>
    <xf numFmtId="0" fontId="18" fillId="0" borderId="11" xfId="0" applyFont="1" applyBorder="1" applyAlignment="1">
      <alignment vertical="center" wrapText="1"/>
    </xf>
    <xf numFmtId="0" fontId="18" fillId="0" borderId="13" xfId="0" applyFont="1" applyBorder="1" applyAlignment="1">
      <alignment vertical="center" wrapText="1"/>
    </xf>
    <xf numFmtId="0" fontId="18" fillId="0" borderId="12" xfId="0" applyFont="1" applyBorder="1" applyAlignment="1">
      <alignment vertical="center" wrapText="1"/>
    </xf>
    <xf numFmtId="0" fontId="20" fillId="0" borderId="1" xfId="0" applyFont="1" applyBorder="1" applyAlignment="1">
      <alignment horizontal="center" vertical="center"/>
    </xf>
  </cellXfs>
  <cellStyles count="168">
    <cellStyle name="Excel Built-in Comma [0] 1" xfId="21" xr:uid="{00000000-0005-0000-0000-000000000000}"/>
    <cellStyle name="Excel Built-in Currency [0] 1" xfId="22" xr:uid="{00000000-0005-0000-0000-000001000000}"/>
    <cellStyle name="Excel Built-in Normal" xfId="23" xr:uid="{00000000-0005-0000-0000-000002000000}"/>
    <cellStyle name="Excel Built-in Normal 1" xfId="24" xr:uid="{00000000-0005-0000-0000-000003000000}"/>
    <cellStyle name="Excel Built-in Normal 1 2" xfId="25" xr:uid="{00000000-0005-0000-0000-000004000000}"/>
    <cellStyle name="Excel Built-in Normal 2" xfId="26" xr:uid="{00000000-0005-0000-0000-000005000000}"/>
    <cellStyle name="パーセント" xfId="5" builtinId="5"/>
    <cellStyle name="パーセント 2" xfId="8" xr:uid="{00000000-0005-0000-0000-000007000000}"/>
    <cellStyle name="パーセント 3" xfId="27" xr:uid="{00000000-0005-0000-0000-000008000000}"/>
    <cellStyle name="パーセント 3 2" xfId="54" xr:uid="{00000000-0005-0000-0000-000009000000}"/>
    <cellStyle name="パーセント 3 3" xfId="62" xr:uid="{00000000-0005-0000-0000-00000A000000}"/>
    <cellStyle name="パーセント 3 3 2" xfId="145" xr:uid="{00000000-0005-0000-0000-00000B000000}"/>
    <cellStyle name="パーセント 3 4" xfId="129" xr:uid="{00000000-0005-0000-0000-00000C000000}"/>
    <cellStyle name="パーセント 3 5" xfId="97" xr:uid="{00000000-0005-0000-0000-00000D000000}"/>
    <cellStyle name="パーセント 3 6" xfId="43" xr:uid="{00000000-0005-0000-0000-00000E000000}"/>
    <cellStyle name="パーセント 4" xfId="50" xr:uid="{00000000-0005-0000-0000-00000F000000}"/>
    <cellStyle name="パーセント 4 2" xfId="66" xr:uid="{00000000-0005-0000-0000-000010000000}"/>
    <cellStyle name="パーセント 4 2 2" xfId="149" xr:uid="{00000000-0005-0000-0000-000011000000}"/>
    <cellStyle name="パーセント 4 3" xfId="133" xr:uid="{00000000-0005-0000-0000-000012000000}"/>
    <cellStyle name="パーセント 4 4" xfId="100" xr:uid="{00000000-0005-0000-0000-000013000000}"/>
    <cellStyle name="パーセント 5" xfId="75" xr:uid="{00000000-0005-0000-0000-000014000000}"/>
    <cellStyle name="パーセント 5 2" xfId="158" xr:uid="{00000000-0005-0000-0000-000015000000}"/>
    <cellStyle name="パーセント 5 3" xfId="108" xr:uid="{00000000-0005-0000-0000-000016000000}"/>
    <cellStyle name="パーセント 6" xfId="84" xr:uid="{00000000-0005-0000-0000-000017000000}"/>
    <cellStyle name="パーセント 6 2" xfId="167" xr:uid="{00000000-0005-0000-0000-000018000000}"/>
    <cellStyle name="パーセント 6 3" xfId="117" xr:uid="{00000000-0005-0000-0000-000019000000}"/>
    <cellStyle name="パーセント 7" xfId="87" xr:uid="{00000000-0005-0000-0000-00001A000000}"/>
    <cellStyle name="パーセント 8" xfId="45" xr:uid="{00000000-0005-0000-0000-00001B000000}"/>
    <cellStyle name="ハイパーリンク 2" xfId="9" xr:uid="{00000000-0005-0000-0000-00001C000000}"/>
    <cellStyle name="ハイパーリンク 2 2" xfId="36" xr:uid="{00000000-0005-0000-0000-00001D000000}"/>
    <cellStyle name="桁区切り" xfId="4" builtinId="6"/>
    <cellStyle name="桁区切り 2" xfId="2" xr:uid="{00000000-0005-0000-0000-00001F000000}"/>
    <cellStyle name="桁区切り 2 2" xfId="28" xr:uid="{00000000-0005-0000-0000-000020000000}"/>
    <cellStyle name="桁区切り 2 3" xfId="48" xr:uid="{00000000-0005-0000-0000-000021000000}"/>
    <cellStyle name="桁区切り 2 4" xfId="38" xr:uid="{00000000-0005-0000-0000-000022000000}"/>
    <cellStyle name="桁区切り 3" xfId="10" xr:uid="{00000000-0005-0000-0000-000023000000}"/>
    <cellStyle name="桁区切り 4" xfId="29" xr:uid="{00000000-0005-0000-0000-000024000000}"/>
    <cellStyle name="桁区切り 4 2" xfId="55" xr:uid="{00000000-0005-0000-0000-000025000000}"/>
    <cellStyle name="桁区切り 4 2 2" xfId="70" xr:uid="{00000000-0005-0000-0000-000026000000}"/>
    <cellStyle name="桁区切り 4 2 2 2" xfId="153" xr:uid="{00000000-0005-0000-0000-000027000000}"/>
    <cellStyle name="桁区切り 4 2 3" xfId="137" xr:uid="{00000000-0005-0000-0000-000028000000}"/>
    <cellStyle name="桁区切り 4 2 4" xfId="104" xr:uid="{00000000-0005-0000-0000-000029000000}"/>
    <cellStyle name="桁区切り 4 3" xfId="79" xr:uid="{00000000-0005-0000-0000-00002A000000}"/>
    <cellStyle name="桁区切り 4 3 2" xfId="162" xr:uid="{00000000-0005-0000-0000-00002B000000}"/>
    <cellStyle name="桁区切り 4 3 3" xfId="112" xr:uid="{00000000-0005-0000-0000-00002C000000}"/>
    <cellStyle name="桁区切り 4 4" xfId="63" xr:uid="{00000000-0005-0000-0000-00002D000000}"/>
    <cellStyle name="桁区切り 4 4 2" xfId="146" xr:uid="{00000000-0005-0000-0000-00002E000000}"/>
    <cellStyle name="桁区切り 4 4 3" xfId="121" xr:uid="{00000000-0005-0000-0000-00002F000000}"/>
    <cellStyle name="桁区切り 4 5" xfId="92" xr:uid="{00000000-0005-0000-0000-000030000000}"/>
    <cellStyle name="桁区切り 4 6" xfId="130" xr:uid="{00000000-0005-0000-0000-000031000000}"/>
    <cellStyle name="桁区切り 5" xfId="30" xr:uid="{00000000-0005-0000-0000-000032000000}"/>
    <cellStyle name="桁区切り 6" xfId="49" xr:uid="{00000000-0005-0000-0000-000033000000}"/>
    <cellStyle name="桁区切り 6 2" xfId="65" xr:uid="{00000000-0005-0000-0000-000034000000}"/>
    <cellStyle name="桁区切り 6 2 2" xfId="148" xr:uid="{00000000-0005-0000-0000-000035000000}"/>
    <cellStyle name="桁区切り 6 3" xfId="132" xr:uid="{00000000-0005-0000-0000-000036000000}"/>
    <cellStyle name="桁区切り 6 4" xfId="99" xr:uid="{00000000-0005-0000-0000-000037000000}"/>
    <cellStyle name="桁区切り 7" xfId="74" xr:uid="{00000000-0005-0000-0000-000038000000}"/>
    <cellStyle name="桁区切り 7 2" xfId="157" xr:uid="{00000000-0005-0000-0000-000039000000}"/>
    <cellStyle name="桁区切り 7 3" xfId="107" xr:uid="{00000000-0005-0000-0000-00003A000000}"/>
    <cellStyle name="桁区切り 8" xfId="83" xr:uid="{00000000-0005-0000-0000-00003B000000}"/>
    <cellStyle name="桁区切り 8 2" xfId="166" xr:uid="{00000000-0005-0000-0000-00003C000000}"/>
    <cellStyle name="桁区切り 8 3" xfId="116" xr:uid="{00000000-0005-0000-0000-00003D000000}"/>
    <cellStyle name="桁区切り 9" xfId="86" xr:uid="{00000000-0005-0000-0000-00003E000000}"/>
    <cellStyle name="通貨 2" xfId="11" xr:uid="{00000000-0005-0000-0000-00003F000000}"/>
    <cellStyle name="通貨 2 2" xfId="51" xr:uid="{00000000-0005-0000-0000-000040000000}"/>
    <cellStyle name="通貨 2 2 2" xfId="67" xr:uid="{00000000-0005-0000-0000-000041000000}"/>
    <cellStyle name="通貨 2 2 2 2" xfId="150" xr:uid="{00000000-0005-0000-0000-000042000000}"/>
    <cellStyle name="通貨 2 2 3" xfId="134" xr:uid="{00000000-0005-0000-0000-000043000000}"/>
    <cellStyle name="通貨 2 2 4" xfId="101" xr:uid="{00000000-0005-0000-0000-000044000000}"/>
    <cellStyle name="通貨 2 3" xfId="76" xr:uid="{00000000-0005-0000-0000-000045000000}"/>
    <cellStyle name="通貨 2 3 2" xfId="159" xr:uid="{00000000-0005-0000-0000-000046000000}"/>
    <cellStyle name="通貨 2 3 3" xfId="109" xr:uid="{00000000-0005-0000-0000-000047000000}"/>
    <cellStyle name="通貨 2 4" xfId="57" xr:uid="{00000000-0005-0000-0000-000048000000}"/>
    <cellStyle name="通貨 2 4 2" xfId="140" xr:uid="{00000000-0005-0000-0000-000049000000}"/>
    <cellStyle name="通貨 2 4 3" xfId="118" xr:uid="{00000000-0005-0000-0000-00004A000000}"/>
    <cellStyle name="通貨 2 5" xfId="88" xr:uid="{00000000-0005-0000-0000-00004B000000}"/>
    <cellStyle name="通貨 2 6" xfId="124" xr:uid="{00000000-0005-0000-0000-00004C000000}"/>
    <cellStyle name="標準" xfId="0" builtinId="0"/>
    <cellStyle name="標準 10" xfId="42" xr:uid="{00000000-0005-0000-0000-00004E000000}"/>
    <cellStyle name="標準 10 2" xfId="61" xr:uid="{00000000-0005-0000-0000-00004F000000}"/>
    <cellStyle name="標準 10 2 2" xfId="144" xr:uid="{00000000-0005-0000-0000-000050000000}"/>
    <cellStyle name="標準 10 3" xfId="128" xr:uid="{00000000-0005-0000-0000-000051000000}"/>
    <cellStyle name="標準 10 4" xfId="96" xr:uid="{00000000-0005-0000-0000-000052000000}"/>
    <cellStyle name="標準 11" xfId="46" xr:uid="{00000000-0005-0000-0000-000053000000}"/>
    <cellStyle name="標準 11 2" xfId="64" xr:uid="{00000000-0005-0000-0000-000054000000}"/>
    <cellStyle name="標準 11 2 2" xfId="147" xr:uid="{00000000-0005-0000-0000-000055000000}"/>
    <cellStyle name="標準 11 3" xfId="131" xr:uid="{00000000-0005-0000-0000-000056000000}"/>
    <cellStyle name="標準 11 4" xfId="98" xr:uid="{00000000-0005-0000-0000-000057000000}"/>
    <cellStyle name="標準 12" xfId="73" xr:uid="{00000000-0005-0000-0000-000058000000}"/>
    <cellStyle name="標準 12 2" xfId="156" xr:uid="{00000000-0005-0000-0000-000059000000}"/>
    <cellStyle name="標準 12 3" xfId="106" xr:uid="{00000000-0005-0000-0000-00005A000000}"/>
    <cellStyle name="標準 13" xfId="82" xr:uid="{00000000-0005-0000-0000-00005B000000}"/>
    <cellStyle name="標準 13 2" xfId="165" xr:uid="{00000000-0005-0000-0000-00005C000000}"/>
    <cellStyle name="標準 13 3" xfId="115" xr:uid="{00000000-0005-0000-0000-00005D000000}"/>
    <cellStyle name="標準 14" xfId="85" xr:uid="{00000000-0005-0000-0000-00005E000000}"/>
    <cellStyle name="標準 2" xfId="3" xr:uid="{00000000-0005-0000-0000-00005F000000}"/>
    <cellStyle name="標準 2 2" xfId="12" xr:uid="{00000000-0005-0000-0000-000060000000}"/>
    <cellStyle name="標準 2 2 2" xfId="13" xr:uid="{00000000-0005-0000-0000-000061000000}"/>
    <cellStyle name="標準 2 2 3" xfId="37" xr:uid="{00000000-0005-0000-0000-000062000000}"/>
    <cellStyle name="標準 2 2 3 2" xfId="81" xr:uid="{00000000-0005-0000-0000-000063000000}"/>
    <cellStyle name="標準 2 2 3 2 2" xfId="164" xr:uid="{00000000-0005-0000-0000-000064000000}"/>
    <cellStyle name="標準 2 2 3 2 3" xfId="114" xr:uid="{00000000-0005-0000-0000-000065000000}"/>
    <cellStyle name="標準 2 2 3 3" xfId="72" xr:uid="{00000000-0005-0000-0000-000066000000}"/>
    <cellStyle name="標準 2 2 3 3 2" xfId="155" xr:uid="{00000000-0005-0000-0000-000067000000}"/>
    <cellStyle name="標準 2 2 3 3 3" xfId="123" xr:uid="{00000000-0005-0000-0000-000068000000}"/>
    <cellStyle name="標準 2 2 3 4" xfId="93" xr:uid="{00000000-0005-0000-0000-000069000000}"/>
    <cellStyle name="標準 2 2 3 5" xfId="139" xr:uid="{00000000-0005-0000-0000-00006A000000}"/>
    <cellStyle name="標準 2 3" xfId="14" xr:uid="{00000000-0005-0000-0000-00006B000000}"/>
    <cellStyle name="標準 2 3 2" xfId="15" xr:uid="{00000000-0005-0000-0000-00006C000000}"/>
    <cellStyle name="標準 2 3 2 2" xfId="31" xr:uid="{00000000-0005-0000-0000-00006D000000}"/>
    <cellStyle name="標準 2 4" xfId="16" xr:uid="{00000000-0005-0000-0000-00006E000000}"/>
    <cellStyle name="標準 2 5" xfId="17" xr:uid="{00000000-0005-0000-0000-00006F000000}"/>
    <cellStyle name="標準 2 6" xfId="35" xr:uid="{00000000-0005-0000-0000-000070000000}"/>
    <cellStyle name="標準 2 7" xfId="39" xr:uid="{00000000-0005-0000-0000-000071000000}"/>
    <cellStyle name="標準 2_システム要件表_0201" xfId="44" xr:uid="{00000000-0005-0000-0000-000072000000}"/>
    <cellStyle name="標準 3" xfId="1" xr:uid="{00000000-0005-0000-0000-000073000000}"/>
    <cellStyle name="標準 3 2" xfId="32" xr:uid="{00000000-0005-0000-0000-000074000000}"/>
    <cellStyle name="標準 3 3" xfId="47" xr:uid="{00000000-0005-0000-0000-000075000000}"/>
    <cellStyle name="標準 3 4" xfId="40" xr:uid="{00000000-0005-0000-0000-000076000000}"/>
    <cellStyle name="標準 4" xfId="6" xr:uid="{00000000-0005-0000-0000-000077000000}"/>
    <cellStyle name="標準 4 2" xfId="95" xr:uid="{00000000-0005-0000-0000-000078000000}"/>
    <cellStyle name="標準 4 3" xfId="94" xr:uid="{00000000-0005-0000-0000-000079000000}"/>
    <cellStyle name="標準 5" xfId="18" xr:uid="{00000000-0005-0000-0000-00007A000000}"/>
    <cellStyle name="標準 6" xfId="19" xr:uid="{00000000-0005-0000-0000-00007B000000}"/>
    <cellStyle name="標準 6 2" xfId="52" xr:uid="{00000000-0005-0000-0000-00007C000000}"/>
    <cellStyle name="標準 6 2 2" xfId="68" xr:uid="{00000000-0005-0000-0000-00007D000000}"/>
    <cellStyle name="標準 6 2 2 2" xfId="151" xr:uid="{00000000-0005-0000-0000-00007E000000}"/>
    <cellStyle name="標準 6 2 3" xfId="135" xr:uid="{00000000-0005-0000-0000-00007F000000}"/>
    <cellStyle name="標準 6 2 4" xfId="102" xr:uid="{00000000-0005-0000-0000-000080000000}"/>
    <cellStyle name="標準 6 3" xfId="77" xr:uid="{00000000-0005-0000-0000-000081000000}"/>
    <cellStyle name="標準 6 3 2" xfId="160" xr:uid="{00000000-0005-0000-0000-000082000000}"/>
    <cellStyle name="標準 6 3 3" xfId="110" xr:uid="{00000000-0005-0000-0000-000083000000}"/>
    <cellStyle name="標準 6 4" xfId="58" xr:uid="{00000000-0005-0000-0000-000084000000}"/>
    <cellStyle name="標準 6 4 2" xfId="141" xr:uid="{00000000-0005-0000-0000-000085000000}"/>
    <cellStyle name="標準 6 4 3" xfId="119" xr:uid="{00000000-0005-0000-0000-000086000000}"/>
    <cellStyle name="標準 6 5" xfId="89" xr:uid="{00000000-0005-0000-0000-000087000000}"/>
    <cellStyle name="標準 6 6" xfId="125" xr:uid="{00000000-0005-0000-0000-000088000000}"/>
    <cellStyle name="標準 63" xfId="33" xr:uid="{00000000-0005-0000-0000-000089000000}"/>
    <cellStyle name="標準 7" xfId="7" xr:uid="{00000000-0005-0000-0000-00008A000000}"/>
    <cellStyle name="標準 7 2" xfId="41" xr:uid="{00000000-0005-0000-0000-00008B000000}"/>
    <cellStyle name="標準 8" xfId="20" xr:uid="{00000000-0005-0000-0000-00008C000000}"/>
    <cellStyle name="標準 8 2" xfId="53" xr:uid="{00000000-0005-0000-0000-00008D000000}"/>
    <cellStyle name="標準 8 2 2" xfId="69" xr:uid="{00000000-0005-0000-0000-00008E000000}"/>
    <cellStyle name="標準 8 2 2 2" xfId="152" xr:uid="{00000000-0005-0000-0000-00008F000000}"/>
    <cellStyle name="標準 8 2 3" xfId="136" xr:uid="{00000000-0005-0000-0000-000090000000}"/>
    <cellStyle name="標準 8 2 4" xfId="103" xr:uid="{00000000-0005-0000-0000-000091000000}"/>
    <cellStyle name="標準 8 3" xfId="78" xr:uid="{00000000-0005-0000-0000-000092000000}"/>
    <cellStyle name="標準 8 3 2" xfId="161" xr:uid="{00000000-0005-0000-0000-000093000000}"/>
    <cellStyle name="標準 8 3 3" xfId="111" xr:uid="{00000000-0005-0000-0000-000094000000}"/>
    <cellStyle name="標準 8 4" xfId="59" xr:uid="{00000000-0005-0000-0000-000095000000}"/>
    <cellStyle name="標準 8 4 2" xfId="142" xr:uid="{00000000-0005-0000-0000-000096000000}"/>
    <cellStyle name="標準 8 4 3" xfId="120" xr:uid="{00000000-0005-0000-0000-000097000000}"/>
    <cellStyle name="標準 8 5" xfId="90" xr:uid="{00000000-0005-0000-0000-000098000000}"/>
    <cellStyle name="標準 8 6" xfId="126" xr:uid="{00000000-0005-0000-0000-000099000000}"/>
    <cellStyle name="標準 9" xfId="34" xr:uid="{00000000-0005-0000-0000-00009A000000}"/>
    <cellStyle name="標準 9 2" xfId="56" xr:uid="{00000000-0005-0000-0000-00009B000000}"/>
    <cellStyle name="標準 9 2 2" xfId="71" xr:uid="{00000000-0005-0000-0000-00009C000000}"/>
    <cellStyle name="標準 9 2 2 2" xfId="154" xr:uid="{00000000-0005-0000-0000-00009D000000}"/>
    <cellStyle name="標準 9 2 3" xfId="138" xr:uid="{00000000-0005-0000-0000-00009E000000}"/>
    <cellStyle name="標準 9 2 4" xfId="105" xr:uid="{00000000-0005-0000-0000-00009F000000}"/>
    <cellStyle name="標準 9 3" xfId="80" xr:uid="{00000000-0005-0000-0000-0000A0000000}"/>
    <cellStyle name="標準 9 3 2" xfId="163" xr:uid="{00000000-0005-0000-0000-0000A1000000}"/>
    <cellStyle name="標準 9 3 3" xfId="113" xr:uid="{00000000-0005-0000-0000-0000A2000000}"/>
    <cellStyle name="標準 9 4" xfId="60" xr:uid="{00000000-0005-0000-0000-0000A3000000}"/>
    <cellStyle name="標準 9 4 2" xfId="143" xr:uid="{00000000-0005-0000-0000-0000A4000000}"/>
    <cellStyle name="標準 9 4 3" xfId="122" xr:uid="{00000000-0005-0000-0000-0000A5000000}"/>
    <cellStyle name="標準 9 5" xfId="91" xr:uid="{00000000-0005-0000-0000-0000A6000000}"/>
    <cellStyle name="標準 9 6" xfId="127" xr:uid="{00000000-0005-0000-0000-0000A7000000}"/>
  </cellStyles>
  <dxfs count="2">
    <dxf>
      <fill>
        <patternFill>
          <bgColor theme="0" tint="-4.9989318521683403E-2"/>
        </patternFill>
      </fill>
    </dxf>
    <dxf>
      <fill>
        <patternFill>
          <bgColor rgb="FFFFFFCC"/>
        </patternFill>
      </fill>
    </dxf>
  </dxfs>
  <tableStyles count="0" defaultTableStyle="TableStyleMedium2" defaultPivotStyle="PivotStyleLight16"/>
  <colors>
    <mruColors>
      <color rgb="FFFF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400589</xdr:rowOff>
    </xdr:from>
    <xdr:ext cx="6642735" cy="1103187"/>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8100" y="400589"/>
          <a:ext cx="6642735" cy="110318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spAutoFit/>
        </a:bodyPr>
        <a:lstStyle/>
        <a:p>
          <a:r>
            <a:rPr kumimoji="1" lang="ja-JP" altLang="en-US" sz="1100">
              <a:solidFill>
                <a:srgbClr val="FF0000"/>
              </a:solidFill>
            </a:rPr>
            <a:t>本シートは、エネルギー使用量を簡易的に計算するための申請サポートツールです。本ファイルを使用したことにより利用者に生じた損害に関しては、当団体は一切の責任を負わないものとします。</a:t>
          </a:r>
          <a:endParaRPr kumimoji="1" lang="en-US" altLang="ja-JP" sz="1100">
            <a:solidFill>
              <a:srgbClr val="FF0000"/>
            </a:solidFill>
          </a:endParaRPr>
        </a:p>
        <a:p>
          <a:endParaRPr kumimoji="1" lang="en-US" altLang="ja-JP" sz="600">
            <a:solidFill>
              <a:srgbClr val="FF0000"/>
            </a:solidFill>
          </a:endParaRPr>
        </a:p>
        <a:p>
          <a:pPr eaLnBrk="1" fontAlgn="auto" latinLnBrk="0" hangingPunct="1"/>
          <a:r>
            <a:rPr kumimoji="1" lang="ja-JP" altLang="ja-JP" sz="1100">
              <a:solidFill>
                <a:srgbClr val="FF0000"/>
              </a:solidFill>
              <a:effectLst/>
              <a:latin typeface="+mn-lt"/>
              <a:ea typeface="+mn-ea"/>
              <a:cs typeface="+mn-cs"/>
            </a:rPr>
            <a:t>なお、</a:t>
          </a:r>
          <a:r>
            <a:rPr kumimoji="1" lang="ja-JP" altLang="ja-JP" sz="1100" u="sng">
              <a:solidFill>
                <a:srgbClr val="FF0000"/>
              </a:solidFill>
              <a:effectLst/>
              <a:latin typeface="+mn-lt"/>
              <a:ea typeface="+mn-ea"/>
              <a:cs typeface="+mn-cs"/>
            </a:rPr>
            <a:t>本シートは</a:t>
          </a:r>
          <a:r>
            <a:rPr kumimoji="1" lang="ja-JP" altLang="en-US" sz="1100" u="sng">
              <a:solidFill>
                <a:srgbClr val="FF0000"/>
              </a:solidFill>
              <a:effectLst/>
              <a:latin typeface="+mn-lt"/>
              <a:ea typeface="+mn-ea"/>
              <a:cs typeface="+mn-cs"/>
            </a:rPr>
            <a:t>「令和６年度補正予算 省エネルギー投資促進・需要構造転換支援事業費補助金（</a:t>
          </a:r>
          <a:r>
            <a:rPr kumimoji="1" lang="en-US" altLang="ja-JP" sz="1100" u="sng">
              <a:solidFill>
                <a:srgbClr val="FF0000"/>
              </a:solidFill>
              <a:effectLst/>
              <a:latin typeface="+mn-lt"/>
              <a:ea typeface="+mn-ea"/>
              <a:cs typeface="+mn-cs"/>
            </a:rPr>
            <a:t>Ⅰ</a:t>
          </a:r>
          <a:r>
            <a:rPr kumimoji="1" lang="ja-JP" altLang="en-US" sz="1100" u="sng">
              <a:solidFill>
                <a:srgbClr val="FF0000"/>
              </a:solidFill>
              <a:effectLst/>
              <a:latin typeface="+mn-lt"/>
              <a:ea typeface="+mn-ea"/>
              <a:cs typeface="+mn-cs"/>
            </a:rPr>
            <a:t>）工場・事業場型」のうち指定設備を導入する場合、又は「令和６年度補正予算 省エネルギー投資促進支援事業費補助金</a:t>
          </a:r>
          <a:r>
            <a:rPr kumimoji="1" lang="en-US" altLang="ja-JP" sz="1100" u="sng">
              <a:solidFill>
                <a:srgbClr val="FF0000"/>
              </a:solidFill>
              <a:effectLst/>
              <a:latin typeface="+mn-ea"/>
              <a:ea typeface="+mn-ea"/>
              <a:cs typeface="+mn-cs"/>
            </a:rPr>
            <a:t>(Ⅲ)</a:t>
          </a:r>
          <a:r>
            <a:rPr kumimoji="1" lang="ja-JP" altLang="en-US" sz="1100" u="sng">
              <a:solidFill>
                <a:srgbClr val="FF0000"/>
              </a:solidFill>
              <a:effectLst/>
              <a:latin typeface="+mn-lt"/>
              <a:ea typeface="+mn-ea"/>
              <a:cs typeface="+mn-cs"/>
            </a:rPr>
            <a:t>設備単位型」</a:t>
          </a:r>
          <a:r>
            <a:rPr kumimoji="1" lang="ja-JP" altLang="ja-JP" sz="1100" u="sng">
              <a:solidFill>
                <a:srgbClr val="FF0000"/>
              </a:solidFill>
              <a:effectLst/>
              <a:latin typeface="+mn-lt"/>
              <a:ea typeface="+mn-ea"/>
              <a:cs typeface="+mn-cs"/>
            </a:rPr>
            <a:t>でのみ利用できます。</a:t>
          </a:r>
          <a:endParaRPr kumimoji="1" lang="en-US" altLang="ja-JP" sz="1100" u="sng">
            <a:solidFill>
              <a:srgbClr val="FF0000"/>
            </a:solidFill>
            <a:effectLst/>
            <a:latin typeface="+mn-lt"/>
            <a:ea typeface="+mn-ea"/>
            <a:cs typeface="+mn-cs"/>
          </a:endParaRPr>
        </a:p>
      </xdr:txBody>
    </xdr:sp>
    <xdr:clientData/>
  </xdr:oneCellAnchor>
  <xdr:oneCellAnchor>
    <xdr:from>
      <xdr:col>31</xdr:col>
      <xdr:colOff>28575</xdr:colOff>
      <xdr:row>0</xdr:row>
      <xdr:rowOff>76200</xdr:rowOff>
    </xdr:from>
    <xdr:ext cx="598241" cy="264560"/>
    <xdr:sp textlink="">
      <xdr:nvSpPr>
        <xdr:cNvPr id="5" name="テキスト ボックス 4">
          <a:extLst>
            <a:ext uri="{FF2B5EF4-FFF2-40B4-BE49-F238E27FC236}">
              <a16:creationId xmlns:a16="http://schemas.microsoft.com/office/drawing/2014/main" id="{3AC1E4EE-1125-44AF-A2B2-3A4A851F8314}"/>
            </a:ext>
          </a:extLst>
        </xdr:cNvPr>
        <xdr:cNvSpPr txBox="1"/>
      </xdr:nvSpPr>
      <xdr:spPr>
        <a:xfrm>
          <a:off x="6819900" y="76200"/>
          <a:ext cx="59824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Ver.1.0</a:t>
          </a:r>
          <a:endParaRPr kumimoji="1" lang="ja-JP" altLang="en-US" sz="1100"/>
        </a:p>
      </xdr:txBody>
    </xdr:sp>
    <xdr:clientData/>
  </xdr:oneCellAnchor>
  <xdr:twoCellAnchor>
    <xdr:from>
      <xdr:col>34</xdr:col>
      <xdr:colOff>19050</xdr:colOff>
      <xdr:row>0</xdr:row>
      <xdr:rowOff>53975</xdr:rowOff>
    </xdr:from>
    <xdr:to>
      <xdr:col>48</xdr:col>
      <xdr:colOff>0</xdr:colOff>
      <xdr:row>1</xdr:row>
      <xdr:rowOff>161552</xdr:rowOff>
    </xdr:to>
    <xdr:sp textlink="">
      <xdr:nvSpPr>
        <xdr:cNvPr id="6" name="吹き出し: 四角形 5">
          <a:extLst>
            <a:ext uri="{FF2B5EF4-FFF2-40B4-BE49-F238E27FC236}">
              <a16:creationId xmlns:a16="http://schemas.microsoft.com/office/drawing/2014/main" id="{2B114F6D-C467-422E-B87D-4FD5BBF91C33}"/>
            </a:ext>
          </a:extLst>
        </xdr:cNvPr>
        <xdr:cNvSpPr/>
      </xdr:nvSpPr>
      <xdr:spPr>
        <a:xfrm>
          <a:off x="6819900" y="53975"/>
          <a:ext cx="13411200" cy="545727"/>
        </a:xfrm>
        <a:prstGeom prst="wedgeRectCallout">
          <a:avLst>
            <a:gd name="adj1" fmla="val -30955"/>
            <a:gd name="adj2" fmla="val 38338"/>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ja-JP" altLang="en-US" sz="1100">
              <a:solidFill>
                <a:sysClr val="windowText" lastClr="000000"/>
              </a:solidFill>
            </a:rPr>
            <a:t>最終的に非表示にする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28575</xdr:colOff>
      <xdr:row>2</xdr:row>
      <xdr:rowOff>122464</xdr:rowOff>
    </xdr:from>
    <xdr:to>
      <xdr:col>12</xdr:col>
      <xdr:colOff>840468</xdr:colOff>
      <xdr:row>4</xdr:row>
      <xdr:rowOff>97970</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095750" y="493939"/>
          <a:ext cx="3907518" cy="318406"/>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bg1"/>
              </a:solidFill>
            </a:rPr>
            <a:t>月別負荷率　差し替え済み</a:t>
          </a:r>
        </a:p>
      </xdr:txBody>
    </xdr:sp>
    <xdr:clientData/>
  </xdr:twoCellAnchor>
  <xdr:twoCellAnchor>
    <xdr:from>
      <xdr:col>15</xdr:col>
      <xdr:colOff>320168</xdr:colOff>
      <xdr:row>1</xdr:row>
      <xdr:rowOff>112058</xdr:rowOff>
    </xdr:from>
    <xdr:to>
      <xdr:col>18</xdr:col>
      <xdr:colOff>694765</xdr:colOff>
      <xdr:row>5</xdr:row>
      <xdr:rowOff>81642</xdr:rowOff>
    </xdr:to>
    <xdr:sp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8500462" y="291352"/>
          <a:ext cx="3702744" cy="664349"/>
        </a:xfrm>
        <a:prstGeom prst="rect">
          <a:avLst/>
        </a:prstGeom>
        <a:no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0">
              <a:solidFill>
                <a:sysClr val="windowText" lastClr="000000"/>
              </a:solidFill>
            </a:rPr>
            <a:t>COP</a:t>
          </a:r>
          <a:r>
            <a:rPr kumimoji="1" lang="ja-JP" altLang="en-US" sz="1100" b="0">
              <a:solidFill>
                <a:sysClr val="windowText" lastClr="000000"/>
              </a:solidFill>
            </a:rPr>
            <a:t>比</a:t>
          </a:r>
          <a:r>
            <a:rPr kumimoji="1" lang="en-US" altLang="ja-JP" sz="1100" b="0">
              <a:solidFill>
                <a:sysClr val="windowText" lastClr="000000"/>
              </a:solidFill>
            </a:rPr>
            <a:t>vlook</a:t>
          </a:r>
          <a:r>
            <a:rPr kumimoji="1" lang="ja-JP" altLang="en-US" sz="1100" b="0">
              <a:solidFill>
                <a:sysClr val="windowText" lastClr="000000"/>
              </a:solidFill>
            </a:rPr>
            <a:t>の要素は</a:t>
          </a:r>
          <a:endParaRPr kumimoji="1" lang="en-US" altLang="ja-JP" sz="1100" b="0">
            <a:solidFill>
              <a:sysClr val="windowText" lastClr="000000"/>
            </a:solidFill>
          </a:endParaRPr>
        </a:p>
        <a:p>
          <a:pPr algn="l"/>
          <a:r>
            <a:rPr kumimoji="1" lang="ja-JP" altLang="en-US" sz="1100" b="0">
              <a:solidFill>
                <a:sysClr val="windowText" lastClr="000000"/>
              </a:solidFill>
            </a:rPr>
            <a:t>「月」「冷却方式」「運転種別」定格能力区分」「制御方式」</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58"/>
  <sheetViews>
    <sheetView showGridLines="0" tabSelected="1" view="pageBreakPreview" zoomScaleNormal="100" zoomScaleSheetLayoutView="100" workbookViewId="0">
      <selection activeCell="I6" sqref="I6:Q6"/>
    </sheetView>
  </sheetViews>
  <sheetFormatPr defaultColWidth="9" defaultRowHeight="13"/>
  <cols>
    <col min="1" max="34" width="2.90625" style="105" customWidth="1"/>
    <col min="35" max="35" width="15.453125" style="104" hidden="1" customWidth="1"/>
    <col min="36" max="36" width="29.90625" style="104" hidden="1" customWidth="1"/>
    <col min="37" max="37" width="16.36328125" style="104" hidden="1" customWidth="1"/>
    <col min="38" max="38" width="5.1796875" style="104" hidden="1" customWidth="1"/>
    <col min="39" max="39" width="16.36328125" style="104" hidden="1" customWidth="1"/>
    <col min="40" max="40" width="14.36328125" style="104" hidden="1" customWidth="1"/>
    <col min="41" max="41" width="19.1796875" style="104" hidden="1" customWidth="1"/>
    <col min="42" max="42" width="18.1796875" style="104" hidden="1" customWidth="1"/>
    <col min="43" max="43" width="11.90625" style="104" hidden="1" customWidth="1"/>
    <col min="44" max="44" width="17.08984375" style="104" hidden="1" customWidth="1"/>
    <col min="45" max="45" width="7.36328125" style="104" hidden="1" customWidth="1"/>
    <col min="46" max="46" width="6.453125" style="104" hidden="1" customWidth="1"/>
    <col min="47" max="48" width="7.36328125" style="104" hidden="1" customWidth="1"/>
    <col min="49" max="51" width="9" style="104" customWidth="1"/>
    <col min="52" max="62" width="9" style="104"/>
    <col min="63" max="63" width="13.6328125" style="104" customWidth="1"/>
    <col min="64" max="66" width="9" style="104"/>
    <col min="67" max="67" width="5.1796875" style="104" customWidth="1"/>
    <col min="68" max="70" width="9" style="104"/>
    <col min="71" max="71" width="2.90625" style="104" customWidth="1"/>
    <col min="72" max="16384" width="9" style="104"/>
  </cols>
  <sheetData>
    <row r="1" spans="1:49" ht="34.5" customHeight="1">
      <c r="A1" s="211" t="s">
        <v>588</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103"/>
      <c r="AG1" s="103"/>
      <c r="AH1" s="103"/>
      <c r="AJ1" s="103"/>
    </row>
    <row r="2" spans="1:49" ht="34.5" customHeight="1">
      <c r="A2" s="211"/>
      <c r="B2" s="212"/>
      <c r="C2" s="212"/>
      <c r="D2" s="212"/>
      <c r="E2" s="212"/>
      <c r="F2" s="212"/>
      <c r="G2" s="212"/>
      <c r="H2" s="212"/>
      <c r="I2" s="212"/>
      <c r="J2" s="212"/>
      <c r="K2" s="212"/>
      <c r="L2" s="212"/>
      <c r="M2" s="212"/>
      <c r="N2" s="212"/>
      <c r="O2" s="212"/>
      <c r="P2" s="212"/>
      <c r="Q2" s="212"/>
      <c r="R2" s="212"/>
      <c r="S2" s="212"/>
    </row>
    <row r="3" spans="1:49" ht="62.5" customHeight="1">
      <c r="AL3" s="106"/>
      <c r="AM3" s="106"/>
      <c r="AO3" s="106"/>
      <c r="AP3" s="106"/>
      <c r="AQ3" s="106"/>
      <c r="AR3" s="106"/>
      <c r="AS3" s="106"/>
      <c r="AT3" s="107"/>
      <c r="AU3" s="107"/>
      <c r="AV3" s="106"/>
      <c r="AW3" s="106"/>
    </row>
    <row r="4" spans="1:49" ht="15" customHeight="1">
      <c r="B4" s="257"/>
      <c r="C4" s="258"/>
      <c r="D4" s="258"/>
      <c r="E4" s="259"/>
      <c r="F4" s="255" t="s">
        <v>584</v>
      </c>
      <c r="G4" s="256"/>
      <c r="H4" s="256"/>
      <c r="I4" s="256"/>
      <c r="J4" s="256"/>
      <c r="K4" s="256"/>
      <c r="AJ4" s="108" t="s">
        <v>65</v>
      </c>
      <c r="AK4" s="106"/>
      <c r="AL4" s="106"/>
      <c r="AM4" s="106"/>
      <c r="AO4" s="106"/>
      <c r="AP4" s="106"/>
      <c r="AQ4" s="106"/>
      <c r="AR4" s="106"/>
      <c r="AS4" s="106"/>
      <c r="AT4" s="107"/>
      <c r="AU4" s="107"/>
      <c r="AV4" s="106"/>
      <c r="AW4" s="106"/>
    </row>
    <row r="5" spans="1:49" ht="15" customHeight="1">
      <c r="A5" s="105" t="s">
        <v>70</v>
      </c>
      <c r="AJ5" s="109" t="s">
        <v>239</v>
      </c>
      <c r="AK5" s="110" t="s">
        <v>244</v>
      </c>
      <c r="AL5" s="110" t="s">
        <v>242</v>
      </c>
      <c r="AM5" s="110"/>
      <c r="AT5" s="111"/>
      <c r="AU5" s="111"/>
    </row>
    <row r="6" spans="1:49" ht="15" customHeight="1">
      <c r="B6" s="207" t="s">
        <v>67</v>
      </c>
      <c r="C6" s="208"/>
      <c r="D6" s="208"/>
      <c r="E6" s="208"/>
      <c r="F6" s="208"/>
      <c r="G6" s="208"/>
      <c r="H6" s="209"/>
      <c r="I6" s="216" t="s">
        <v>598</v>
      </c>
      <c r="J6" s="217"/>
      <c r="K6" s="217"/>
      <c r="L6" s="217"/>
      <c r="M6" s="217"/>
      <c r="N6" s="217"/>
      <c r="O6" s="217"/>
      <c r="P6" s="217"/>
      <c r="Q6" s="217"/>
      <c r="R6" s="112"/>
      <c r="S6" s="223" t="s">
        <v>258</v>
      </c>
      <c r="T6" s="223"/>
      <c r="U6" s="223"/>
      <c r="V6" s="223"/>
      <c r="W6" s="223"/>
      <c r="X6" s="223"/>
      <c r="Y6" s="223"/>
      <c r="Z6" s="223"/>
      <c r="AA6" s="223"/>
      <c r="AB6" s="223"/>
      <c r="AC6" s="223"/>
      <c r="AD6" s="223"/>
      <c r="AE6" s="223"/>
      <c r="AF6" s="223"/>
      <c r="AG6" s="223"/>
      <c r="AJ6" s="109" t="s">
        <v>240</v>
      </c>
      <c r="AK6" s="110" t="s">
        <v>245</v>
      </c>
      <c r="AL6" s="110" t="s">
        <v>242</v>
      </c>
      <c r="AT6" s="111"/>
    </row>
    <row r="7" spans="1:49" ht="15" customHeight="1">
      <c r="B7" s="261" t="s">
        <v>599</v>
      </c>
      <c r="C7" s="262"/>
      <c r="D7" s="262"/>
      <c r="E7" s="262"/>
      <c r="F7" s="262"/>
      <c r="G7" s="262"/>
      <c r="H7" s="263"/>
      <c r="I7" s="216"/>
      <c r="J7" s="217"/>
      <c r="K7" s="217"/>
      <c r="L7" s="217"/>
      <c r="M7" s="217"/>
      <c r="N7" s="217"/>
      <c r="O7" s="217"/>
      <c r="P7" s="217"/>
      <c r="Q7" s="217"/>
      <c r="R7" s="112"/>
      <c r="S7" s="195" t="s">
        <v>259</v>
      </c>
      <c r="T7" s="195"/>
      <c r="U7" s="195"/>
      <c r="V7" s="195"/>
      <c r="W7" s="195"/>
      <c r="X7" s="195"/>
      <c r="Y7" s="195"/>
      <c r="Z7" s="195"/>
      <c r="AA7" s="195"/>
      <c r="AB7" s="195"/>
      <c r="AC7" s="195"/>
      <c r="AD7" s="195"/>
      <c r="AE7" s="195"/>
      <c r="AF7" s="195"/>
      <c r="AG7" s="195"/>
      <c r="AJ7" s="113" t="s">
        <v>241</v>
      </c>
      <c r="AK7" s="114" t="s">
        <v>246</v>
      </c>
      <c r="AL7" s="114" t="s">
        <v>242</v>
      </c>
      <c r="AM7" s="115" t="s">
        <v>243</v>
      </c>
      <c r="AT7" s="111"/>
    </row>
    <row r="8" spans="1:49" ht="3" customHeight="1">
      <c r="B8" s="116"/>
      <c r="C8" s="116"/>
      <c r="D8" s="116"/>
      <c r="E8" s="116"/>
      <c r="F8" s="116"/>
      <c r="G8" s="116"/>
      <c r="H8" s="116"/>
      <c r="I8" s="116"/>
      <c r="J8" s="116"/>
      <c r="K8" s="116"/>
      <c r="L8" s="116"/>
      <c r="M8" s="116"/>
      <c r="N8" s="116"/>
      <c r="O8" s="116"/>
      <c r="P8" s="116"/>
      <c r="Q8" s="116"/>
      <c r="R8" s="116"/>
      <c r="S8" s="117"/>
      <c r="T8" s="117"/>
      <c r="U8" s="117"/>
      <c r="V8" s="117"/>
      <c r="W8" s="117"/>
      <c r="X8" s="117"/>
      <c r="Y8" s="117"/>
      <c r="Z8" s="117"/>
      <c r="AA8" s="117"/>
      <c r="AB8" s="117"/>
      <c r="AC8" s="117"/>
      <c r="AD8" s="117"/>
      <c r="AE8" s="117"/>
      <c r="AF8" s="118"/>
      <c r="AG8" s="118"/>
      <c r="AH8" s="106"/>
      <c r="AO8" s="119"/>
      <c r="AT8" s="111"/>
      <c r="AU8" s="111"/>
    </row>
    <row r="9" spans="1:49" ht="15" customHeight="1">
      <c r="A9" s="105" t="s">
        <v>31</v>
      </c>
      <c r="B9" s="106"/>
      <c r="C9" s="106"/>
      <c r="D9" s="106"/>
      <c r="E9" s="106"/>
      <c r="F9" s="106"/>
      <c r="G9" s="106"/>
      <c r="H9" s="106"/>
      <c r="I9" s="106"/>
      <c r="J9" s="106"/>
      <c r="K9" s="106"/>
      <c r="L9" s="106"/>
      <c r="M9" s="106"/>
      <c r="N9" s="106"/>
      <c r="O9" s="106"/>
      <c r="P9" s="106"/>
      <c r="Q9" s="106"/>
      <c r="R9" s="106"/>
      <c r="S9" s="117"/>
      <c r="T9" s="117"/>
      <c r="U9" s="117"/>
      <c r="V9" s="117"/>
      <c r="W9" s="117"/>
      <c r="X9" s="117"/>
      <c r="Y9" s="117"/>
      <c r="Z9" s="117"/>
      <c r="AA9" s="117"/>
      <c r="AB9" s="117"/>
      <c r="AC9" s="117"/>
      <c r="AD9" s="117"/>
      <c r="AE9" s="117"/>
      <c r="AF9" s="118"/>
      <c r="AG9" s="118"/>
      <c r="AH9" s="106"/>
      <c r="AJ9" s="104" t="s">
        <v>184</v>
      </c>
      <c r="AT9" s="111"/>
      <c r="AU9" s="111"/>
    </row>
    <row r="10" spans="1:49" ht="15" customHeight="1">
      <c r="B10" s="203" t="s">
        <v>586</v>
      </c>
      <c r="C10" s="204"/>
      <c r="D10" s="204"/>
      <c r="E10" s="204"/>
      <c r="F10" s="204"/>
      <c r="G10" s="204"/>
      <c r="H10" s="205"/>
      <c r="I10" s="216" t="s">
        <v>35</v>
      </c>
      <c r="J10" s="217"/>
      <c r="K10" s="217"/>
      <c r="L10" s="217"/>
      <c r="M10" s="217"/>
      <c r="N10" s="217"/>
      <c r="O10" s="217"/>
      <c r="P10" s="217"/>
      <c r="Q10" s="217"/>
      <c r="R10" s="120"/>
      <c r="S10" s="195" t="s">
        <v>587</v>
      </c>
      <c r="T10" s="195"/>
      <c r="U10" s="195"/>
      <c r="V10" s="195"/>
      <c r="W10" s="195"/>
      <c r="X10" s="195"/>
      <c r="Y10" s="195"/>
      <c r="Z10" s="195"/>
      <c r="AA10" s="195"/>
      <c r="AB10" s="195"/>
      <c r="AC10" s="195"/>
      <c r="AD10" s="195"/>
      <c r="AE10" s="195"/>
      <c r="AF10" s="195"/>
      <c r="AG10" s="195"/>
      <c r="AJ10" s="104" t="s">
        <v>185</v>
      </c>
      <c r="AT10" s="111"/>
    </row>
    <row r="11" spans="1:49" ht="30" customHeight="1">
      <c r="B11" s="210" t="s">
        <v>32</v>
      </c>
      <c r="C11" s="210"/>
      <c r="D11" s="210"/>
      <c r="E11" s="210"/>
      <c r="F11" s="210"/>
      <c r="G11" s="210"/>
      <c r="H11" s="210"/>
      <c r="I11" s="216" t="s">
        <v>68</v>
      </c>
      <c r="J11" s="217"/>
      <c r="K11" s="217"/>
      <c r="L11" s="217"/>
      <c r="M11" s="217"/>
      <c r="N11" s="217"/>
      <c r="O11" s="217"/>
      <c r="P11" s="217"/>
      <c r="Q11" s="217"/>
      <c r="R11" s="120"/>
      <c r="S11" s="195" t="s">
        <v>260</v>
      </c>
      <c r="T11" s="195"/>
      <c r="U11" s="195"/>
      <c r="V11" s="195"/>
      <c r="W11" s="195"/>
      <c r="X11" s="195"/>
      <c r="Y11" s="195"/>
      <c r="Z11" s="195"/>
      <c r="AA11" s="195"/>
      <c r="AB11" s="195"/>
      <c r="AC11" s="195"/>
      <c r="AD11" s="195"/>
      <c r="AE11" s="195"/>
      <c r="AF11" s="195"/>
      <c r="AG11" s="195"/>
      <c r="AI11" s="121"/>
      <c r="AJ11" s="122" t="s">
        <v>58</v>
      </c>
      <c r="AL11" s="123"/>
      <c r="AM11" s="124"/>
      <c r="AN11" s="125"/>
      <c r="AP11" s="104" t="s">
        <v>248</v>
      </c>
      <c r="AT11" s="111"/>
    </row>
    <row r="12" spans="1:49" ht="15" customHeight="1">
      <c r="B12" s="234" t="s">
        <v>71</v>
      </c>
      <c r="C12" s="235"/>
      <c r="D12" s="235"/>
      <c r="E12" s="235"/>
      <c r="F12" s="235"/>
      <c r="G12" s="235"/>
      <c r="H12" s="236"/>
      <c r="I12" s="216" t="s">
        <v>69</v>
      </c>
      <c r="J12" s="217"/>
      <c r="K12" s="217"/>
      <c r="L12" s="217"/>
      <c r="M12" s="217"/>
      <c r="N12" s="217"/>
      <c r="O12" s="217"/>
      <c r="P12" s="217"/>
      <c r="Q12" s="217"/>
      <c r="R12" s="120"/>
      <c r="S12" s="195" t="s">
        <v>261</v>
      </c>
      <c r="T12" s="195"/>
      <c r="U12" s="195"/>
      <c r="V12" s="195"/>
      <c r="W12" s="195"/>
      <c r="X12" s="195"/>
      <c r="Y12" s="195"/>
      <c r="Z12" s="195"/>
      <c r="AA12" s="195"/>
      <c r="AB12" s="195"/>
      <c r="AC12" s="195"/>
      <c r="AD12" s="195"/>
      <c r="AE12" s="195"/>
      <c r="AF12" s="195"/>
      <c r="AG12" s="195"/>
      <c r="AJ12" s="124" t="s">
        <v>239</v>
      </c>
      <c r="AK12" s="126" t="str">
        <f>VLOOKUP(AJ19,AM11:AN16,2,1)</f>
        <v>35＜能力≦104</v>
      </c>
      <c r="AL12" s="127"/>
      <c r="AM12" s="127"/>
      <c r="AN12" s="127"/>
      <c r="AO12" s="127"/>
      <c r="AP12" s="127"/>
      <c r="AQ12" s="128"/>
      <c r="AT12" s="111"/>
    </row>
    <row r="13" spans="1:49" ht="15" customHeight="1">
      <c r="A13" s="104"/>
      <c r="B13" s="104"/>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J13" s="124" t="s">
        <v>240</v>
      </c>
      <c r="AK13" s="126" t="str">
        <f>VLOOKUP(AJ19,AO11:AP16,2,1)</f>
        <v>31.3＜能力≦96.5</v>
      </c>
      <c r="AL13" s="129"/>
      <c r="AM13" s="126" t="s">
        <v>54</v>
      </c>
      <c r="AN13" s="126"/>
      <c r="AO13" s="126" t="s">
        <v>57</v>
      </c>
      <c r="AP13" s="126"/>
      <c r="AQ13" s="130" t="s">
        <v>155</v>
      </c>
      <c r="AR13" s="131"/>
      <c r="AT13" s="111"/>
      <c r="AU13" s="111"/>
    </row>
    <row r="14" spans="1:49" ht="15" customHeight="1">
      <c r="B14" s="239" t="s">
        <v>257</v>
      </c>
      <c r="C14" s="239"/>
      <c r="D14" s="239"/>
      <c r="E14" s="239"/>
      <c r="F14" s="239"/>
      <c r="G14" s="239"/>
      <c r="H14" s="239"/>
      <c r="I14" s="239"/>
      <c r="J14" s="239"/>
      <c r="K14" s="239"/>
      <c r="L14" s="239"/>
      <c r="M14" s="239"/>
      <c r="N14" s="239"/>
      <c r="O14" s="239"/>
      <c r="P14" s="239"/>
      <c r="Q14" s="239"/>
      <c r="R14" s="239"/>
      <c r="S14" s="239"/>
      <c r="T14" s="239"/>
      <c r="U14" s="239"/>
      <c r="V14" s="239"/>
      <c r="W14" s="239"/>
      <c r="X14" s="239"/>
      <c r="Y14" s="239"/>
      <c r="Z14" s="239"/>
      <c r="AA14" s="239"/>
      <c r="AB14" s="239"/>
      <c r="AC14" s="239"/>
      <c r="AD14" s="239"/>
      <c r="AE14" s="239"/>
      <c r="AF14" s="239"/>
      <c r="AG14" s="239"/>
      <c r="AH14" s="239"/>
      <c r="AJ14" s="123" t="s">
        <v>241</v>
      </c>
      <c r="AK14" s="126" t="str">
        <f>VLOOKUP(AJ19,AQ11:AR16,2,1)</f>
        <v>31.3＜能力≦96.5</v>
      </c>
      <c r="AL14" s="127"/>
      <c r="AM14" s="132">
        <v>0</v>
      </c>
      <c r="AN14" s="126" t="s">
        <v>55</v>
      </c>
      <c r="AO14" s="132">
        <v>0</v>
      </c>
      <c r="AP14" s="126" t="s">
        <v>592</v>
      </c>
      <c r="AQ14" s="132">
        <v>0</v>
      </c>
      <c r="AR14" s="126" t="s">
        <v>592</v>
      </c>
      <c r="AT14" s="111"/>
      <c r="AU14" s="111"/>
    </row>
    <row r="15" spans="1:49" ht="17.25" customHeight="1">
      <c r="A15" s="133" t="s">
        <v>249</v>
      </c>
      <c r="B15" s="106"/>
      <c r="C15" s="106"/>
      <c r="D15" s="106"/>
      <c r="E15" s="106"/>
      <c r="F15" s="106"/>
      <c r="G15" s="106"/>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L15" s="125"/>
      <c r="AM15" s="132">
        <v>35.01</v>
      </c>
      <c r="AN15" s="126" t="s">
        <v>56</v>
      </c>
      <c r="AO15" s="132">
        <v>31.26</v>
      </c>
      <c r="AP15" s="126" t="s">
        <v>593</v>
      </c>
      <c r="AQ15" s="132">
        <v>31.26</v>
      </c>
      <c r="AR15" s="126" t="s">
        <v>593</v>
      </c>
      <c r="AT15" s="111"/>
      <c r="AU15" s="111"/>
    </row>
    <row r="16" spans="1:49" ht="15" customHeight="1">
      <c r="B16" s="210" t="s">
        <v>250</v>
      </c>
      <c r="C16" s="210"/>
      <c r="D16" s="210"/>
      <c r="E16" s="210" t="s">
        <v>18</v>
      </c>
      <c r="F16" s="210"/>
      <c r="G16" s="210"/>
      <c r="H16" s="210"/>
      <c r="I16" s="213">
        <v>96.5</v>
      </c>
      <c r="J16" s="214"/>
      <c r="K16" s="214"/>
      <c r="L16" s="214"/>
      <c r="M16" s="214"/>
      <c r="N16" s="214"/>
      <c r="O16" s="215"/>
      <c r="P16" s="216" t="s">
        <v>24</v>
      </c>
      <c r="Q16" s="217"/>
      <c r="R16" s="120"/>
      <c r="S16" s="195" t="s">
        <v>262</v>
      </c>
      <c r="T16" s="195"/>
      <c r="U16" s="195"/>
      <c r="V16" s="195"/>
      <c r="W16" s="195"/>
      <c r="X16" s="195"/>
      <c r="Y16" s="195"/>
      <c r="Z16" s="195"/>
      <c r="AA16" s="195"/>
      <c r="AB16" s="195"/>
      <c r="AC16" s="195"/>
      <c r="AD16" s="195"/>
      <c r="AE16" s="195"/>
      <c r="AF16" s="195"/>
      <c r="AG16" s="195"/>
      <c r="AH16" s="134"/>
      <c r="AM16" s="132">
        <v>104.01</v>
      </c>
      <c r="AN16" s="126" t="s">
        <v>589</v>
      </c>
      <c r="AO16" s="132">
        <v>96.51</v>
      </c>
      <c r="AP16" s="126" t="s">
        <v>590</v>
      </c>
      <c r="AQ16" s="132">
        <v>96.51</v>
      </c>
      <c r="AR16" s="126" t="s">
        <v>590</v>
      </c>
      <c r="AT16" s="111"/>
    </row>
    <row r="17" spans="1:47" ht="15" customHeight="1">
      <c r="B17" s="210"/>
      <c r="C17" s="210"/>
      <c r="D17" s="210"/>
      <c r="E17" s="207" t="s">
        <v>251</v>
      </c>
      <c r="F17" s="208"/>
      <c r="G17" s="208"/>
      <c r="H17" s="209"/>
      <c r="I17" s="213">
        <v>105</v>
      </c>
      <c r="J17" s="214"/>
      <c r="K17" s="214"/>
      <c r="L17" s="214"/>
      <c r="M17" s="214"/>
      <c r="N17" s="214"/>
      <c r="O17" s="215"/>
      <c r="P17" s="216" t="s">
        <v>24</v>
      </c>
      <c r="Q17" s="217"/>
      <c r="R17" s="120"/>
      <c r="S17" s="195" t="s">
        <v>262</v>
      </c>
      <c r="T17" s="195"/>
      <c r="U17" s="195"/>
      <c r="V17" s="195"/>
      <c r="W17" s="195"/>
      <c r="X17" s="195"/>
      <c r="Y17" s="195"/>
      <c r="Z17" s="195"/>
      <c r="AA17" s="195"/>
      <c r="AB17" s="195"/>
      <c r="AC17" s="195"/>
      <c r="AD17" s="195"/>
      <c r="AE17" s="195"/>
      <c r="AF17" s="195"/>
      <c r="AG17" s="195"/>
      <c r="AH17" s="134"/>
      <c r="AO17" s="128"/>
      <c r="AP17" s="127"/>
      <c r="AT17" s="111"/>
    </row>
    <row r="18" spans="1:47" ht="15" customHeight="1">
      <c r="B18" s="210" t="s">
        <v>252</v>
      </c>
      <c r="C18" s="210"/>
      <c r="D18" s="210"/>
      <c r="E18" s="209" t="s">
        <v>18</v>
      </c>
      <c r="F18" s="210"/>
      <c r="G18" s="210"/>
      <c r="H18" s="210"/>
      <c r="I18" s="220">
        <v>40</v>
      </c>
      <c r="J18" s="221"/>
      <c r="K18" s="221"/>
      <c r="L18" s="221"/>
      <c r="M18" s="221"/>
      <c r="N18" s="221"/>
      <c r="O18" s="222"/>
      <c r="P18" s="218" t="s">
        <v>38</v>
      </c>
      <c r="Q18" s="219"/>
      <c r="R18" s="120"/>
      <c r="S18" s="195" t="s">
        <v>262</v>
      </c>
      <c r="T18" s="195"/>
      <c r="U18" s="195"/>
      <c r="V18" s="195"/>
      <c r="W18" s="195"/>
      <c r="X18" s="195"/>
      <c r="Y18" s="195"/>
      <c r="Z18" s="195"/>
      <c r="AA18" s="195"/>
      <c r="AB18" s="195"/>
      <c r="AC18" s="195"/>
      <c r="AD18" s="195"/>
      <c r="AE18" s="195"/>
      <c r="AF18" s="195"/>
      <c r="AG18" s="195"/>
      <c r="AH18" s="134"/>
      <c r="AI18" s="135"/>
      <c r="AJ18" s="136" t="s">
        <v>13</v>
      </c>
      <c r="AK18" s="136" t="s">
        <v>14</v>
      </c>
      <c r="AT18" s="111"/>
    </row>
    <row r="19" spans="1:47" ht="15" customHeight="1">
      <c r="B19" s="210"/>
      <c r="C19" s="210"/>
      <c r="D19" s="210"/>
      <c r="E19" s="208" t="s">
        <v>251</v>
      </c>
      <c r="F19" s="208"/>
      <c r="G19" s="208"/>
      <c r="H19" s="208"/>
      <c r="I19" s="220">
        <v>30</v>
      </c>
      <c r="J19" s="221"/>
      <c r="K19" s="221"/>
      <c r="L19" s="221"/>
      <c r="M19" s="221"/>
      <c r="N19" s="221"/>
      <c r="O19" s="222"/>
      <c r="P19" s="218" t="s">
        <v>38</v>
      </c>
      <c r="Q19" s="219"/>
      <c r="R19" s="120"/>
      <c r="S19" s="195" t="s">
        <v>262</v>
      </c>
      <c r="T19" s="195"/>
      <c r="U19" s="195"/>
      <c r="V19" s="195"/>
      <c r="W19" s="195"/>
      <c r="X19" s="195"/>
      <c r="Y19" s="195"/>
      <c r="Z19" s="195"/>
      <c r="AA19" s="195"/>
      <c r="AB19" s="195"/>
      <c r="AC19" s="195"/>
      <c r="AD19" s="195"/>
      <c r="AE19" s="195"/>
      <c r="AF19" s="195"/>
      <c r="AG19" s="195"/>
      <c r="AH19" s="134"/>
      <c r="AI19" s="135" t="s">
        <v>25</v>
      </c>
      <c r="AJ19" s="137">
        <f>ROUNDDOWN(IF(P16="kW",I16,I16/860),1)</f>
        <v>96.5</v>
      </c>
      <c r="AK19" s="137">
        <f>ROUNDDOWN(IF(P17="kW",I17,I17/860),1)</f>
        <v>105</v>
      </c>
      <c r="AT19" s="111"/>
    </row>
    <row r="20" spans="1:47" ht="15" customHeight="1">
      <c r="B20" s="210" t="s">
        <v>253</v>
      </c>
      <c r="C20" s="210"/>
      <c r="D20" s="210"/>
      <c r="E20" s="210"/>
      <c r="F20" s="210"/>
      <c r="G20" s="210"/>
      <c r="H20" s="210"/>
      <c r="I20" s="216" t="s">
        <v>61</v>
      </c>
      <c r="J20" s="217"/>
      <c r="K20" s="217"/>
      <c r="L20" s="217"/>
      <c r="M20" s="217"/>
      <c r="N20" s="217"/>
      <c r="O20" s="217"/>
      <c r="P20" s="217"/>
      <c r="Q20" s="217"/>
      <c r="R20" s="138"/>
      <c r="S20" s="195" t="s">
        <v>263</v>
      </c>
      <c r="T20" s="195"/>
      <c r="U20" s="195"/>
      <c r="V20" s="195"/>
      <c r="W20" s="195"/>
      <c r="X20" s="195"/>
      <c r="Y20" s="195"/>
      <c r="Z20" s="195"/>
      <c r="AA20" s="195"/>
      <c r="AB20" s="195"/>
      <c r="AC20" s="195"/>
      <c r="AD20" s="195"/>
      <c r="AE20" s="195"/>
      <c r="AF20" s="195"/>
      <c r="AG20" s="195"/>
      <c r="AH20" s="195"/>
      <c r="AI20" s="135" t="s">
        <v>43</v>
      </c>
      <c r="AJ20" s="139">
        <f>ROUNDDOWN(AJ19/I18,2)</f>
        <v>2.41</v>
      </c>
      <c r="AK20" s="139">
        <f>ROUNDDOWN(AK19/I19,2)</f>
        <v>3.5</v>
      </c>
      <c r="AT20" s="111"/>
    </row>
    <row r="21" spans="1:47" ht="15" customHeight="1">
      <c r="B21" s="210" t="s">
        <v>254</v>
      </c>
      <c r="C21" s="210"/>
      <c r="D21" s="210"/>
      <c r="E21" s="210"/>
      <c r="F21" s="210"/>
      <c r="G21" s="210"/>
      <c r="H21" s="210"/>
      <c r="I21" s="216" t="s">
        <v>157</v>
      </c>
      <c r="J21" s="217"/>
      <c r="K21" s="217"/>
      <c r="L21" s="217"/>
      <c r="M21" s="217"/>
      <c r="N21" s="217"/>
      <c r="O21" s="217"/>
      <c r="P21" s="217"/>
      <c r="Q21" s="217"/>
      <c r="R21" s="138"/>
      <c r="S21" s="195" t="s">
        <v>264</v>
      </c>
      <c r="T21" s="195"/>
      <c r="U21" s="195"/>
      <c r="V21" s="195"/>
      <c r="W21" s="195"/>
      <c r="X21" s="195"/>
      <c r="Y21" s="195"/>
      <c r="Z21" s="195"/>
      <c r="AA21" s="195"/>
      <c r="AB21" s="195"/>
      <c r="AC21" s="195"/>
      <c r="AD21" s="195"/>
      <c r="AE21" s="195"/>
      <c r="AF21" s="195"/>
      <c r="AG21" s="195"/>
      <c r="AH21" s="195"/>
      <c r="AT21" s="111"/>
    </row>
    <row r="22" spans="1:47" ht="15" customHeight="1">
      <c r="B22" s="140"/>
      <c r="C22" s="140"/>
      <c r="D22" s="140"/>
      <c r="E22" s="140"/>
      <c r="F22" s="140"/>
      <c r="G22" s="140"/>
      <c r="H22" s="140"/>
      <c r="I22" s="141"/>
      <c r="J22" s="141"/>
      <c r="K22" s="141"/>
      <c r="L22" s="141"/>
      <c r="M22" s="141"/>
      <c r="N22" s="141"/>
      <c r="O22" s="141"/>
      <c r="P22" s="141"/>
      <c r="Q22" s="141"/>
      <c r="R22" s="142"/>
      <c r="S22" s="170"/>
      <c r="T22" s="170"/>
      <c r="U22" s="170"/>
      <c r="V22" s="170"/>
      <c r="W22" s="170"/>
      <c r="X22" s="170"/>
      <c r="Y22" s="170"/>
      <c r="Z22" s="170"/>
      <c r="AA22" s="170"/>
      <c r="AB22" s="170"/>
      <c r="AC22" s="170"/>
      <c r="AD22" s="170"/>
      <c r="AE22" s="170"/>
      <c r="AF22" s="170"/>
      <c r="AG22" s="170"/>
      <c r="AH22" s="170"/>
      <c r="AT22" s="111"/>
    </row>
    <row r="23" spans="1:47" ht="15" customHeight="1">
      <c r="A23" s="105" t="s">
        <v>585</v>
      </c>
      <c r="B23" s="143"/>
      <c r="C23" s="143"/>
      <c r="D23" s="143"/>
      <c r="E23" s="143"/>
      <c r="F23" s="143"/>
      <c r="G23" s="143"/>
      <c r="H23" s="143"/>
      <c r="I23" s="144"/>
      <c r="J23" s="144"/>
      <c r="K23" s="144"/>
      <c r="L23" s="144"/>
      <c r="M23" s="144"/>
      <c r="N23" s="144"/>
      <c r="O23" s="144"/>
      <c r="P23" s="145"/>
      <c r="Q23" s="145"/>
      <c r="R23" s="106"/>
      <c r="S23" s="151"/>
      <c r="T23" s="151"/>
      <c r="U23" s="151"/>
      <c r="V23" s="151"/>
      <c r="W23" s="146"/>
      <c r="X23" s="146"/>
      <c r="Y23" s="146"/>
      <c r="Z23" s="146"/>
      <c r="AA23" s="146"/>
      <c r="AB23" s="146"/>
      <c r="AC23" s="146"/>
      <c r="AD23" s="106"/>
      <c r="AE23" s="106"/>
      <c r="AF23" s="106"/>
      <c r="AG23" s="106"/>
      <c r="AH23" s="106"/>
      <c r="AT23" s="111"/>
      <c r="AU23" s="111"/>
    </row>
    <row r="24" spans="1:47" ht="15" customHeight="1">
      <c r="B24" s="260" t="s">
        <v>255</v>
      </c>
      <c r="C24" s="260"/>
      <c r="D24" s="260"/>
      <c r="E24" s="260"/>
      <c r="F24" s="260"/>
      <c r="G24" s="260"/>
      <c r="H24" s="260"/>
      <c r="I24" s="243" t="s">
        <v>191</v>
      </c>
      <c r="J24" s="244"/>
      <c r="K24" s="244"/>
      <c r="L24" s="244"/>
      <c r="M24" s="244"/>
      <c r="N24" s="244"/>
      <c r="O24" s="244"/>
      <c r="P24" s="244"/>
      <c r="Q24" s="244"/>
      <c r="R24" s="120"/>
      <c r="S24" s="195" t="s">
        <v>265</v>
      </c>
      <c r="T24" s="195"/>
      <c r="U24" s="195"/>
      <c r="V24" s="195"/>
      <c r="W24" s="195"/>
      <c r="X24" s="195"/>
      <c r="Y24" s="195"/>
      <c r="Z24" s="195"/>
      <c r="AA24" s="195"/>
      <c r="AB24" s="195"/>
      <c r="AC24" s="195"/>
      <c r="AD24" s="195"/>
      <c r="AE24" s="195"/>
      <c r="AF24" s="195"/>
      <c r="AG24" s="195"/>
      <c r="AJ24" s="147" t="s">
        <v>21</v>
      </c>
      <c r="AK24" s="148" t="str">
        <f>VLOOKUP(I24,'&lt;チリングユニット&gt;マスタ'!$B$7:$C$53,2,0)</f>
        <v>盛岡</v>
      </c>
      <c r="AT24" s="111"/>
    </row>
    <row r="25" spans="1:47" ht="15" customHeight="1">
      <c r="B25" s="210" t="s">
        <v>42</v>
      </c>
      <c r="C25" s="210"/>
      <c r="D25" s="210"/>
      <c r="E25" s="210" t="s">
        <v>72</v>
      </c>
      <c r="F25" s="210"/>
      <c r="G25" s="210"/>
      <c r="H25" s="210"/>
      <c r="I25" s="245">
        <v>2025</v>
      </c>
      <c r="J25" s="246"/>
      <c r="K25" s="246"/>
      <c r="L25" s="246"/>
      <c r="M25" s="246"/>
      <c r="N25" s="246"/>
      <c r="O25" s="246"/>
      <c r="P25" s="246"/>
      <c r="Q25" s="246"/>
      <c r="R25" s="120"/>
      <c r="S25" s="195" t="s">
        <v>266</v>
      </c>
      <c r="T25" s="195"/>
      <c r="U25" s="195"/>
      <c r="V25" s="195"/>
      <c r="W25" s="195"/>
      <c r="X25" s="195"/>
      <c r="Y25" s="195"/>
      <c r="Z25" s="195"/>
      <c r="AA25" s="195"/>
      <c r="AB25" s="195"/>
      <c r="AC25" s="195"/>
      <c r="AD25" s="195"/>
      <c r="AE25" s="195"/>
      <c r="AF25" s="195"/>
      <c r="AG25" s="195"/>
      <c r="AT25" s="111"/>
    </row>
    <row r="26" spans="1:47" ht="15" customHeight="1">
      <c r="B26" s="210"/>
      <c r="C26" s="210"/>
      <c r="D26" s="210"/>
      <c r="E26" s="210" t="s">
        <v>73</v>
      </c>
      <c r="F26" s="210"/>
      <c r="G26" s="210"/>
      <c r="H26" s="210"/>
      <c r="I26" s="229">
        <v>1</v>
      </c>
      <c r="J26" s="230"/>
      <c r="K26" s="230"/>
      <c r="L26" s="230"/>
      <c r="M26" s="230"/>
      <c r="N26" s="230"/>
      <c r="O26" s="230"/>
      <c r="P26" s="228" t="s">
        <v>273</v>
      </c>
      <c r="Q26" s="228"/>
      <c r="R26" s="120"/>
      <c r="S26" s="195" t="s">
        <v>267</v>
      </c>
      <c r="T26" s="195"/>
      <c r="U26" s="195"/>
      <c r="V26" s="195"/>
      <c r="W26" s="195"/>
      <c r="X26" s="195"/>
      <c r="Y26" s="195"/>
      <c r="Z26" s="195"/>
      <c r="AA26" s="195"/>
      <c r="AB26" s="195"/>
      <c r="AC26" s="195"/>
      <c r="AD26" s="195"/>
      <c r="AE26" s="195"/>
      <c r="AF26" s="195"/>
      <c r="AG26" s="195"/>
      <c r="AO26" s="128"/>
      <c r="AP26" s="128"/>
      <c r="AT26" s="111"/>
    </row>
    <row r="27" spans="1:47" ht="18" customHeight="1">
      <c r="B27" s="210" t="s">
        <v>583</v>
      </c>
      <c r="C27" s="210"/>
      <c r="D27" s="210"/>
      <c r="E27" s="210"/>
      <c r="F27" s="210"/>
      <c r="G27" s="210"/>
      <c r="H27" s="210"/>
      <c r="I27" s="225" t="s">
        <v>274</v>
      </c>
      <c r="J27" s="226"/>
      <c r="K27" s="226"/>
      <c r="L27" s="226"/>
      <c r="M27" s="226"/>
      <c r="N27" s="226"/>
      <c r="O27" s="226"/>
      <c r="P27" s="226"/>
      <c r="Q27" s="227"/>
      <c r="R27" s="149"/>
      <c r="S27" s="195" t="s">
        <v>275</v>
      </c>
      <c r="T27" s="195"/>
      <c r="U27" s="195"/>
      <c r="V27" s="195"/>
      <c r="W27" s="195"/>
      <c r="X27" s="195"/>
      <c r="Y27" s="195"/>
      <c r="Z27" s="195"/>
      <c r="AA27" s="195"/>
      <c r="AB27" s="195"/>
      <c r="AC27" s="195"/>
      <c r="AD27" s="195"/>
      <c r="AE27" s="195"/>
      <c r="AF27" s="195"/>
      <c r="AG27" s="195"/>
      <c r="AO27" s="128"/>
      <c r="AP27" s="128"/>
      <c r="AT27" s="111"/>
    </row>
    <row r="28" spans="1:47" ht="15" customHeight="1">
      <c r="B28" s="140"/>
      <c r="C28" s="140"/>
      <c r="D28" s="140"/>
      <c r="E28" s="140"/>
      <c r="F28" s="140"/>
      <c r="G28" s="140"/>
      <c r="H28" s="140"/>
      <c r="I28" s="150"/>
      <c r="J28" s="150"/>
      <c r="K28" s="150"/>
      <c r="L28" s="150"/>
      <c r="M28" s="150"/>
      <c r="N28" s="150"/>
      <c r="O28" s="150"/>
      <c r="P28" s="150"/>
      <c r="Q28" s="150"/>
      <c r="R28" s="149"/>
      <c r="S28" s="195" t="s">
        <v>276</v>
      </c>
      <c r="T28" s="195"/>
      <c r="U28" s="195"/>
      <c r="V28" s="195"/>
      <c r="W28" s="195"/>
      <c r="X28" s="195"/>
      <c r="Y28" s="195"/>
      <c r="Z28" s="195"/>
      <c r="AA28" s="195"/>
      <c r="AB28" s="195"/>
      <c r="AC28" s="195"/>
      <c r="AD28" s="195"/>
      <c r="AE28" s="195"/>
      <c r="AF28" s="195"/>
      <c r="AG28" s="195"/>
      <c r="AO28" s="128"/>
      <c r="AP28" s="128"/>
      <c r="AT28" s="111"/>
    </row>
    <row r="29" spans="1:47" ht="15" customHeight="1">
      <c r="A29" s="105" t="s">
        <v>256</v>
      </c>
      <c r="B29" s="106"/>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51"/>
      <c r="AF29" s="151"/>
      <c r="AG29" s="151"/>
      <c r="AH29" s="151"/>
      <c r="AT29" s="111"/>
      <c r="AU29" s="111"/>
    </row>
    <row r="30" spans="1:47" ht="15" customHeight="1">
      <c r="B30" s="199" t="s">
        <v>44</v>
      </c>
      <c r="C30" s="199"/>
      <c r="D30" s="199"/>
      <c r="E30" s="210" t="s">
        <v>27</v>
      </c>
      <c r="F30" s="210"/>
      <c r="G30" s="210"/>
      <c r="H30" s="203" t="s">
        <v>29</v>
      </c>
      <c r="I30" s="204"/>
      <c r="J30" s="205"/>
      <c r="K30" s="203" t="s">
        <v>0</v>
      </c>
      <c r="L30" s="204"/>
      <c r="M30" s="205"/>
      <c r="N30" s="203" t="s">
        <v>75</v>
      </c>
      <c r="O30" s="204"/>
      <c r="P30" s="205"/>
      <c r="Q30" s="203" t="s">
        <v>74</v>
      </c>
      <c r="R30" s="204"/>
      <c r="S30" s="205"/>
      <c r="T30" s="203" t="s">
        <v>76</v>
      </c>
      <c r="U30" s="204"/>
      <c r="V30" s="205"/>
      <c r="W30" s="203" t="s">
        <v>33</v>
      </c>
      <c r="X30" s="204"/>
      <c r="Y30" s="204"/>
      <c r="Z30" s="204"/>
      <c r="AA30" s="205"/>
      <c r="AB30" s="249"/>
      <c r="AC30" s="250"/>
      <c r="AD30" s="250"/>
      <c r="AE30" s="250"/>
      <c r="AF30" s="250"/>
      <c r="AG30" s="151"/>
      <c r="AH30" s="151"/>
      <c r="AM30" s="127"/>
      <c r="AN30" s="127"/>
      <c r="AO30" s="128"/>
      <c r="AT30" s="111"/>
      <c r="AU30" s="111"/>
    </row>
    <row r="31" spans="1:47" ht="19.5" customHeight="1" thickBot="1">
      <c r="B31" s="199"/>
      <c r="C31" s="199"/>
      <c r="D31" s="199"/>
      <c r="E31" s="210"/>
      <c r="F31" s="210"/>
      <c r="G31" s="210"/>
      <c r="H31" s="234"/>
      <c r="I31" s="235"/>
      <c r="J31" s="236"/>
      <c r="K31" s="200" t="s">
        <v>77</v>
      </c>
      <c r="L31" s="201"/>
      <c r="M31" s="202"/>
      <c r="N31" s="234"/>
      <c r="O31" s="235"/>
      <c r="P31" s="236"/>
      <c r="Q31" s="200" t="s">
        <v>78</v>
      </c>
      <c r="R31" s="201"/>
      <c r="S31" s="202"/>
      <c r="T31" s="200" t="s">
        <v>79</v>
      </c>
      <c r="U31" s="201"/>
      <c r="V31" s="202"/>
      <c r="W31" s="240" t="s">
        <v>80</v>
      </c>
      <c r="X31" s="241"/>
      <c r="Y31" s="241"/>
      <c r="Z31" s="241"/>
      <c r="AA31" s="242"/>
      <c r="AB31" s="237"/>
      <c r="AC31" s="238"/>
      <c r="AD31" s="238"/>
      <c r="AE31" s="238"/>
      <c r="AF31" s="238"/>
      <c r="AG31" s="171"/>
      <c r="AH31" s="171"/>
      <c r="AK31" s="127" t="s">
        <v>28</v>
      </c>
      <c r="AM31" s="152" t="s">
        <v>64</v>
      </c>
      <c r="AO31" s="104" t="s">
        <v>277</v>
      </c>
      <c r="AT31" s="111"/>
      <c r="AU31" s="111"/>
    </row>
    <row r="32" spans="1:47" ht="15" customHeight="1" thickTop="1">
      <c r="B32" s="199"/>
      <c r="C32" s="199"/>
      <c r="D32" s="199"/>
      <c r="E32" s="191">
        <v>4</v>
      </c>
      <c r="F32" s="191"/>
      <c r="G32" s="191"/>
      <c r="H32" s="192" t="s">
        <v>19</v>
      </c>
      <c r="I32" s="193"/>
      <c r="J32" s="194"/>
      <c r="K32" s="176">
        <f t="shared" ref="K32:K43" si="0">IF(H32="冷房",$AJ$19,$AK$19)</f>
        <v>105</v>
      </c>
      <c r="L32" s="176"/>
      <c r="M32" s="176"/>
      <c r="N32" s="180">
        <f>ROUNDDOWN(IF(H32="冷房",$AJ$20*$AK32,$AK$20*$AK32),2)</f>
        <v>3.65</v>
      </c>
      <c r="O32" s="180"/>
      <c r="P32" s="180"/>
      <c r="Q32" s="177">
        <f>IF($I$27="その他","",VLOOKUP($E32&amp;$AK$24&amp;H32,'&lt;チリングユニット&gt;マスタ'!$L$8:$M$295,2,0))</f>
        <v>0.14499999999999999</v>
      </c>
      <c r="R32" s="178"/>
      <c r="S32" s="179"/>
      <c r="T32" s="181">
        <v>300</v>
      </c>
      <c r="U32" s="181"/>
      <c r="V32" s="182"/>
      <c r="W32" s="231">
        <f>ROUNDDOWN(AO32*Q32*T32*$I$26,1)</f>
        <v>1251</v>
      </c>
      <c r="X32" s="232"/>
      <c r="Y32" s="232"/>
      <c r="Z32" s="232"/>
      <c r="AA32" s="233"/>
      <c r="AB32" s="188" t="s">
        <v>268</v>
      </c>
      <c r="AC32" s="189"/>
      <c r="AD32" s="189"/>
      <c r="AE32" s="189"/>
      <c r="AF32" s="189"/>
      <c r="AG32" s="189"/>
      <c r="AH32" s="189"/>
      <c r="AJ32" s="153" t="s">
        <v>571</v>
      </c>
      <c r="AK32" s="154">
        <f>VLOOKUP($E32&amp;$I$20&amp;$H32&amp;$AM32&amp;$I$21,'&lt;チリングユニット&gt;マスタ'!$T$8:$AB$345,9,0)</f>
        <v>1.0448200000000001</v>
      </c>
      <c r="AL32" s="155"/>
      <c r="AM32" s="156" t="str">
        <f t="shared" ref="AM32:AM43" si="1">VLOOKUP($I$20,$AJ$12:$AK$14,2,FALSE)</f>
        <v>31.3＜能力≦96.5</v>
      </c>
      <c r="AO32" s="157">
        <f>ROUNDDOWN(K32/N32,2)</f>
        <v>28.76</v>
      </c>
      <c r="AT32" s="104">
        <f>VLOOKUP($E32&amp;$AK$24&amp;H32,'&lt;チリングユニット&gt;マスタ'!$L$8:$M$295,2,0)</f>
        <v>0.14499999999999999</v>
      </c>
      <c r="AU32" s="158" t="str">
        <f>IF(AT32=Q32,"○","")</f>
        <v>○</v>
      </c>
    </row>
    <row r="33" spans="2:47" ht="15" customHeight="1">
      <c r="B33" s="199"/>
      <c r="C33" s="199"/>
      <c r="D33" s="199"/>
      <c r="E33" s="191">
        <v>5</v>
      </c>
      <c r="F33" s="191"/>
      <c r="G33" s="191"/>
      <c r="H33" s="192" t="s">
        <v>271</v>
      </c>
      <c r="I33" s="193"/>
      <c r="J33" s="194"/>
      <c r="K33" s="176">
        <f t="shared" si="0"/>
        <v>96.5</v>
      </c>
      <c r="L33" s="176"/>
      <c r="M33" s="176"/>
      <c r="N33" s="180">
        <f t="shared" ref="N33:N43" si="2">ROUNDDOWN(IF(H33="冷房",$AJ$20*$AK33,$AK$20*$AK33),2)</f>
        <v>2.5099999999999998</v>
      </c>
      <c r="O33" s="180"/>
      <c r="P33" s="180"/>
      <c r="Q33" s="177">
        <f>IF($I$27="その他","",VLOOKUP($E33&amp;$AK$24&amp;H33,'&lt;チリングユニット&gt;マスタ'!$L$8:$M$295,2,0))</f>
        <v>0.20499999999999999</v>
      </c>
      <c r="R33" s="178"/>
      <c r="S33" s="179"/>
      <c r="T33" s="181">
        <v>250</v>
      </c>
      <c r="U33" s="181"/>
      <c r="V33" s="182"/>
      <c r="W33" s="183">
        <f t="shared" ref="W33:W43" si="3">ROUNDDOWN(AO33*Q33*T33*$I$26,1)</f>
        <v>1970</v>
      </c>
      <c r="X33" s="184"/>
      <c r="Y33" s="184"/>
      <c r="Z33" s="184"/>
      <c r="AA33" s="185"/>
      <c r="AB33" s="188"/>
      <c r="AC33" s="189"/>
      <c r="AD33" s="189"/>
      <c r="AE33" s="189"/>
      <c r="AF33" s="189"/>
      <c r="AG33" s="189"/>
      <c r="AH33" s="189"/>
      <c r="AJ33" s="153" t="s">
        <v>572</v>
      </c>
      <c r="AK33" s="154">
        <f>VLOOKUP($E33&amp;$I$20&amp;$H33&amp;$AM33&amp;$I$21,'&lt;チリングユニット&gt;マスタ'!$T$8:$AB$345,9,0)</f>
        <v>1.0448200000000001</v>
      </c>
      <c r="AL33" s="155"/>
      <c r="AM33" s="156" t="str">
        <f t="shared" si="1"/>
        <v>31.3＜能力≦96.5</v>
      </c>
      <c r="AO33" s="157">
        <f t="shared" ref="AO33:AO43" si="4">ROUNDDOWN(K33/N33,2)</f>
        <v>38.44</v>
      </c>
      <c r="AT33" s="104">
        <f>VLOOKUP($E33&amp;$AK$24&amp;H33,'&lt;チリングユニット&gt;マスタ'!$L$8:$M$295,2,0)</f>
        <v>0.20499999999999999</v>
      </c>
      <c r="AU33" s="158" t="str">
        <f t="shared" ref="AU33:AU43" si="5">IF(AT33=Q33,"○","")</f>
        <v>○</v>
      </c>
    </row>
    <row r="34" spans="2:47" ht="16.5" customHeight="1">
      <c r="B34" s="199"/>
      <c r="C34" s="199"/>
      <c r="D34" s="199"/>
      <c r="E34" s="191">
        <v>6</v>
      </c>
      <c r="F34" s="191"/>
      <c r="G34" s="191"/>
      <c r="H34" s="192" t="s">
        <v>271</v>
      </c>
      <c r="I34" s="193"/>
      <c r="J34" s="194"/>
      <c r="K34" s="176">
        <f t="shared" si="0"/>
        <v>96.5</v>
      </c>
      <c r="L34" s="176"/>
      <c r="M34" s="176"/>
      <c r="N34" s="180">
        <f t="shared" si="2"/>
        <v>2.5299999999999998</v>
      </c>
      <c r="O34" s="180"/>
      <c r="P34" s="180"/>
      <c r="Q34" s="177">
        <f>IF($I$27="その他","",VLOOKUP($E34&amp;$AK$24&amp;H34,'&lt;チリングユニット&gt;マスタ'!$L$8:$M$295,2,0))</f>
        <v>0.27900000000000003</v>
      </c>
      <c r="R34" s="178"/>
      <c r="S34" s="179"/>
      <c r="T34" s="181">
        <v>200</v>
      </c>
      <c r="U34" s="181"/>
      <c r="V34" s="182"/>
      <c r="W34" s="183">
        <f t="shared" si="3"/>
        <v>2128.1999999999998</v>
      </c>
      <c r="X34" s="184"/>
      <c r="Y34" s="184"/>
      <c r="Z34" s="184"/>
      <c r="AA34" s="185"/>
      <c r="AB34" s="134"/>
      <c r="AC34" s="134"/>
      <c r="AD34" s="134"/>
      <c r="AE34" s="134"/>
      <c r="AF34" s="134"/>
      <c r="AG34" s="134"/>
      <c r="AH34" s="159"/>
      <c r="AJ34" s="153" t="s">
        <v>573</v>
      </c>
      <c r="AK34" s="154">
        <f>VLOOKUP($E34&amp;$I$20&amp;$H34&amp;$AM34&amp;$I$21,'&lt;チリングユニット&gt;マスタ'!$T$8:$AB$345,9,0)</f>
        <v>1.05</v>
      </c>
      <c r="AL34" s="155"/>
      <c r="AM34" s="156" t="str">
        <f t="shared" si="1"/>
        <v>31.3＜能力≦96.5</v>
      </c>
      <c r="AO34" s="157">
        <f t="shared" si="4"/>
        <v>38.14</v>
      </c>
      <c r="AP34" s="160"/>
      <c r="AT34" s="104">
        <f>VLOOKUP($E34&amp;$AK$24&amp;H34,'&lt;チリングユニット&gt;マスタ'!$L$8:$M$295,2,0)</f>
        <v>0.27900000000000003</v>
      </c>
      <c r="AU34" s="158" t="str">
        <f t="shared" si="5"/>
        <v>○</v>
      </c>
    </row>
    <row r="35" spans="2:47" ht="15" customHeight="1">
      <c r="B35" s="199"/>
      <c r="C35" s="199"/>
      <c r="D35" s="199"/>
      <c r="E35" s="191">
        <v>7</v>
      </c>
      <c r="F35" s="191"/>
      <c r="G35" s="191"/>
      <c r="H35" s="192" t="s">
        <v>271</v>
      </c>
      <c r="I35" s="193"/>
      <c r="J35" s="194"/>
      <c r="K35" s="176">
        <f t="shared" si="0"/>
        <v>96.5</v>
      </c>
      <c r="L35" s="176"/>
      <c r="M35" s="176"/>
      <c r="N35" s="180">
        <f t="shared" si="2"/>
        <v>2.58</v>
      </c>
      <c r="O35" s="180"/>
      <c r="P35" s="180"/>
      <c r="Q35" s="177">
        <f>IF($I$27="その他","",VLOOKUP($E35&amp;$AK$24&amp;H35,'&lt;チリングユニット&gt;マスタ'!$L$8:$M$295,2,0))</f>
        <v>0.38600000000000001</v>
      </c>
      <c r="R35" s="178"/>
      <c r="S35" s="179"/>
      <c r="T35" s="181">
        <v>100</v>
      </c>
      <c r="U35" s="181"/>
      <c r="V35" s="182"/>
      <c r="W35" s="183">
        <f t="shared" si="3"/>
        <v>1443.6</v>
      </c>
      <c r="X35" s="184"/>
      <c r="Y35" s="184"/>
      <c r="Z35" s="184"/>
      <c r="AA35" s="185"/>
      <c r="AB35" s="188" t="s">
        <v>596</v>
      </c>
      <c r="AC35" s="189"/>
      <c r="AD35" s="189"/>
      <c r="AE35" s="189"/>
      <c r="AF35" s="189"/>
      <c r="AG35" s="189"/>
      <c r="AH35" s="189"/>
      <c r="AJ35" s="153" t="s">
        <v>574</v>
      </c>
      <c r="AK35" s="154">
        <f>VLOOKUP($E35&amp;$I$20&amp;$H35&amp;$AM35&amp;$I$21,'&lt;チリングユニット&gt;マスタ'!$T$8:$AB$345,9,0)</f>
        <v>1.0720000000000001</v>
      </c>
      <c r="AM35" s="156" t="str">
        <f t="shared" si="1"/>
        <v>31.3＜能力≦96.5</v>
      </c>
      <c r="AO35" s="157">
        <f t="shared" si="4"/>
        <v>37.4</v>
      </c>
      <c r="AT35" s="104">
        <f>VLOOKUP($E35&amp;$AK$24&amp;H35,'&lt;チリングユニット&gt;マスタ'!$L$8:$M$295,2,0)</f>
        <v>0.38600000000000001</v>
      </c>
      <c r="AU35" s="158" t="str">
        <f t="shared" si="5"/>
        <v>○</v>
      </c>
    </row>
    <row r="36" spans="2:47" ht="15" customHeight="1">
      <c r="B36" s="199"/>
      <c r="C36" s="199"/>
      <c r="D36" s="199"/>
      <c r="E36" s="191">
        <v>8</v>
      </c>
      <c r="F36" s="191"/>
      <c r="G36" s="191"/>
      <c r="H36" s="192" t="s">
        <v>271</v>
      </c>
      <c r="I36" s="193"/>
      <c r="J36" s="194"/>
      <c r="K36" s="176">
        <f t="shared" si="0"/>
        <v>96.5</v>
      </c>
      <c r="L36" s="176"/>
      <c r="M36" s="176"/>
      <c r="N36" s="180">
        <f t="shared" si="2"/>
        <v>2.59</v>
      </c>
      <c r="O36" s="180"/>
      <c r="P36" s="180"/>
      <c r="Q36" s="177">
        <f>IF($I$27="その他","",VLOOKUP($E36&amp;$AK$24&amp;H36,'&lt;チリングユニット&gt;マスタ'!$L$8:$M$295,2,0))</f>
        <v>0.41799999999999998</v>
      </c>
      <c r="R36" s="178"/>
      <c r="S36" s="179"/>
      <c r="T36" s="181">
        <v>150</v>
      </c>
      <c r="U36" s="181"/>
      <c r="V36" s="182"/>
      <c r="W36" s="183">
        <f t="shared" si="3"/>
        <v>2335.5</v>
      </c>
      <c r="X36" s="184"/>
      <c r="Y36" s="184"/>
      <c r="Z36" s="184"/>
      <c r="AA36" s="185"/>
      <c r="AB36" s="188"/>
      <c r="AC36" s="189"/>
      <c r="AD36" s="189"/>
      <c r="AE36" s="189"/>
      <c r="AF36" s="189"/>
      <c r="AG36" s="189"/>
      <c r="AH36" s="189"/>
      <c r="AJ36" s="153" t="s">
        <v>575</v>
      </c>
      <c r="AK36" s="154">
        <f>VLOOKUP($E36&amp;$I$20&amp;$H36&amp;$AM36&amp;$I$21,'&lt;チリングユニット&gt;マスタ'!$T$8:$AB$345,9,0)</f>
        <v>1.0780000000000001</v>
      </c>
      <c r="AM36" s="156" t="str">
        <f t="shared" si="1"/>
        <v>31.3＜能力≦96.5</v>
      </c>
      <c r="AO36" s="157">
        <f t="shared" si="4"/>
        <v>37.25</v>
      </c>
      <c r="AT36" s="104">
        <f>VLOOKUP($E36&amp;$AK$24&amp;H36,'&lt;チリングユニット&gt;マスタ'!$L$8:$M$295,2,0)</f>
        <v>0.41799999999999998</v>
      </c>
      <c r="AU36" s="158" t="str">
        <f t="shared" si="5"/>
        <v>○</v>
      </c>
    </row>
    <row r="37" spans="2:47" ht="15" customHeight="1">
      <c r="B37" s="199"/>
      <c r="C37" s="199"/>
      <c r="D37" s="199"/>
      <c r="E37" s="191">
        <v>9</v>
      </c>
      <c r="F37" s="191"/>
      <c r="G37" s="191"/>
      <c r="H37" s="192" t="s">
        <v>271</v>
      </c>
      <c r="I37" s="193"/>
      <c r="J37" s="194"/>
      <c r="K37" s="176">
        <f t="shared" si="0"/>
        <v>96.5</v>
      </c>
      <c r="L37" s="176"/>
      <c r="M37" s="176"/>
      <c r="N37" s="180">
        <f t="shared" si="2"/>
        <v>2.52</v>
      </c>
      <c r="O37" s="180"/>
      <c r="P37" s="180"/>
      <c r="Q37" s="177">
        <f>IF($I$27="その他","",VLOOKUP($E37&amp;$AK$24&amp;H37,'&lt;チリングユニット&gt;マスタ'!$L$8:$M$295,2,0))</f>
        <v>0.26400000000000001</v>
      </c>
      <c r="R37" s="178"/>
      <c r="S37" s="179"/>
      <c r="T37" s="181">
        <v>150</v>
      </c>
      <c r="U37" s="181"/>
      <c r="V37" s="182"/>
      <c r="W37" s="183">
        <f t="shared" si="3"/>
        <v>1516.2</v>
      </c>
      <c r="X37" s="184"/>
      <c r="Y37" s="184"/>
      <c r="Z37" s="184"/>
      <c r="AA37" s="185"/>
      <c r="AB37" s="188"/>
      <c r="AC37" s="189"/>
      <c r="AD37" s="189"/>
      <c r="AE37" s="189"/>
      <c r="AF37" s="189"/>
      <c r="AG37" s="189"/>
      <c r="AH37" s="189"/>
      <c r="AJ37" s="153" t="s">
        <v>576</v>
      </c>
      <c r="AK37" s="154">
        <f>VLOOKUP($E37&amp;$I$20&amp;$H37&amp;$AM37&amp;$I$21,'&lt;チリングユニット&gt;マスタ'!$T$8:$AB$345,9,0)</f>
        <v>1.0469999999999999</v>
      </c>
      <c r="AM37" s="156" t="str">
        <f t="shared" si="1"/>
        <v>31.3＜能力≦96.5</v>
      </c>
      <c r="AO37" s="157">
        <f t="shared" si="4"/>
        <v>38.29</v>
      </c>
      <c r="AT37" s="104">
        <f>VLOOKUP($E37&amp;$AK$24&amp;H37,'&lt;チリングユニット&gt;マスタ'!$L$8:$M$295,2,0)</f>
        <v>0.26400000000000001</v>
      </c>
      <c r="AU37" s="158" t="str">
        <f t="shared" si="5"/>
        <v>○</v>
      </c>
    </row>
    <row r="38" spans="2:47" ht="15" customHeight="1">
      <c r="B38" s="199"/>
      <c r="C38" s="199"/>
      <c r="D38" s="199"/>
      <c r="E38" s="191">
        <v>10</v>
      </c>
      <c r="F38" s="191"/>
      <c r="G38" s="191"/>
      <c r="H38" s="192" t="s">
        <v>272</v>
      </c>
      <c r="I38" s="193"/>
      <c r="J38" s="194"/>
      <c r="K38" s="176">
        <f t="shared" si="0"/>
        <v>105</v>
      </c>
      <c r="L38" s="176"/>
      <c r="M38" s="176"/>
      <c r="N38" s="180">
        <f t="shared" si="2"/>
        <v>3.65</v>
      </c>
      <c r="O38" s="180"/>
      <c r="P38" s="180"/>
      <c r="Q38" s="177">
        <f>IF($I$27="その他","",VLOOKUP($E38&amp;$AK$24&amp;H38,'&lt;チリングユニット&gt;マスタ'!$L$8:$M$295,2,0))</f>
        <v>0.121</v>
      </c>
      <c r="R38" s="178"/>
      <c r="S38" s="179"/>
      <c r="T38" s="181">
        <v>230</v>
      </c>
      <c r="U38" s="181"/>
      <c r="V38" s="182"/>
      <c r="W38" s="183">
        <f t="shared" si="3"/>
        <v>800.3</v>
      </c>
      <c r="X38" s="184"/>
      <c r="Y38" s="184"/>
      <c r="Z38" s="184"/>
      <c r="AA38" s="185"/>
      <c r="AB38" s="188"/>
      <c r="AC38" s="189"/>
      <c r="AD38" s="189"/>
      <c r="AE38" s="189"/>
      <c r="AF38" s="189"/>
      <c r="AG38" s="189"/>
      <c r="AH38" s="189"/>
      <c r="AJ38" s="153" t="s">
        <v>577</v>
      </c>
      <c r="AK38" s="154">
        <f>VLOOKUP($E38&amp;$I$20&amp;$H38&amp;$AM38&amp;$I$21,'&lt;チリングユニット&gt;マスタ'!$T$8:$AB$345,9,0)</f>
        <v>1.0448200000000001</v>
      </c>
      <c r="AM38" s="156" t="str">
        <f t="shared" si="1"/>
        <v>31.3＜能力≦96.5</v>
      </c>
      <c r="AN38" s="161"/>
      <c r="AO38" s="157">
        <f>ROUNDDOWN(K38/N38,2)</f>
        <v>28.76</v>
      </c>
      <c r="AP38" s="162"/>
      <c r="AT38" s="104">
        <f>VLOOKUP($E38&amp;$AK$24&amp;H38,'&lt;チリングユニット&gt;マスタ'!$L$8:$M$295,2,0)</f>
        <v>0.121</v>
      </c>
      <c r="AU38" s="158" t="str">
        <f t="shared" si="5"/>
        <v>○</v>
      </c>
    </row>
    <row r="39" spans="2:47" ht="15" customHeight="1">
      <c r="B39" s="199"/>
      <c r="C39" s="199"/>
      <c r="D39" s="199"/>
      <c r="E39" s="191">
        <v>11</v>
      </c>
      <c r="F39" s="191"/>
      <c r="G39" s="191"/>
      <c r="H39" s="192" t="s">
        <v>19</v>
      </c>
      <c r="I39" s="193"/>
      <c r="J39" s="194"/>
      <c r="K39" s="176">
        <f t="shared" si="0"/>
        <v>105</v>
      </c>
      <c r="L39" s="176"/>
      <c r="M39" s="176"/>
      <c r="N39" s="180">
        <f t="shared" si="2"/>
        <v>3.65</v>
      </c>
      <c r="O39" s="180"/>
      <c r="P39" s="180"/>
      <c r="Q39" s="177">
        <f>IF($I$27="その他","",VLOOKUP($E39&amp;$AK$24&amp;H39,'&lt;チリングユニット&gt;マスタ'!$L$8:$M$295,2,0))</f>
        <v>0.254</v>
      </c>
      <c r="R39" s="178"/>
      <c r="S39" s="179"/>
      <c r="T39" s="181">
        <v>250</v>
      </c>
      <c r="U39" s="181"/>
      <c r="V39" s="182"/>
      <c r="W39" s="183">
        <f t="shared" si="3"/>
        <v>1826.2</v>
      </c>
      <c r="X39" s="184"/>
      <c r="Y39" s="184"/>
      <c r="Z39" s="184"/>
      <c r="AA39" s="185"/>
      <c r="AB39" s="134"/>
      <c r="AC39" s="134"/>
      <c r="AD39" s="134"/>
      <c r="AE39" s="134"/>
      <c r="AF39" s="134"/>
      <c r="AG39" s="134"/>
      <c r="AH39" s="159"/>
      <c r="AJ39" s="153" t="s">
        <v>578</v>
      </c>
      <c r="AK39" s="154">
        <f>VLOOKUP($E39&amp;$I$20&amp;$H39&amp;$AM39&amp;$I$21,'&lt;チリングユニット&gt;マスタ'!$T$8:$AB$345,9,0)</f>
        <v>1.0449999999999999</v>
      </c>
      <c r="AM39" s="156" t="str">
        <f t="shared" si="1"/>
        <v>31.3＜能力≦96.5</v>
      </c>
      <c r="AO39" s="157">
        <f t="shared" si="4"/>
        <v>28.76</v>
      </c>
      <c r="AP39" s="162"/>
      <c r="AT39" s="104">
        <f>VLOOKUP($E39&amp;$AK$24&amp;H39,'&lt;チリングユニット&gt;マスタ'!$L$8:$M$295,2,0)</f>
        <v>0.254</v>
      </c>
      <c r="AU39" s="158" t="str">
        <f t="shared" si="5"/>
        <v>○</v>
      </c>
    </row>
    <row r="40" spans="2:47" ht="15" customHeight="1">
      <c r="B40" s="199"/>
      <c r="C40" s="199"/>
      <c r="D40" s="199"/>
      <c r="E40" s="191">
        <v>12</v>
      </c>
      <c r="F40" s="191"/>
      <c r="G40" s="191"/>
      <c r="H40" s="192" t="s">
        <v>19</v>
      </c>
      <c r="I40" s="193"/>
      <c r="J40" s="194"/>
      <c r="K40" s="176">
        <f t="shared" si="0"/>
        <v>105</v>
      </c>
      <c r="L40" s="176"/>
      <c r="M40" s="176"/>
      <c r="N40" s="180">
        <f t="shared" si="2"/>
        <v>3.77</v>
      </c>
      <c r="O40" s="180"/>
      <c r="P40" s="180"/>
      <c r="Q40" s="177">
        <f>IF($I$27="その他","",VLOOKUP($E40&amp;$AK$24&amp;H40,'&lt;チリングユニット&gt;マスタ'!$L$8:$M$295,2,0))</f>
        <v>0.42199999999999999</v>
      </c>
      <c r="R40" s="178"/>
      <c r="S40" s="179"/>
      <c r="T40" s="181">
        <v>220</v>
      </c>
      <c r="U40" s="181"/>
      <c r="V40" s="182"/>
      <c r="W40" s="183">
        <f t="shared" si="3"/>
        <v>2585.5</v>
      </c>
      <c r="X40" s="184"/>
      <c r="Y40" s="184"/>
      <c r="Z40" s="184"/>
      <c r="AA40" s="185"/>
      <c r="AB40" s="188" t="s">
        <v>269</v>
      </c>
      <c r="AC40" s="189"/>
      <c r="AD40" s="189"/>
      <c r="AE40" s="189"/>
      <c r="AF40" s="189"/>
      <c r="AG40" s="189"/>
      <c r="AH40" s="189"/>
      <c r="AJ40" s="153" t="s">
        <v>579</v>
      </c>
      <c r="AK40" s="154">
        <f>VLOOKUP($E40&amp;$I$20&amp;$H40&amp;$AM40&amp;$I$21,'&lt;チリングユニット&gt;マスタ'!$T$8:$AB$345,9,0)</f>
        <v>1.079</v>
      </c>
      <c r="AM40" s="156" t="str">
        <f t="shared" si="1"/>
        <v>31.3＜能力≦96.5</v>
      </c>
      <c r="AO40" s="157">
        <f>ROUNDDOWN(K40/N40,2)</f>
        <v>27.85</v>
      </c>
      <c r="AP40" s="162"/>
      <c r="AT40" s="104">
        <f>VLOOKUP($E40&amp;$AK$24&amp;H40,'&lt;チリングユニット&gt;マスタ'!$L$8:$M$295,2,0)</f>
        <v>0.42199999999999999</v>
      </c>
      <c r="AU40" s="158" t="str">
        <f t="shared" si="5"/>
        <v>○</v>
      </c>
    </row>
    <row r="41" spans="2:47" ht="15" customHeight="1">
      <c r="B41" s="199"/>
      <c r="C41" s="199"/>
      <c r="D41" s="199"/>
      <c r="E41" s="191">
        <v>1</v>
      </c>
      <c r="F41" s="191"/>
      <c r="G41" s="191"/>
      <c r="H41" s="192" t="s">
        <v>19</v>
      </c>
      <c r="I41" s="193"/>
      <c r="J41" s="194"/>
      <c r="K41" s="176">
        <f t="shared" si="0"/>
        <v>105</v>
      </c>
      <c r="L41" s="176"/>
      <c r="M41" s="176"/>
      <c r="N41" s="180">
        <f t="shared" si="2"/>
        <v>3.79</v>
      </c>
      <c r="O41" s="180"/>
      <c r="P41" s="180"/>
      <c r="Q41" s="177">
        <f>IF($I$27="その他","",VLOOKUP($E41&amp;$AK$24&amp;H41,'&lt;チリングユニット&gt;マスタ'!$L$8:$M$295,2,0))</f>
        <v>0.56100000000000005</v>
      </c>
      <c r="R41" s="178"/>
      <c r="S41" s="179"/>
      <c r="T41" s="181">
        <v>100</v>
      </c>
      <c r="U41" s="181"/>
      <c r="V41" s="182"/>
      <c r="W41" s="183">
        <f t="shared" si="3"/>
        <v>1553.9</v>
      </c>
      <c r="X41" s="184"/>
      <c r="Y41" s="184"/>
      <c r="Z41" s="184"/>
      <c r="AA41" s="185"/>
      <c r="AB41" s="188"/>
      <c r="AC41" s="189"/>
      <c r="AD41" s="189"/>
      <c r="AE41" s="189"/>
      <c r="AF41" s="189"/>
      <c r="AG41" s="189"/>
      <c r="AH41" s="189"/>
      <c r="AJ41" s="153" t="s">
        <v>580</v>
      </c>
      <c r="AK41" s="154">
        <f>VLOOKUP($E41&amp;$I$20&amp;$H41&amp;$AM41&amp;$I$21,'&lt;チリングユニット&gt;マスタ'!$T$8:$AB$345,9,0)</f>
        <v>1.083</v>
      </c>
      <c r="AM41" s="156" t="str">
        <f t="shared" si="1"/>
        <v>31.3＜能力≦96.5</v>
      </c>
      <c r="AO41" s="157">
        <f>ROUNDDOWN(K41/N41,2)</f>
        <v>27.7</v>
      </c>
      <c r="AP41" s="162"/>
      <c r="AT41" s="104">
        <f>VLOOKUP($E41&amp;$AK$24&amp;H41,'&lt;チリングユニット&gt;マスタ'!$L$8:$M$295,2,0)</f>
        <v>0.56100000000000005</v>
      </c>
      <c r="AU41" s="158" t="str">
        <f t="shared" si="5"/>
        <v>○</v>
      </c>
    </row>
    <row r="42" spans="2:47" ht="15" customHeight="1">
      <c r="B42" s="199"/>
      <c r="C42" s="199"/>
      <c r="D42" s="199"/>
      <c r="E42" s="191">
        <v>2</v>
      </c>
      <c r="F42" s="191"/>
      <c r="G42" s="191"/>
      <c r="H42" s="192" t="s">
        <v>19</v>
      </c>
      <c r="I42" s="193"/>
      <c r="J42" s="194"/>
      <c r="K42" s="176">
        <f t="shared" si="0"/>
        <v>105</v>
      </c>
      <c r="L42" s="176"/>
      <c r="M42" s="176"/>
      <c r="N42" s="180">
        <f t="shared" si="2"/>
        <v>3.82</v>
      </c>
      <c r="O42" s="180"/>
      <c r="P42" s="180"/>
      <c r="Q42" s="177">
        <f>IF($I$27="その他","",VLOOKUP($E42&amp;$AK$24&amp;H42,'&lt;チリングユニット&gt;マスタ'!$L$8:$M$295,2,0))</f>
        <v>0.51700000000000002</v>
      </c>
      <c r="R42" s="178"/>
      <c r="S42" s="179"/>
      <c r="T42" s="181">
        <v>250</v>
      </c>
      <c r="U42" s="181"/>
      <c r="V42" s="182"/>
      <c r="W42" s="183">
        <f t="shared" si="3"/>
        <v>3551.7</v>
      </c>
      <c r="X42" s="184"/>
      <c r="Y42" s="184"/>
      <c r="Z42" s="184"/>
      <c r="AA42" s="185"/>
      <c r="AB42" s="163"/>
      <c r="AC42" s="164"/>
      <c r="AD42" s="164"/>
      <c r="AE42" s="164"/>
      <c r="AF42" s="164"/>
      <c r="AG42" s="164"/>
      <c r="AH42" s="164"/>
      <c r="AJ42" s="153" t="s">
        <v>582</v>
      </c>
      <c r="AK42" s="154">
        <f>VLOOKUP($E42&amp;$I$20&amp;$H42&amp;$AM42&amp;$I$21,'&lt;チリングユニット&gt;マスタ'!$T$8:$AB$345,9,0)</f>
        <v>1.0920000000000001</v>
      </c>
      <c r="AM42" s="156" t="str">
        <f t="shared" si="1"/>
        <v>31.3＜能力≦96.5</v>
      </c>
      <c r="AO42" s="157">
        <f>ROUNDDOWN(K42/N42,2)</f>
        <v>27.48</v>
      </c>
      <c r="AP42" s="162"/>
      <c r="AT42" s="104">
        <f>VLOOKUP($E42&amp;$AK$24&amp;H42,'&lt;チリングユニット&gt;マスタ'!$L$8:$M$295,2,0)</f>
        <v>0.51700000000000002</v>
      </c>
      <c r="AU42" s="158" t="str">
        <f t="shared" si="5"/>
        <v>○</v>
      </c>
    </row>
    <row r="43" spans="2:47" ht="15" customHeight="1" thickBot="1">
      <c r="B43" s="199"/>
      <c r="C43" s="199"/>
      <c r="D43" s="199"/>
      <c r="E43" s="198">
        <v>3</v>
      </c>
      <c r="F43" s="198"/>
      <c r="G43" s="198"/>
      <c r="H43" s="192" t="s">
        <v>19</v>
      </c>
      <c r="I43" s="193"/>
      <c r="J43" s="194"/>
      <c r="K43" s="176">
        <f t="shared" si="0"/>
        <v>105</v>
      </c>
      <c r="L43" s="176"/>
      <c r="M43" s="176"/>
      <c r="N43" s="180">
        <f t="shared" si="2"/>
        <v>3.73</v>
      </c>
      <c r="O43" s="180"/>
      <c r="P43" s="180"/>
      <c r="Q43" s="177">
        <f>IF($I$27="その他","",VLOOKUP($E43&amp;$AK$24&amp;H43,'&lt;チリングユニット&gt;マスタ'!$L$8:$M$295,2,0))</f>
        <v>0.36099999999999999</v>
      </c>
      <c r="R43" s="178"/>
      <c r="S43" s="179"/>
      <c r="T43" s="186">
        <v>300</v>
      </c>
      <c r="U43" s="186"/>
      <c r="V43" s="187"/>
      <c r="W43" s="173">
        <f t="shared" si="3"/>
        <v>3048.6</v>
      </c>
      <c r="X43" s="174"/>
      <c r="Y43" s="174"/>
      <c r="Z43" s="174"/>
      <c r="AA43" s="175"/>
      <c r="AB43" s="189" t="s">
        <v>270</v>
      </c>
      <c r="AC43" s="189"/>
      <c r="AD43" s="189"/>
      <c r="AE43" s="189"/>
      <c r="AF43" s="189"/>
      <c r="AG43" s="189"/>
      <c r="AH43" s="189"/>
      <c r="AJ43" s="153" t="s">
        <v>581</v>
      </c>
      <c r="AK43" s="154">
        <f>VLOOKUP($E43&amp;$I$20&amp;$H43&amp;$AM43&amp;$I$21,'&lt;チリングユニット&gt;マスタ'!$T$8:$AB$345,9,0)</f>
        <v>1.0669999999999999</v>
      </c>
      <c r="AM43" s="156" t="str">
        <f t="shared" si="1"/>
        <v>31.3＜能力≦96.5</v>
      </c>
      <c r="AO43" s="157">
        <f t="shared" si="4"/>
        <v>28.15</v>
      </c>
      <c r="AP43" s="162"/>
      <c r="AT43" s="104">
        <f>VLOOKUP($E43&amp;$AK$24&amp;H43,'&lt;チリングユニット&gt;マスタ'!$L$8:$M$295,2,0)</f>
        <v>0.36099999999999999</v>
      </c>
      <c r="AU43" s="158" t="str">
        <f t="shared" si="5"/>
        <v>○</v>
      </c>
    </row>
    <row r="44" spans="2:47" ht="15" customHeight="1" thickTop="1">
      <c r="B44" s="199"/>
      <c r="C44" s="199"/>
      <c r="D44" s="199"/>
      <c r="E44" s="197" t="s">
        <v>34</v>
      </c>
      <c r="F44" s="197"/>
      <c r="G44" s="197"/>
      <c r="H44" s="251"/>
      <c r="I44" s="251"/>
      <c r="J44" s="251"/>
      <c r="K44" s="206"/>
      <c r="L44" s="206"/>
      <c r="M44" s="206"/>
      <c r="N44" s="206"/>
      <c r="O44" s="206"/>
      <c r="P44" s="206"/>
      <c r="Q44" s="224"/>
      <c r="R44" s="224"/>
      <c r="S44" s="224"/>
      <c r="T44" s="190">
        <f>SUM(T32:V43)</f>
        <v>2500</v>
      </c>
      <c r="U44" s="190"/>
      <c r="V44" s="190"/>
      <c r="W44" s="252">
        <f>SUM(W32:AA43)</f>
        <v>24010.7</v>
      </c>
      <c r="X44" s="253"/>
      <c r="Y44" s="253"/>
      <c r="Z44" s="253"/>
      <c r="AA44" s="254"/>
      <c r="AB44" s="189"/>
      <c r="AC44" s="189"/>
      <c r="AD44" s="189"/>
      <c r="AE44" s="189"/>
      <c r="AF44" s="189"/>
      <c r="AG44" s="189"/>
      <c r="AH44" s="189"/>
      <c r="AP44" s="162"/>
      <c r="AU44" s="158">
        <f>COUNTIF(AU32:AU43,"○")</f>
        <v>12</v>
      </c>
    </row>
    <row r="45" spans="2:47" ht="15" customHeight="1">
      <c r="B45" s="105" t="str">
        <f>IF(AU44=12,"指定負荷率使用","")</f>
        <v>指定負荷率使用</v>
      </c>
      <c r="E45" s="165"/>
      <c r="F45" s="165"/>
      <c r="G45" s="165"/>
      <c r="H45" s="247" t="s">
        <v>597</v>
      </c>
      <c r="I45" s="247"/>
      <c r="J45" s="247"/>
      <c r="K45" s="247"/>
      <c r="L45" s="247"/>
      <c r="M45" s="247"/>
      <c r="N45" s="247"/>
      <c r="O45" s="247"/>
      <c r="P45" s="247"/>
      <c r="Q45" s="247"/>
      <c r="R45" s="247"/>
      <c r="S45" s="247"/>
      <c r="T45" s="247"/>
      <c r="U45" s="247"/>
      <c r="V45" s="247"/>
      <c r="W45" s="247"/>
      <c r="X45" s="247"/>
      <c r="Y45" s="247"/>
      <c r="Z45" s="247"/>
      <c r="AA45" s="247"/>
      <c r="AB45" s="189"/>
      <c r="AC45" s="189"/>
      <c r="AD45" s="189"/>
      <c r="AE45" s="189"/>
      <c r="AF45" s="189"/>
      <c r="AG45" s="189"/>
      <c r="AH45" s="189"/>
      <c r="AP45" s="162"/>
    </row>
    <row r="46" spans="2:47" ht="15" customHeight="1">
      <c r="B46" s="196"/>
      <c r="C46" s="196"/>
      <c r="H46" s="248"/>
      <c r="I46" s="248"/>
      <c r="J46" s="248"/>
      <c r="K46" s="248"/>
      <c r="L46" s="248"/>
      <c r="M46" s="248"/>
      <c r="N46" s="248"/>
      <c r="O46" s="248"/>
      <c r="P46" s="248"/>
      <c r="Q46" s="248"/>
      <c r="R46" s="248"/>
      <c r="S46" s="248"/>
      <c r="T46" s="248"/>
      <c r="U46" s="248"/>
      <c r="V46" s="248"/>
      <c r="W46" s="248"/>
      <c r="X46" s="248"/>
      <c r="Y46" s="248"/>
      <c r="Z46" s="248"/>
      <c r="AA46" s="248"/>
      <c r="AP46" s="162"/>
    </row>
    <row r="47" spans="2:47" ht="15" customHeight="1">
      <c r="V47" s="166"/>
      <c r="W47" s="172"/>
      <c r="X47" s="172"/>
      <c r="Y47" s="172"/>
      <c r="Z47" s="172"/>
      <c r="AA47" s="172"/>
      <c r="AB47" s="172"/>
      <c r="AC47" s="172"/>
      <c r="AD47" s="172"/>
      <c r="AE47" s="172"/>
      <c r="AF47" s="172"/>
      <c r="AG47" s="172"/>
      <c r="AH47" s="172"/>
      <c r="AP47" s="162"/>
    </row>
    <row r="48" spans="2:47" ht="15" customHeight="1">
      <c r="AP48" s="162"/>
    </row>
    <row r="49" spans="36:42" ht="15" customHeight="1">
      <c r="AP49" s="162"/>
    </row>
    <row r="50" spans="36:42" ht="15" customHeight="1">
      <c r="AO50" s="161"/>
      <c r="AP50" s="167"/>
    </row>
    <row r="51" spans="36:42" ht="15" customHeight="1">
      <c r="AJ51" s="121"/>
      <c r="AK51" s="121"/>
      <c r="AM51" s="153"/>
      <c r="AN51" s="155"/>
    </row>
    <row r="52" spans="36:42" ht="38.25" customHeight="1">
      <c r="AJ52" s="121"/>
      <c r="AK52" s="121"/>
      <c r="AM52" s="153"/>
      <c r="AN52" s="155"/>
    </row>
    <row r="53" spans="36:42" ht="38.25" customHeight="1">
      <c r="AJ53" s="121"/>
      <c r="AK53" s="121"/>
      <c r="AM53" s="153"/>
      <c r="AN53" s="155"/>
    </row>
    <row r="54" spans="36:42" ht="13.5" customHeight="1">
      <c r="AJ54" s="121"/>
      <c r="AK54" s="121"/>
      <c r="AM54" s="153"/>
    </row>
    <row r="55" spans="36:42">
      <c r="AJ55" s="121"/>
      <c r="AK55" s="121"/>
      <c r="AM55" s="153"/>
    </row>
    <row r="57" spans="36:42">
      <c r="AK57" s="168"/>
      <c r="AL57" s="168"/>
    </row>
    <row r="58" spans="36:42">
      <c r="AK58" s="169"/>
    </row>
  </sheetData>
  <sheetProtection algorithmName="SHA-512" hashValue="z3hmA/Z6j4N7JnZDwzLrMP2ceV5rsXggLf03aeC6/f05wHIvAfxw7xxwxHHNr+a9XFiJtndB+k4SYqnAn6+SzQ==" saltValue="YLIuDat+hDTGv1C/amwTGw==" spinCount="100000" sheet="1" objects="1" scenarios="1" selectLockedCells="1"/>
  <mergeCells count="171">
    <mergeCell ref="E16:H16"/>
    <mergeCell ref="H30:J31"/>
    <mergeCell ref="A1:AE1"/>
    <mergeCell ref="F4:K4"/>
    <mergeCell ref="B4:E4"/>
    <mergeCell ref="S24:AG24"/>
    <mergeCell ref="S25:AG25"/>
    <mergeCell ref="S26:AG26"/>
    <mergeCell ref="S20:AH20"/>
    <mergeCell ref="S21:AH21"/>
    <mergeCell ref="I6:Q6"/>
    <mergeCell ref="I7:Q7"/>
    <mergeCell ref="B21:H21"/>
    <mergeCell ref="B24:H24"/>
    <mergeCell ref="B10:H10"/>
    <mergeCell ref="B11:H11"/>
    <mergeCell ref="B12:H12"/>
    <mergeCell ref="B7:H7"/>
    <mergeCell ref="E26:H26"/>
    <mergeCell ref="E18:H18"/>
    <mergeCell ref="B6:H6"/>
    <mergeCell ref="I10:Q10"/>
    <mergeCell ref="I11:Q11"/>
    <mergeCell ref="I12:Q12"/>
    <mergeCell ref="B14:AH14"/>
    <mergeCell ref="W33:AA33"/>
    <mergeCell ref="S12:AG12"/>
    <mergeCell ref="S16:AG16"/>
    <mergeCell ref="B25:D26"/>
    <mergeCell ref="W31:AA31"/>
    <mergeCell ref="I24:Q24"/>
    <mergeCell ref="I25:Q25"/>
    <mergeCell ref="H45:AA46"/>
    <mergeCell ref="AB30:AF30"/>
    <mergeCell ref="K43:M43"/>
    <mergeCell ref="K32:M32"/>
    <mergeCell ref="K39:M39"/>
    <mergeCell ref="H44:J44"/>
    <mergeCell ref="K44:M44"/>
    <mergeCell ref="W44:AA44"/>
    <mergeCell ref="W42:AA42"/>
    <mergeCell ref="Q43:S43"/>
    <mergeCell ref="N43:P43"/>
    <mergeCell ref="Q39:S39"/>
    <mergeCell ref="T38:V38"/>
    <mergeCell ref="W38:AA38"/>
    <mergeCell ref="K40:M40"/>
    <mergeCell ref="N33:P33"/>
    <mergeCell ref="Q44:S44"/>
    <mergeCell ref="S11:AG11"/>
    <mergeCell ref="B27:H27"/>
    <mergeCell ref="I27:Q27"/>
    <mergeCell ref="P26:Q26"/>
    <mergeCell ref="I26:O26"/>
    <mergeCell ref="S27:AG27"/>
    <mergeCell ref="S28:AG28"/>
    <mergeCell ref="AB32:AH33"/>
    <mergeCell ref="AB35:AH38"/>
    <mergeCell ref="T32:V32"/>
    <mergeCell ref="W32:AA32"/>
    <mergeCell ref="N30:P31"/>
    <mergeCell ref="Q32:S32"/>
    <mergeCell ref="N32:P32"/>
    <mergeCell ref="Q31:S31"/>
    <mergeCell ref="T35:V35"/>
    <mergeCell ref="Q33:S33"/>
    <mergeCell ref="W30:AA30"/>
    <mergeCell ref="T31:V31"/>
    <mergeCell ref="K30:M30"/>
    <mergeCell ref="Q30:S30"/>
    <mergeCell ref="E30:G31"/>
    <mergeCell ref="AB31:AF31"/>
    <mergeCell ref="T30:V30"/>
    <mergeCell ref="N44:P44"/>
    <mergeCell ref="S17:AG17"/>
    <mergeCell ref="E17:H17"/>
    <mergeCell ref="B20:H20"/>
    <mergeCell ref="A2:S2"/>
    <mergeCell ref="B16:D17"/>
    <mergeCell ref="B18:D19"/>
    <mergeCell ref="E19:H19"/>
    <mergeCell ref="I16:O16"/>
    <mergeCell ref="E25:H25"/>
    <mergeCell ref="S18:AG18"/>
    <mergeCell ref="S19:AG19"/>
    <mergeCell ref="P16:Q16"/>
    <mergeCell ref="P17:Q17"/>
    <mergeCell ref="P18:Q18"/>
    <mergeCell ref="P19:Q19"/>
    <mergeCell ref="I20:Q20"/>
    <mergeCell ref="I21:Q21"/>
    <mergeCell ref="I18:O18"/>
    <mergeCell ref="I17:O17"/>
    <mergeCell ref="I19:O19"/>
    <mergeCell ref="S6:AG6"/>
    <mergeCell ref="S7:AG7"/>
    <mergeCell ref="S10:AG10"/>
    <mergeCell ref="W34:AA34"/>
    <mergeCell ref="N37:P37"/>
    <mergeCell ref="K38:M38"/>
    <mergeCell ref="B46:C46"/>
    <mergeCell ref="E44:G44"/>
    <mergeCell ref="E43:G43"/>
    <mergeCell ref="B30:D44"/>
    <mergeCell ref="E42:G42"/>
    <mergeCell ref="E38:G38"/>
    <mergeCell ref="E37:G37"/>
    <mergeCell ref="K37:M37"/>
    <mergeCell ref="E32:G32"/>
    <mergeCell ref="H32:J32"/>
    <mergeCell ref="H33:J33"/>
    <mergeCell ref="H34:J34"/>
    <mergeCell ref="H35:J35"/>
    <mergeCell ref="H36:J36"/>
    <mergeCell ref="H37:J37"/>
    <mergeCell ref="K31:M31"/>
    <mergeCell ref="H39:J39"/>
    <mergeCell ref="H40:J40"/>
    <mergeCell ref="H41:J41"/>
    <mergeCell ref="H42:J42"/>
    <mergeCell ref="H43:J43"/>
    <mergeCell ref="W39:AA39"/>
    <mergeCell ref="E36:G36"/>
    <mergeCell ref="H38:J38"/>
    <mergeCell ref="E35:G35"/>
    <mergeCell ref="T41:V41"/>
    <mergeCell ref="Q40:S40"/>
    <mergeCell ref="N40:P40"/>
    <mergeCell ref="N41:P41"/>
    <mergeCell ref="Q36:S36"/>
    <mergeCell ref="N36:P36"/>
    <mergeCell ref="T36:V36"/>
    <mergeCell ref="K36:M36"/>
    <mergeCell ref="T40:V40"/>
    <mergeCell ref="K41:M41"/>
    <mergeCell ref="E33:G33"/>
    <mergeCell ref="E41:G41"/>
    <mergeCell ref="E40:G40"/>
    <mergeCell ref="E39:G39"/>
    <mergeCell ref="N39:P39"/>
    <mergeCell ref="T39:V39"/>
    <mergeCell ref="T33:V33"/>
    <mergeCell ref="K42:M42"/>
    <mergeCell ref="K33:M33"/>
    <mergeCell ref="Q38:S38"/>
    <mergeCell ref="T37:V37"/>
    <mergeCell ref="E34:G34"/>
    <mergeCell ref="W47:AH47"/>
    <mergeCell ref="W43:AA43"/>
    <mergeCell ref="K34:M34"/>
    <mergeCell ref="Q34:S34"/>
    <mergeCell ref="N34:P34"/>
    <mergeCell ref="T34:V34"/>
    <mergeCell ref="W35:AA35"/>
    <mergeCell ref="W37:AA37"/>
    <mergeCell ref="W41:AA41"/>
    <mergeCell ref="N42:P42"/>
    <mergeCell ref="T42:V42"/>
    <mergeCell ref="K35:M35"/>
    <mergeCell ref="Q35:S35"/>
    <mergeCell ref="N35:P35"/>
    <mergeCell ref="Q41:S41"/>
    <mergeCell ref="T43:V43"/>
    <mergeCell ref="N38:P38"/>
    <mergeCell ref="AB40:AH41"/>
    <mergeCell ref="W40:AA40"/>
    <mergeCell ref="W36:AA36"/>
    <mergeCell ref="AB43:AH45"/>
    <mergeCell ref="T44:V44"/>
    <mergeCell ref="Q42:S42"/>
    <mergeCell ref="Q37:S37"/>
  </mergeCells>
  <phoneticPr fontId="5"/>
  <conditionalFormatting sqref="Q32:S43">
    <cfRule type="expression" dxfId="1" priority="1">
      <formula>$I$27="その他"</formula>
    </cfRule>
  </conditionalFormatting>
  <conditionalFormatting sqref="T32:T43">
    <cfRule type="expression" dxfId="0" priority="48">
      <formula>#REF!="独自計算"</formula>
    </cfRule>
  </conditionalFormatting>
  <dataValidations count="4">
    <dataValidation type="list" allowBlank="1" showInputMessage="1" showErrorMessage="1" sqref="P16:P17" xr:uid="{00000000-0002-0000-0000-000000000000}">
      <formula1>"kW,kcal/h"</formula1>
    </dataValidation>
    <dataValidation type="list" allowBlank="1" showInputMessage="1" showErrorMessage="1" sqref="I6" xr:uid="{00000000-0002-0000-0000-000001000000}">
      <formula1>"既存設備,導入予定設備"</formula1>
    </dataValidation>
    <dataValidation type="list" allowBlank="1" showInputMessage="1" showErrorMessage="1" sqref="H32:J43" xr:uid="{00000000-0002-0000-0000-000002000000}">
      <formula1>"暖房,冷房"</formula1>
    </dataValidation>
    <dataValidation type="list" allowBlank="1" showInputMessage="1" showErrorMessage="1" sqref="I27:Q27" xr:uid="{00000000-0002-0000-0000-000003000000}">
      <formula1>"事務所,その他"</formula1>
    </dataValidation>
  </dataValidations>
  <printOptions horizontalCentered="1"/>
  <pageMargins left="0" right="0" top="0" bottom="0" header="0.15748031496062992" footer="0.15748031496062992"/>
  <pageSetup paperSize="9" scale="90" orientation="portrait" cellComments="asDisplayed" r:id="rId1"/>
  <ignoredErrors>
    <ignoredError sqref="R43:S43 R32:S32 R33:S33 R34:S34 R35:S35 R36:S36 R37:S37 R38:S38 R39:S39 R40:S40 R41:S41 R42:S42" unlockedFormula="1"/>
  </ignoredError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4000000}">
          <x14:formula1>
            <xm:f>'&lt;チリングユニット&gt;マスタ'!$G$7:$G$9</xm:f>
          </x14:formula1>
          <xm:sqref>I20</xm:sqref>
        </x14:dataValidation>
        <x14:dataValidation type="list" allowBlank="1" showInputMessage="1" showErrorMessage="1" xr:uid="{00000000-0002-0000-0000-000005000000}">
          <x14:formula1>
            <xm:f>'&lt;チリングユニット&gt;マスタ'!$G$19:$G$22</xm:f>
          </x14:formula1>
          <xm:sqref>I21</xm:sqref>
        </x14:dataValidation>
        <x14:dataValidation type="list" allowBlank="1" showInputMessage="1" showErrorMessage="1" xr:uid="{00000000-0002-0000-0000-000006000000}">
          <x14:formula1>
            <xm:f>'&lt;チリングユニット&gt;マスタ'!$B$7:$B$53</xm:f>
          </x14:formula1>
          <xm:sqref>I24</xm:sqref>
        </x14:dataValidation>
        <x14:dataValidation type="list" allowBlank="1" showInputMessage="1" showErrorMessage="1" xr:uid="{00000000-0002-0000-0000-000007000000}">
          <x14:formula1>
            <xm:f>'&lt;チリングユニット&gt;マスタ'!$E$7:$E$84</xm:f>
          </x14:formula1>
          <xm:sqref>I25:Q25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O513"/>
  <sheetViews>
    <sheetView zoomScaleNormal="100" zoomScaleSheetLayoutView="70" workbookViewId="0"/>
  </sheetViews>
  <sheetFormatPr defaultColWidth="9" defaultRowHeight="13"/>
  <cols>
    <col min="1" max="1" width="4.81640625" style="8" customWidth="1"/>
    <col min="2" max="3" width="14.90625" style="8" customWidth="1"/>
    <col min="4" max="4" width="2.81640625" style="8" customWidth="1"/>
    <col min="5" max="5" width="9" style="8"/>
    <col min="6" max="6" width="2.81640625" style="8" customWidth="1"/>
    <col min="7" max="7" width="17.36328125" style="8" bestFit="1" customWidth="1"/>
    <col min="8" max="8" width="2.81640625" style="8" customWidth="1"/>
    <col min="9" max="9" width="4.453125" style="8" customWidth="1"/>
    <col min="10" max="10" width="7.08984375" style="8" bestFit="1" customWidth="1"/>
    <col min="11" max="11" width="8.08984375" style="8" bestFit="1" customWidth="1"/>
    <col min="12" max="12" width="13.36328125" style="8" bestFit="1" customWidth="1"/>
    <col min="13" max="13" width="13" style="8" bestFit="1" customWidth="1"/>
    <col min="14" max="14" width="2.81640625" style="8" customWidth="1"/>
    <col min="15" max="15" width="4.1796875" style="8" customWidth="1"/>
    <col min="16" max="16" width="19.1796875" style="8" bestFit="1" customWidth="1"/>
    <col min="17" max="17" width="9" style="8"/>
    <col min="18" max="18" width="15.453125" style="8" bestFit="1" customWidth="1"/>
    <col min="19" max="19" width="12.6328125" style="8" bestFit="1" customWidth="1"/>
    <col min="20" max="20" width="36.90625" style="8" customWidth="1"/>
    <col min="21" max="21" width="10.81640625" style="8" customWidth="1"/>
    <col min="22" max="22" width="16.08984375" style="41" bestFit="1" customWidth="1"/>
    <col min="23" max="23" width="15" style="41" bestFit="1" customWidth="1"/>
    <col min="24" max="24" width="16.08984375" style="41" bestFit="1" customWidth="1"/>
    <col min="25" max="25" width="15" style="41" bestFit="1" customWidth="1"/>
    <col min="26" max="26" width="15" style="41" customWidth="1"/>
    <col min="27" max="27" width="9" style="42"/>
    <col min="28" max="28" width="9" style="8"/>
    <col min="29" max="29" width="3.6328125" style="8" customWidth="1"/>
    <col min="30" max="30" width="3.90625" style="8" bestFit="1" customWidth="1"/>
    <col min="31" max="31" width="15.6328125" style="8" bestFit="1" customWidth="1"/>
    <col min="32" max="32" width="16.08984375" style="94" bestFit="1" customWidth="1"/>
    <col min="33" max="16384" width="9" style="8"/>
  </cols>
  <sheetData>
    <row r="1" spans="2:41" ht="13.5" thickBot="1"/>
    <row r="2" spans="2:41" ht="14.5" thickBot="1">
      <c r="B2" s="43" t="s">
        <v>66</v>
      </c>
      <c r="C2" s="44"/>
      <c r="D2" s="45"/>
      <c r="E2" s="45"/>
      <c r="F2" s="45"/>
      <c r="G2" s="46"/>
      <c r="J2" s="39"/>
    </row>
    <row r="3" spans="2:41">
      <c r="Y3" s="47"/>
      <c r="Z3" s="47"/>
      <c r="AA3" s="48"/>
    </row>
    <row r="4" spans="2:41">
      <c r="Y4" s="49"/>
      <c r="Z4" s="49"/>
      <c r="AA4" s="50"/>
    </row>
    <row r="5" spans="2:41">
      <c r="Y5" s="47"/>
      <c r="Z5" s="47"/>
      <c r="AA5" s="48"/>
    </row>
    <row r="6" spans="2:41">
      <c r="B6" s="8" t="s">
        <v>22</v>
      </c>
      <c r="E6" s="8" t="s">
        <v>23</v>
      </c>
      <c r="G6" s="8" t="s">
        <v>40</v>
      </c>
      <c r="I6" s="8" t="s">
        <v>30</v>
      </c>
    </row>
    <row r="7" spans="2:41">
      <c r="B7" s="10" t="s">
        <v>189</v>
      </c>
      <c r="C7" s="10" t="s">
        <v>11</v>
      </c>
      <c r="E7" s="51" t="s">
        <v>186</v>
      </c>
      <c r="G7" s="10" t="s">
        <v>41</v>
      </c>
      <c r="I7" s="52" t="s">
        <v>278</v>
      </c>
      <c r="J7" s="52" t="s">
        <v>279</v>
      </c>
      <c r="K7" s="52" t="s">
        <v>280</v>
      </c>
      <c r="L7" s="10" t="s">
        <v>281</v>
      </c>
      <c r="M7" s="53" t="s">
        <v>282</v>
      </c>
      <c r="O7" s="8" t="s">
        <v>36</v>
      </c>
    </row>
    <row r="8" spans="2:41" ht="13.5" customHeight="1">
      <c r="B8" s="10" t="s">
        <v>190</v>
      </c>
      <c r="C8" s="10" t="s">
        <v>10</v>
      </c>
      <c r="E8" s="10">
        <v>1950</v>
      </c>
      <c r="G8" s="10" t="s">
        <v>81</v>
      </c>
      <c r="I8" s="54">
        <v>1</v>
      </c>
      <c r="J8" s="55" t="s">
        <v>1</v>
      </c>
      <c r="K8" s="56" t="s">
        <v>271</v>
      </c>
      <c r="L8" s="56" t="s">
        <v>283</v>
      </c>
      <c r="M8" s="40">
        <v>0</v>
      </c>
      <c r="N8" s="57"/>
      <c r="O8" s="264" t="s">
        <v>26</v>
      </c>
      <c r="P8" s="266" t="s">
        <v>39</v>
      </c>
      <c r="Q8" s="266" t="s">
        <v>238</v>
      </c>
      <c r="R8" s="266" t="s">
        <v>59</v>
      </c>
      <c r="S8" s="266" t="s">
        <v>60</v>
      </c>
      <c r="T8" s="268" t="s">
        <v>20</v>
      </c>
      <c r="U8" s="266" t="s">
        <v>181</v>
      </c>
      <c r="V8" s="270" t="s">
        <v>158</v>
      </c>
      <c r="W8" s="271"/>
      <c r="X8" s="270" t="s">
        <v>159</v>
      </c>
      <c r="Y8" s="271"/>
      <c r="Z8" s="274" t="s">
        <v>591</v>
      </c>
      <c r="AA8" s="266" t="s">
        <v>15</v>
      </c>
      <c r="AB8" s="272" t="s">
        <v>37</v>
      </c>
      <c r="AD8" s="7"/>
      <c r="AE8" s="7"/>
      <c r="AF8" s="95"/>
    </row>
    <row r="9" spans="2:41" ht="13.5" customHeight="1">
      <c r="B9" s="10" t="s">
        <v>191</v>
      </c>
      <c r="C9" s="10" t="s">
        <v>10</v>
      </c>
      <c r="E9" s="10">
        <v>1951</v>
      </c>
      <c r="G9" s="10" t="s">
        <v>61</v>
      </c>
      <c r="I9" s="54">
        <v>1</v>
      </c>
      <c r="J9" s="56" t="s">
        <v>1</v>
      </c>
      <c r="K9" s="56" t="s">
        <v>272</v>
      </c>
      <c r="L9" s="56" t="s">
        <v>284</v>
      </c>
      <c r="M9" s="40">
        <v>0.19900000000000001</v>
      </c>
      <c r="N9" s="57"/>
      <c r="O9" s="265"/>
      <c r="P9" s="267"/>
      <c r="Q9" s="267"/>
      <c r="R9" s="267"/>
      <c r="S9" s="267"/>
      <c r="T9" s="269"/>
      <c r="U9" s="267"/>
      <c r="V9" s="58" t="s">
        <v>16</v>
      </c>
      <c r="W9" s="58" t="s">
        <v>17</v>
      </c>
      <c r="X9" s="58" t="s">
        <v>16</v>
      </c>
      <c r="Y9" s="58" t="s">
        <v>17</v>
      </c>
      <c r="Z9" s="275"/>
      <c r="AA9" s="267"/>
      <c r="AB9" s="273"/>
      <c r="AD9" s="7"/>
      <c r="AE9" s="7"/>
      <c r="AF9" s="95"/>
    </row>
    <row r="10" spans="2:41" ht="13.5" customHeight="1">
      <c r="B10" s="10" t="s">
        <v>192</v>
      </c>
      <c r="C10" s="10" t="s">
        <v>4</v>
      </c>
      <c r="E10" s="10">
        <v>1952</v>
      </c>
      <c r="I10" s="54">
        <v>1</v>
      </c>
      <c r="J10" s="56" t="s">
        <v>2</v>
      </c>
      <c r="K10" s="56" t="s">
        <v>271</v>
      </c>
      <c r="L10" s="56" t="s">
        <v>285</v>
      </c>
      <c r="M10" s="40">
        <v>0</v>
      </c>
      <c r="N10" s="57"/>
      <c r="O10" s="4">
        <v>1</v>
      </c>
      <c r="P10" s="59" t="s">
        <v>41</v>
      </c>
      <c r="Q10" s="60" t="s">
        <v>62</v>
      </c>
      <c r="R10" s="61" t="s">
        <v>55</v>
      </c>
      <c r="S10" s="10" t="s">
        <v>53</v>
      </c>
      <c r="T10" s="62" t="str">
        <f>O10&amp;P10&amp;Q10&amp;R10&amp;S10</f>
        <v>1水冷式冷房能力≦35ON/OFF制御</v>
      </c>
      <c r="U10" s="63" t="s">
        <v>161</v>
      </c>
      <c r="V10" s="64">
        <v>0.1220657277</v>
      </c>
      <c r="W10" s="64">
        <v>0.87793427229999998</v>
      </c>
      <c r="X10" s="64">
        <v>0.1112216198</v>
      </c>
      <c r="Y10" s="64">
        <v>0.88335632630000005</v>
      </c>
      <c r="Z10" s="99">
        <v>0.91115999999999997</v>
      </c>
      <c r="AA10" s="65">
        <f>VLOOKUP(O10,既存・導入予定!$E$32:$S$43,13,0)</f>
        <v>0.56100000000000005</v>
      </c>
      <c r="AB10" s="65">
        <f>IF(AA10&lt;=0.25,Z10,ROUNDDOWN(IF(AA10&gt;=0.5,V10*AA10+W10,X10*AA10+Y10),3))</f>
        <v>0.94599999999999995</v>
      </c>
      <c r="AD10" s="7"/>
      <c r="AE10" s="92" t="s">
        <v>102</v>
      </c>
      <c r="AF10" s="93">
        <v>0.91115999999999997</v>
      </c>
      <c r="AL10" s="66"/>
    </row>
    <row r="11" spans="2:41" ht="13.5" customHeight="1">
      <c r="B11" s="10" t="s">
        <v>193</v>
      </c>
      <c r="C11" s="10" t="s">
        <v>4</v>
      </c>
      <c r="E11" s="10">
        <v>1953</v>
      </c>
      <c r="G11" s="8" t="s">
        <v>45</v>
      </c>
      <c r="I11" s="54">
        <v>1</v>
      </c>
      <c r="J11" s="56" t="s">
        <v>2</v>
      </c>
      <c r="K11" s="56" t="s">
        <v>272</v>
      </c>
      <c r="L11" s="56" t="s">
        <v>286</v>
      </c>
      <c r="M11" s="40">
        <v>0.221</v>
      </c>
      <c r="N11" s="57"/>
      <c r="O11" s="4">
        <v>1</v>
      </c>
      <c r="P11" s="59" t="s">
        <v>41</v>
      </c>
      <c r="Q11" s="60" t="s">
        <v>63</v>
      </c>
      <c r="R11" s="61" t="s">
        <v>55</v>
      </c>
      <c r="S11" s="10" t="s">
        <v>52</v>
      </c>
      <c r="T11" s="62" t="str">
        <f t="shared" ref="T11:T31" si="0">O11&amp;P11&amp;Q11&amp;R11&amp;S11</f>
        <v>1水冷式冷房能力≦35段階制御</v>
      </c>
      <c r="U11" s="63" t="s">
        <v>161</v>
      </c>
      <c r="V11" s="64">
        <v>0.1220657277</v>
      </c>
      <c r="W11" s="64">
        <v>0.87793427229999998</v>
      </c>
      <c r="X11" s="64">
        <v>0.1112216198</v>
      </c>
      <c r="Y11" s="64">
        <v>0.88335632630000005</v>
      </c>
      <c r="Z11" s="99">
        <v>0.91115999999999997</v>
      </c>
      <c r="AA11" s="65">
        <f>VLOOKUP(O11,既存・導入予定!$E$32:$S$43,13,0)</f>
        <v>0.56100000000000005</v>
      </c>
      <c r="AB11" s="65">
        <f t="shared" ref="AB11:AB74" si="1">IF(AA11&lt;=0.25,Z11,ROUNDDOWN(IF(AA11&gt;=0.5,V11*AA11+W11,X11*AA11+Y11),3))</f>
        <v>0.94599999999999995</v>
      </c>
      <c r="AD11" s="7"/>
      <c r="AE11" s="92" t="s">
        <v>114</v>
      </c>
      <c r="AF11" s="93">
        <v>0.98607999999999996</v>
      </c>
      <c r="AL11" s="66"/>
    </row>
    <row r="12" spans="2:41" ht="13.5" customHeight="1">
      <c r="B12" s="10" t="s">
        <v>194</v>
      </c>
      <c r="C12" s="10" t="s">
        <v>4</v>
      </c>
      <c r="E12" s="10">
        <v>1954</v>
      </c>
      <c r="G12" s="10" t="s">
        <v>46</v>
      </c>
      <c r="I12" s="54">
        <v>1</v>
      </c>
      <c r="J12" s="56" t="s">
        <v>3</v>
      </c>
      <c r="K12" s="56" t="s">
        <v>271</v>
      </c>
      <c r="L12" s="56" t="s">
        <v>287</v>
      </c>
      <c r="M12" s="40">
        <v>0</v>
      </c>
      <c r="N12" s="57"/>
      <c r="O12" s="4">
        <v>1</v>
      </c>
      <c r="P12" s="59" t="s">
        <v>41</v>
      </c>
      <c r="Q12" s="60" t="s">
        <v>63</v>
      </c>
      <c r="R12" s="61" t="s">
        <v>56</v>
      </c>
      <c r="S12" s="10" t="s">
        <v>53</v>
      </c>
      <c r="T12" s="62" t="str">
        <f>O12&amp;P12&amp;Q12&amp;R12&amp;S12</f>
        <v>1水冷式冷房35＜能力≦104ON/OFF制御</v>
      </c>
      <c r="U12" s="63" t="s">
        <v>162</v>
      </c>
      <c r="V12" s="64">
        <v>-9.6020889100000006E-2</v>
      </c>
      <c r="W12" s="64">
        <v>1.0960208891000001</v>
      </c>
      <c r="X12" s="64">
        <v>0.2477137086</v>
      </c>
      <c r="Y12" s="64">
        <v>0.92415359019999999</v>
      </c>
      <c r="Z12" s="99">
        <v>0.98607999999999996</v>
      </c>
      <c r="AA12" s="65">
        <f>VLOOKUP(O12,既存・導入予定!$E$32:$S$43,13,0)</f>
        <v>0.56100000000000005</v>
      </c>
      <c r="AB12" s="65">
        <f t="shared" si="1"/>
        <v>1.042</v>
      </c>
      <c r="AD12" s="7"/>
      <c r="AE12" s="92" t="s">
        <v>116</v>
      </c>
      <c r="AF12" s="93">
        <v>1.0046900000000001</v>
      </c>
    </row>
    <row r="13" spans="2:41" ht="13.5" customHeight="1">
      <c r="B13" s="10" t="s">
        <v>195</v>
      </c>
      <c r="C13" s="10" t="s">
        <v>4</v>
      </c>
      <c r="E13" s="10">
        <v>1955</v>
      </c>
      <c r="G13" s="10" t="s">
        <v>48</v>
      </c>
      <c r="I13" s="54">
        <v>1</v>
      </c>
      <c r="J13" s="56" t="s">
        <v>3</v>
      </c>
      <c r="K13" s="56" t="s">
        <v>272</v>
      </c>
      <c r="L13" s="56" t="s">
        <v>288</v>
      </c>
      <c r="M13" s="40">
        <v>0.26300000000000001</v>
      </c>
      <c r="N13" s="57"/>
      <c r="O13" s="4">
        <v>1</v>
      </c>
      <c r="P13" s="59" t="s">
        <v>41</v>
      </c>
      <c r="Q13" s="60" t="s">
        <v>63</v>
      </c>
      <c r="R13" s="61" t="s">
        <v>56</v>
      </c>
      <c r="S13" s="10" t="s">
        <v>52</v>
      </c>
      <c r="T13" s="62" t="str">
        <f t="shared" si="0"/>
        <v>1水冷式冷房35＜能力≦104段階制御</v>
      </c>
      <c r="U13" s="63" t="s">
        <v>162</v>
      </c>
      <c r="V13" s="64">
        <v>-9.6020889100000006E-2</v>
      </c>
      <c r="W13" s="64">
        <v>1.0960208891000001</v>
      </c>
      <c r="X13" s="64">
        <v>0.2477137086</v>
      </c>
      <c r="Y13" s="64">
        <v>0.92415359019999999</v>
      </c>
      <c r="Z13" s="99">
        <v>0.98607999999999996</v>
      </c>
      <c r="AA13" s="65">
        <f>VLOOKUP(O13,既存・導入予定!$E$32:$S$43,13,0)</f>
        <v>0.56100000000000005</v>
      </c>
      <c r="AB13" s="65">
        <f t="shared" si="1"/>
        <v>1.042</v>
      </c>
      <c r="AD13" s="7"/>
      <c r="AE13" s="92" t="s">
        <v>119</v>
      </c>
      <c r="AF13" s="93">
        <v>0.92688000000000004</v>
      </c>
      <c r="AM13" s="66"/>
      <c r="AN13" s="66"/>
      <c r="AO13" s="66"/>
    </row>
    <row r="14" spans="2:41" ht="13.5" customHeight="1">
      <c r="B14" s="67" t="s">
        <v>196</v>
      </c>
      <c r="C14" s="10" t="s">
        <v>4</v>
      </c>
      <c r="E14" s="10">
        <v>1956</v>
      </c>
      <c r="G14" s="10" t="s">
        <v>49</v>
      </c>
      <c r="I14" s="54">
        <v>1</v>
      </c>
      <c r="J14" s="56" t="s">
        <v>4</v>
      </c>
      <c r="K14" s="56" t="s">
        <v>271</v>
      </c>
      <c r="L14" s="56" t="s">
        <v>289</v>
      </c>
      <c r="M14" s="40">
        <v>0</v>
      </c>
      <c r="N14" s="57"/>
      <c r="O14" s="4">
        <v>1</v>
      </c>
      <c r="P14" s="59" t="s">
        <v>41</v>
      </c>
      <c r="Q14" s="60" t="s">
        <v>63</v>
      </c>
      <c r="R14" s="61" t="s">
        <v>56</v>
      </c>
      <c r="S14" s="10" t="s">
        <v>157</v>
      </c>
      <c r="T14" s="62" t="str">
        <f t="shared" si="0"/>
        <v>1水冷式冷房35＜能力≦104インバータ制御</v>
      </c>
      <c r="U14" s="63" t="s">
        <v>163</v>
      </c>
      <c r="V14" s="64">
        <v>-0.14000000000000001</v>
      </c>
      <c r="W14" s="64">
        <v>1.1399999999999999</v>
      </c>
      <c r="X14" s="64">
        <v>0.26122065729999999</v>
      </c>
      <c r="Y14" s="64">
        <v>0.93938967139999996</v>
      </c>
      <c r="Z14" s="99">
        <v>1.0046900000000001</v>
      </c>
      <c r="AA14" s="65">
        <f>VLOOKUP(O14,既存・導入予定!$E$32:$S$43,13,0)</f>
        <v>0.56100000000000005</v>
      </c>
      <c r="AB14" s="65">
        <f t="shared" si="1"/>
        <v>1.0609999999999999</v>
      </c>
      <c r="AD14" s="7"/>
      <c r="AE14" s="92" t="s">
        <v>124</v>
      </c>
      <c r="AF14" s="93">
        <v>0.70025999999999999</v>
      </c>
    </row>
    <row r="15" spans="2:41" ht="13.5" customHeight="1">
      <c r="B15" s="67" t="s">
        <v>197</v>
      </c>
      <c r="C15" s="10" t="s">
        <v>9</v>
      </c>
      <c r="E15" s="10">
        <v>1957</v>
      </c>
      <c r="G15" s="10" t="s">
        <v>47</v>
      </c>
      <c r="I15" s="54">
        <v>1</v>
      </c>
      <c r="J15" s="56" t="s">
        <v>4</v>
      </c>
      <c r="K15" s="56" t="s">
        <v>272</v>
      </c>
      <c r="L15" s="56" t="s">
        <v>290</v>
      </c>
      <c r="M15" s="40">
        <v>0.42499999999999999</v>
      </c>
      <c r="N15" s="57"/>
      <c r="O15" s="4">
        <v>1</v>
      </c>
      <c r="P15" s="59" t="s">
        <v>41</v>
      </c>
      <c r="Q15" s="60" t="s">
        <v>63</v>
      </c>
      <c r="R15" s="61" t="s">
        <v>589</v>
      </c>
      <c r="S15" s="10" t="s">
        <v>52</v>
      </c>
      <c r="T15" s="62" t="str">
        <f t="shared" si="0"/>
        <v>1水冷式冷房104＜能力段階制御</v>
      </c>
      <c r="U15" s="63" t="s">
        <v>164</v>
      </c>
      <c r="V15" s="64">
        <v>5.0852387499999999E-2</v>
      </c>
      <c r="W15" s="64">
        <v>0.94914761250000002</v>
      </c>
      <c r="X15" s="64">
        <v>0.1907560442</v>
      </c>
      <c r="Y15" s="64">
        <v>0.87919578409999999</v>
      </c>
      <c r="Z15" s="99">
        <v>0.92688000000000004</v>
      </c>
      <c r="AA15" s="65">
        <f>VLOOKUP(O15,既存・導入予定!$E$32:$S$43,13,0)</f>
        <v>0.56100000000000005</v>
      </c>
      <c r="AB15" s="65">
        <f t="shared" si="1"/>
        <v>0.97699999999999998</v>
      </c>
      <c r="AD15" s="7"/>
      <c r="AE15" s="92" t="s">
        <v>126</v>
      </c>
      <c r="AF15" s="93">
        <v>1.06667</v>
      </c>
    </row>
    <row r="16" spans="2:41" ht="13.5" customHeight="1">
      <c r="B16" s="10" t="s">
        <v>198</v>
      </c>
      <c r="C16" s="10" t="s">
        <v>9</v>
      </c>
      <c r="E16" s="10">
        <v>1958</v>
      </c>
      <c r="G16" s="10" t="s">
        <v>182</v>
      </c>
      <c r="I16" s="54">
        <v>1</v>
      </c>
      <c r="J16" s="56" t="s">
        <v>5</v>
      </c>
      <c r="K16" s="56" t="s">
        <v>271</v>
      </c>
      <c r="L16" s="56" t="s">
        <v>291</v>
      </c>
      <c r="M16" s="40">
        <v>0</v>
      </c>
      <c r="N16" s="57"/>
      <c r="O16" s="4">
        <v>1</v>
      </c>
      <c r="P16" s="59" t="s">
        <v>41</v>
      </c>
      <c r="Q16" s="60" t="s">
        <v>63</v>
      </c>
      <c r="R16" s="61" t="s">
        <v>589</v>
      </c>
      <c r="S16" s="10" t="s">
        <v>160</v>
      </c>
      <c r="T16" s="62" t="str">
        <f t="shared" si="0"/>
        <v>1水冷式冷房104＜能力スライド弁制御</v>
      </c>
      <c r="U16" s="63" t="s">
        <v>165</v>
      </c>
      <c r="V16" s="64">
        <v>0.21872340430000001</v>
      </c>
      <c r="W16" s="64">
        <v>0.78127659569999997</v>
      </c>
      <c r="X16" s="64">
        <v>0.76152586509999998</v>
      </c>
      <c r="Y16" s="64">
        <v>0.50987536529999999</v>
      </c>
      <c r="Z16" s="99">
        <v>0.70025999999999999</v>
      </c>
      <c r="AA16" s="65">
        <f>VLOOKUP(O16,既存・導入予定!$E$32:$S$43,13,0)</f>
        <v>0.56100000000000005</v>
      </c>
      <c r="AB16" s="65">
        <f t="shared" si="1"/>
        <v>0.90300000000000002</v>
      </c>
      <c r="AD16" s="7"/>
      <c r="AE16" s="8" t="s">
        <v>167</v>
      </c>
      <c r="AF16" s="96">
        <v>0.91115999999999997</v>
      </c>
    </row>
    <row r="17" spans="2:33" ht="14.25" customHeight="1" thickBot="1">
      <c r="B17" s="10" t="s">
        <v>199</v>
      </c>
      <c r="C17" s="10" t="s">
        <v>9</v>
      </c>
      <c r="E17" s="10">
        <v>1959</v>
      </c>
      <c r="I17" s="54">
        <v>1</v>
      </c>
      <c r="J17" s="56" t="s">
        <v>5</v>
      </c>
      <c r="K17" s="56" t="s">
        <v>272</v>
      </c>
      <c r="L17" s="56" t="s">
        <v>292</v>
      </c>
      <c r="M17" s="40">
        <v>0.21</v>
      </c>
      <c r="N17" s="57"/>
      <c r="O17" s="5">
        <v>1</v>
      </c>
      <c r="P17" s="68" t="s">
        <v>41</v>
      </c>
      <c r="Q17" s="68" t="s">
        <v>63</v>
      </c>
      <c r="R17" s="69" t="s">
        <v>589</v>
      </c>
      <c r="S17" s="70" t="s">
        <v>157</v>
      </c>
      <c r="T17" s="71" t="str">
        <f t="shared" si="0"/>
        <v>1水冷式冷房104＜能力インバータ制御</v>
      </c>
      <c r="U17" s="72" t="s">
        <v>166</v>
      </c>
      <c r="V17" s="73">
        <v>-0.22</v>
      </c>
      <c r="W17" s="73">
        <v>1.22</v>
      </c>
      <c r="X17" s="73">
        <v>0.1733333333</v>
      </c>
      <c r="Y17" s="73">
        <v>1.0233333333000001</v>
      </c>
      <c r="Z17" s="100">
        <v>1.06667</v>
      </c>
      <c r="AA17" s="74">
        <f>VLOOKUP(O17,既存・導入予定!$E$32:$S$43,13,0)</f>
        <v>0.56100000000000005</v>
      </c>
      <c r="AB17" s="74">
        <f t="shared" si="1"/>
        <v>1.0960000000000001</v>
      </c>
      <c r="AD17" s="7"/>
      <c r="AE17" s="8" t="s">
        <v>168</v>
      </c>
      <c r="AF17" s="96">
        <v>1.11737</v>
      </c>
    </row>
    <row r="18" spans="2:33" ht="13.5" customHeight="1">
      <c r="B18" s="10" t="s">
        <v>200</v>
      </c>
      <c r="C18" s="10" t="s">
        <v>9</v>
      </c>
      <c r="E18" s="10">
        <v>1960</v>
      </c>
      <c r="G18" s="8" t="s">
        <v>51</v>
      </c>
      <c r="I18" s="54">
        <v>1</v>
      </c>
      <c r="J18" s="56" t="s">
        <v>6</v>
      </c>
      <c r="K18" s="56" t="s">
        <v>271</v>
      </c>
      <c r="L18" s="56" t="s">
        <v>293</v>
      </c>
      <c r="M18" s="40">
        <v>0</v>
      </c>
      <c r="N18" s="57"/>
      <c r="O18" s="6">
        <v>1</v>
      </c>
      <c r="P18" s="75" t="s">
        <v>81</v>
      </c>
      <c r="Q18" s="75" t="s">
        <v>63</v>
      </c>
      <c r="R18" s="76" t="s">
        <v>592</v>
      </c>
      <c r="S18" s="77" t="s">
        <v>53</v>
      </c>
      <c r="T18" s="78" t="str">
        <f t="shared" si="0"/>
        <v>1空冷式（冷房専用）冷房能力≦31.3ON/OFF制御</v>
      </c>
      <c r="U18" s="79" t="s">
        <v>167</v>
      </c>
      <c r="V18" s="80">
        <v>0.1220657277</v>
      </c>
      <c r="W18" s="80">
        <v>0.87793427229999998</v>
      </c>
      <c r="X18" s="80">
        <v>0.1112216198</v>
      </c>
      <c r="Y18" s="80">
        <v>0.88335632630000005</v>
      </c>
      <c r="Z18" s="101">
        <v>0.91115999999999997</v>
      </c>
      <c r="AA18" s="81">
        <f>VLOOKUP(O18,既存・導入予定!$E$32:$S$43,13,0)</f>
        <v>0.56100000000000005</v>
      </c>
      <c r="AB18" s="81">
        <f t="shared" si="1"/>
        <v>0.94599999999999995</v>
      </c>
      <c r="AD18" s="7"/>
      <c r="AE18" s="7" t="s">
        <v>169</v>
      </c>
      <c r="AF18" s="93">
        <v>0.98973</v>
      </c>
    </row>
    <row r="19" spans="2:33" ht="13.5" customHeight="1">
      <c r="B19" s="10" t="s">
        <v>201</v>
      </c>
      <c r="C19" s="10" t="s">
        <v>9</v>
      </c>
      <c r="E19" s="10">
        <v>1961</v>
      </c>
      <c r="G19" s="10" t="s">
        <v>157</v>
      </c>
      <c r="I19" s="54">
        <v>1</v>
      </c>
      <c r="J19" s="56" t="s">
        <v>6</v>
      </c>
      <c r="K19" s="56" t="s">
        <v>272</v>
      </c>
      <c r="L19" s="56" t="s">
        <v>294</v>
      </c>
      <c r="M19" s="40">
        <v>0.23699999999999999</v>
      </c>
      <c r="N19" s="57"/>
      <c r="O19" s="4">
        <v>1</v>
      </c>
      <c r="P19" s="59" t="s">
        <v>81</v>
      </c>
      <c r="Q19" s="60" t="s">
        <v>63</v>
      </c>
      <c r="R19" s="76" t="s">
        <v>592</v>
      </c>
      <c r="S19" s="10" t="s">
        <v>157</v>
      </c>
      <c r="T19" s="62" t="str">
        <f t="shared" si="0"/>
        <v>1空冷式（冷房専用）冷房能力≦31.3インバータ制御</v>
      </c>
      <c r="U19" s="79" t="s">
        <v>168</v>
      </c>
      <c r="V19" s="64">
        <v>-0.45200000000000001</v>
      </c>
      <c r="W19" s="64">
        <v>1.452</v>
      </c>
      <c r="X19" s="64">
        <v>0.4345164319</v>
      </c>
      <c r="Y19" s="64">
        <v>1.0087417839999999</v>
      </c>
      <c r="Z19" s="99">
        <v>1.11737</v>
      </c>
      <c r="AA19" s="65">
        <f>VLOOKUP(O19,既存・導入予定!$E$32:$S$43,13,0)</f>
        <v>0.56100000000000005</v>
      </c>
      <c r="AB19" s="65">
        <f t="shared" si="1"/>
        <v>1.198</v>
      </c>
      <c r="AD19" s="7"/>
      <c r="AE19" s="7" t="s">
        <v>170</v>
      </c>
      <c r="AF19" s="93">
        <v>1.15195</v>
      </c>
    </row>
    <row r="20" spans="2:33" ht="13.5" customHeight="1">
      <c r="B20" s="10" t="s">
        <v>202</v>
      </c>
      <c r="C20" s="10" t="s">
        <v>9</v>
      </c>
      <c r="E20" s="10">
        <v>1962</v>
      </c>
      <c r="G20" s="10" t="s">
        <v>156</v>
      </c>
      <c r="I20" s="54">
        <v>1</v>
      </c>
      <c r="J20" s="56" t="s">
        <v>7</v>
      </c>
      <c r="K20" s="56" t="s">
        <v>271</v>
      </c>
      <c r="L20" s="56" t="s">
        <v>295</v>
      </c>
      <c r="M20" s="40">
        <v>0</v>
      </c>
      <c r="N20" s="57"/>
      <c r="O20" s="4">
        <v>1</v>
      </c>
      <c r="P20" s="59" t="s">
        <v>81</v>
      </c>
      <c r="Q20" s="60" t="s">
        <v>63</v>
      </c>
      <c r="R20" s="61" t="s">
        <v>593</v>
      </c>
      <c r="S20" s="10" t="s">
        <v>53</v>
      </c>
      <c r="T20" s="62" t="str">
        <f t="shared" si="0"/>
        <v>1空冷式（冷房専用）冷房31.3＜能力≦96.5ON/OFF制御</v>
      </c>
      <c r="U20" s="79" t="s">
        <v>169</v>
      </c>
      <c r="V20" s="64">
        <v>-0.10214499170000001</v>
      </c>
      <c r="W20" s="64">
        <v>1.1021449916999999</v>
      </c>
      <c r="X20" s="64">
        <v>0.24536083019999999</v>
      </c>
      <c r="Y20" s="64">
        <v>0.92839208070000001</v>
      </c>
      <c r="Z20" s="99">
        <v>0.98973</v>
      </c>
      <c r="AA20" s="65">
        <f>VLOOKUP(O20,既存・導入予定!$E$32:$S$43,13,0)</f>
        <v>0.56100000000000005</v>
      </c>
      <c r="AB20" s="65">
        <f t="shared" si="1"/>
        <v>1.044</v>
      </c>
      <c r="AD20" s="7"/>
      <c r="AE20" s="7" t="s">
        <v>171</v>
      </c>
      <c r="AF20" s="93">
        <v>0.96392</v>
      </c>
    </row>
    <row r="21" spans="2:33" ht="13.5" customHeight="1">
      <c r="B21" s="67" t="s">
        <v>203</v>
      </c>
      <c r="C21" s="10" t="s">
        <v>9</v>
      </c>
      <c r="E21" s="10">
        <v>1963</v>
      </c>
      <c r="G21" s="10" t="s">
        <v>52</v>
      </c>
      <c r="I21" s="54">
        <v>1</v>
      </c>
      <c r="J21" s="56" t="s">
        <v>7</v>
      </c>
      <c r="K21" s="56" t="s">
        <v>272</v>
      </c>
      <c r="L21" s="56" t="s">
        <v>296</v>
      </c>
      <c r="M21" s="40">
        <v>0.23300000000000001</v>
      </c>
      <c r="N21" s="57"/>
      <c r="O21" s="4">
        <v>1</v>
      </c>
      <c r="P21" s="59" t="s">
        <v>81</v>
      </c>
      <c r="Q21" s="60" t="s">
        <v>63</v>
      </c>
      <c r="R21" s="61" t="s">
        <v>593</v>
      </c>
      <c r="S21" s="10" t="s">
        <v>52</v>
      </c>
      <c r="T21" s="62" t="str">
        <f t="shared" si="0"/>
        <v>1空冷式（冷房専用）冷房31.3＜能力≦96.5段階制御</v>
      </c>
      <c r="U21" s="79" t="s">
        <v>169</v>
      </c>
      <c r="V21" s="64">
        <v>-0.10214499170000001</v>
      </c>
      <c r="W21" s="64">
        <v>1.1021449916999999</v>
      </c>
      <c r="X21" s="64">
        <v>0.24536083019999999</v>
      </c>
      <c r="Y21" s="64">
        <v>0.92839208070000001</v>
      </c>
      <c r="Z21" s="99">
        <v>0.98973</v>
      </c>
      <c r="AA21" s="65">
        <f>VLOOKUP(O21,既存・導入予定!$E$32:$S$43,13,0)</f>
        <v>0.56100000000000005</v>
      </c>
      <c r="AB21" s="65">
        <f t="shared" si="1"/>
        <v>1.044</v>
      </c>
      <c r="AD21" s="7"/>
      <c r="AE21" s="7" t="s">
        <v>172</v>
      </c>
      <c r="AF21" s="93">
        <v>0.69791999999999998</v>
      </c>
    </row>
    <row r="22" spans="2:33" ht="13.5" customHeight="1">
      <c r="B22" s="67" t="s">
        <v>204</v>
      </c>
      <c r="C22" s="67" t="s">
        <v>1</v>
      </c>
      <c r="E22" s="10">
        <v>1964</v>
      </c>
      <c r="G22" s="10" t="s">
        <v>53</v>
      </c>
      <c r="I22" s="54">
        <v>1</v>
      </c>
      <c r="J22" s="56" t="s">
        <v>8</v>
      </c>
      <c r="K22" s="56" t="s">
        <v>271</v>
      </c>
      <c r="L22" s="56" t="s">
        <v>297</v>
      </c>
      <c r="M22" s="40">
        <v>0</v>
      </c>
      <c r="N22" s="57"/>
      <c r="O22" s="4">
        <v>1</v>
      </c>
      <c r="P22" s="59" t="s">
        <v>81</v>
      </c>
      <c r="Q22" s="60" t="s">
        <v>63</v>
      </c>
      <c r="R22" s="61" t="s">
        <v>593</v>
      </c>
      <c r="S22" s="10" t="s">
        <v>157</v>
      </c>
      <c r="T22" s="62" t="str">
        <f t="shared" si="0"/>
        <v>1空冷式（冷房専用）冷房31.3＜能力≦96.5インバータ制御</v>
      </c>
      <c r="U22" s="79" t="s">
        <v>170</v>
      </c>
      <c r="V22" s="64">
        <v>-0.44831570110000002</v>
      </c>
      <c r="W22" s="64">
        <v>1.4483157011000001</v>
      </c>
      <c r="X22" s="64">
        <v>0.2888480591</v>
      </c>
      <c r="Y22" s="64">
        <v>1.079733821</v>
      </c>
      <c r="Z22" s="99">
        <v>1.15195</v>
      </c>
      <c r="AA22" s="65">
        <f>VLOOKUP(O22,既存・導入予定!$E$32:$S$43,13,0)</f>
        <v>0.56100000000000005</v>
      </c>
      <c r="AB22" s="65">
        <f t="shared" si="1"/>
        <v>1.196</v>
      </c>
      <c r="AE22" s="7" t="s">
        <v>173</v>
      </c>
      <c r="AF22" s="97">
        <v>1.18994</v>
      </c>
      <c r="AG22" s="66"/>
    </row>
    <row r="23" spans="2:33" ht="13.5" customHeight="1">
      <c r="B23" s="10" t="s">
        <v>205</v>
      </c>
      <c r="C23" s="67" t="s">
        <v>1</v>
      </c>
      <c r="E23" s="10">
        <v>1965</v>
      </c>
      <c r="I23" s="54">
        <v>1</v>
      </c>
      <c r="J23" s="56" t="s">
        <v>8</v>
      </c>
      <c r="K23" s="56" t="s">
        <v>272</v>
      </c>
      <c r="L23" s="56" t="s">
        <v>298</v>
      </c>
      <c r="M23" s="40">
        <v>0.37</v>
      </c>
      <c r="N23" s="57"/>
      <c r="O23" s="4">
        <v>1</v>
      </c>
      <c r="P23" s="59" t="s">
        <v>81</v>
      </c>
      <c r="Q23" s="60" t="s">
        <v>63</v>
      </c>
      <c r="R23" s="61" t="s">
        <v>590</v>
      </c>
      <c r="S23" s="10" t="s">
        <v>52</v>
      </c>
      <c r="T23" s="62" t="str">
        <f t="shared" si="0"/>
        <v>1空冷式（冷房専用）冷房96.5＜能力段階制御</v>
      </c>
      <c r="U23" s="79" t="s">
        <v>171</v>
      </c>
      <c r="V23" s="64">
        <v>-3.8026303300000001E-2</v>
      </c>
      <c r="W23" s="64">
        <v>1.0380263032999999</v>
      </c>
      <c r="X23" s="64">
        <v>0.22036567970000001</v>
      </c>
      <c r="Y23" s="64">
        <v>0.90883031179999996</v>
      </c>
      <c r="Z23" s="99">
        <v>0.96392</v>
      </c>
      <c r="AA23" s="65">
        <f>VLOOKUP(O23,既存・導入予定!$E$32:$S$43,13,0)</f>
        <v>0.56100000000000005</v>
      </c>
      <c r="AB23" s="65">
        <f t="shared" si="1"/>
        <v>1.016</v>
      </c>
      <c r="AE23" s="8" t="s">
        <v>144</v>
      </c>
      <c r="AF23" s="98">
        <v>0.91161999999999999</v>
      </c>
      <c r="AG23" s="66"/>
    </row>
    <row r="24" spans="2:33" ht="13.5" customHeight="1">
      <c r="B24" s="67" t="s">
        <v>206</v>
      </c>
      <c r="C24" s="67" t="s">
        <v>1</v>
      </c>
      <c r="E24" s="10">
        <v>1966</v>
      </c>
      <c r="G24" s="8" t="s">
        <v>187</v>
      </c>
      <c r="I24" s="54">
        <v>1</v>
      </c>
      <c r="J24" s="56" t="s">
        <v>9</v>
      </c>
      <c r="K24" s="56" t="s">
        <v>271</v>
      </c>
      <c r="L24" s="56" t="s">
        <v>299</v>
      </c>
      <c r="M24" s="40">
        <v>0</v>
      </c>
      <c r="N24" s="57"/>
      <c r="O24" s="4">
        <v>1</v>
      </c>
      <c r="P24" s="59" t="s">
        <v>81</v>
      </c>
      <c r="Q24" s="60" t="s">
        <v>63</v>
      </c>
      <c r="R24" s="61" t="s">
        <v>590</v>
      </c>
      <c r="S24" s="10" t="s">
        <v>160</v>
      </c>
      <c r="T24" s="62" t="str">
        <f t="shared" si="0"/>
        <v>1空冷式（冷房専用）冷房96.5＜能力スライド弁制御</v>
      </c>
      <c r="U24" s="79" t="s">
        <v>172</v>
      </c>
      <c r="V24" s="64">
        <v>0.125</v>
      </c>
      <c r="W24" s="64">
        <v>0.875</v>
      </c>
      <c r="X24" s="64">
        <v>0.95833333330000003</v>
      </c>
      <c r="Y24" s="64">
        <v>0.45833333329999998</v>
      </c>
      <c r="Z24" s="99">
        <v>0.69791999999999998</v>
      </c>
      <c r="AA24" s="65">
        <f>VLOOKUP(O24,既存・導入予定!$E$32:$S$43,13,0)</f>
        <v>0.56100000000000005</v>
      </c>
      <c r="AB24" s="65">
        <f t="shared" si="1"/>
        <v>0.94499999999999995</v>
      </c>
      <c r="AE24" s="8" t="s">
        <v>175</v>
      </c>
      <c r="AF24" s="96">
        <v>0.97353999999999996</v>
      </c>
    </row>
    <row r="25" spans="2:33" ht="13.5" customHeight="1" thickBot="1">
      <c r="B25" s="67" t="s">
        <v>207</v>
      </c>
      <c r="C25" s="67" t="s">
        <v>8</v>
      </c>
      <c r="E25" s="10">
        <v>1967</v>
      </c>
      <c r="G25" s="10">
        <v>8.64</v>
      </c>
      <c r="I25" s="54">
        <v>1</v>
      </c>
      <c r="J25" s="56" t="s">
        <v>9</v>
      </c>
      <c r="K25" s="56" t="s">
        <v>272</v>
      </c>
      <c r="L25" s="56" t="s">
        <v>300</v>
      </c>
      <c r="M25" s="40">
        <v>0.27800000000000002</v>
      </c>
      <c r="N25" s="57"/>
      <c r="O25" s="5">
        <v>1</v>
      </c>
      <c r="P25" s="68" t="s">
        <v>81</v>
      </c>
      <c r="Q25" s="68" t="s">
        <v>63</v>
      </c>
      <c r="R25" s="69" t="s">
        <v>590</v>
      </c>
      <c r="S25" s="70" t="s">
        <v>157</v>
      </c>
      <c r="T25" s="71" t="str">
        <f t="shared" si="0"/>
        <v>1空冷式（冷房専用）冷房96.5＜能力インバータ制御</v>
      </c>
      <c r="U25" s="72" t="s">
        <v>173</v>
      </c>
      <c r="V25" s="73">
        <v>-0.30225513710000002</v>
      </c>
      <c r="W25" s="73">
        <v>1.3022551371</v>
      </c>
      <c r="X25" s="73">
        <v>-0.1552682987</v>
      </c>
      <c r="Y25" s="73">
        <v>1.2287617179000001</v>
      </c>
      <c r="Z25" s="100">
        <v>1.18994</v>
      </c>
      <c r="AA25" s="74">
        <f>VLOOKUP(O25,既存・導入予定!$E$32:$S$43,13,0)</f>
        <v>0.56100000000000005</v>
      </c>
      <c r="AB25" s="74">
        <f t="shared" si="1"/>
        <v>1.1319999999999999</v>
      </c>
      <c r="AE25" s="8" t="s">
        <v>176</v>
      </c>
      <c r="AF25" s="96">
        <v>1.0448200000000001</v>
      </c>
    </row>
    <row r="26" spans="2:33" ht="13.5" customHeight="1">
      <c r="B26" s="67" t="s">
        <v>208</v>
      </c>
      <c r="C26" s="67" t="s">
        <v>8</v>
      </c>
      <c r="E26" s="10">
        <v>1968</v>
      </c>
      <c r="I26" s="54">
        <v>1</v>
      </c>
      <c r="J26" s="56" t="s">
        <v>10</v>
      </c>
      <c r="K26" s="56" t="s">
        <v>271</v>
      </c>
      <c r="L26" s="56" t="s">
        <v>301</v>
      </c>
      <c r="M26" s="40">
        <v>0</v>
      </c>
      <c r="N26" s="57"/>
      <c r="O26" s="6">
        <v>1</v>
      </c>
      <c r="P26" s="75" t="s">
        <v>183</v>
      </c>
      <c r="Q26" s="75" t="s">
        <v>63</v>
      </c>
      <c r="R26" s="76" t="s">
        <v>592</v>
      </c>
      <c r="S26" s="77" t="s">
        <v>53</v>
      </c>
      <c r="T26" s="78" t="str">
        <f t="shared" si="0"/>
        <v>1空冷式（ヒートポンプ）冷房能力≦31.3ON/OFF制御</v>
      </c>
      <c r="U26" s="79" t="s">
        <v>174</v>
      </c>
      <c r="V26" s="80">
        <v>0.1220657277</v>
      </c>
      <c r="W26" s="80">
        <v>0.87793427229999998</v>
      </c>
      <c r="X26" s="80">
        <v>0.1112216198</v>
      </c>
      <c r="Y26" s="80">
        <v>0.88335632630000005</v>
      </c>
      <c r="Z26" s="101">
        <v>0.91161999999999999</v>
      </c>
      <c r="AA26" s="81">
        <f>VLOOKUP(O26,既存・導入予定!$E$32:$S$43,13,0)</f>
        <v>0.56100000000000005</v>
      </c>
      <c r="AB26" s="81">
        <f t="shared" si="1"/>
        <v>0.94599999999999995</v>
      </c>
      <c r="AE26" s="8" t="s">
        <v>177</v>
      </c>
      <c r="AF26" s="96">
        <v>0.95906999999999998</v>
      </c>
    </row>
    <row r="27" spans="2:33" ht="13.5" customHeight="1">
      <c r="B27" s="67" t="s">
        <v>209</v>
      </c>
      <c r="C27" s="67" t="s">
        <v>8</v>
      </c>
      <c r="E27" s="10">
        <v>1969</v>
      </c>
      <c r="G27" s="8" t="s">
        <v>188</v>
      </c>
      <c r="I27" s="54">
        <v>1</v>
      </c>
      <c r="J27" s="56" t="s">
        <v>10</v>
      </c>
      <c r="K27" s="56" t="s">
        <v>272</v>
      </c>
      <c r="L27" s="56" t="s">
        <v>302</v>
      </c>
      <c r="M27" s="40">
        <v>0.56100000000000005</v>
      </c>
      <c r="N27" s="57"/>
      <c r="O27" s="4">
        <v>1</v>
      </c>
      <c r="P27" s="60" t="s">
        <v>183</v>
      </c>
      <c r="Q27" s="60" t="s">
        <v>63</v>
      </c>
      <c r="R27" s="61" t="s">
        <v>593</v>
      </c>
      <c r="S27" s="10" t="s">
        <v>52</v>
      </c>
      <c r="T27" s="62" t="str">
        <f t="shared" si="0"/>
        <v>1空冷式（ヒートポンプ）冷房31.3＜能力≦96.5段階制御</v>
      </c>
      <c r="U27" s="63" t="s">
        <v>175</v>
      </c>
      <c r="V27" s="64">
        <v>-7.3641976200000001E-2</v>
      </c>
      <c r="W27" s="64">
        <v>1.0736419762</v>
      </c>
      <c r="X27" s="64">
        <v>0.25312061679999998</v>
      </c>
      <c r="Y27" s="64">
        <v>0.91026067970000002</v>
      </c>
      <c r="Z27" s="99">
        <v>0.97353999999999996</v>
      </c>
      <c r="AA27" s="65">
        <f>VLOOKUP(O27,既存・導入予定!$E$32:$S$43,13,0)</f>
        <v>0.56100000000000005</v>
      </c>
      <c r="AB27" s="65">
        <f t="shared" si="1"/>
        <v>1.032</v>
      </c>
      <c r="AE27" s="8" t="s">
        <v>178</v>
      </c>
      <c r="AF27" s="96">
        <v>0.69816999999999996</v>
      </c>
    </row>
    <row r="28" spans="2:33" ht="13.5" customHeight="1">
      <c r="B28" s="67" t="s">
        <v>210</v>
      </c>
      <c r="C28" s="67" t="s">
        <v>8</v>
      </c>
      <c r="E28" s="10">
        <v>1970</v>
      </c>
      <c r="G28" s="10">
        <v>2.58E-2</v>
      </c>
      <c r="I28" s="54">
        <v>1</v>
      </c>
      <c r="J28" s="56" t="s">
        <v>11</v>
      </c>
      <c r="K28" s="56" t="s">
        <v>271</v>
      </c>
      <c r="L28" s="56" t="s">
        <v>303</v>
      </c>
      <c r="M28" s="40">
        <v>0</v>
      </c>
      <c r="N28" s="57"/>
      <c r="O28" s="4">
        <v>1</v>
      </c>
      <c r="P28" s="60" t="s">
        <v>183</v>
      </c>
      <c r="Q28" s="60" t="s">
        <v>63</v>
      </c>
      <c r="R28" s="61" t="s">
        <v>593</v>
      </c>
      <c r="S28" s="10" t="s">
        <v>157</v>
      </c>
      <c r="T28" s="62" t="str">
        <f t="shared" si="0"/>
        <v>1空冷式（ヒートポンプ）冷房31.3＜能力≦96.5インバータ制御</v>
      </c>
      <c r="U28" s="63" t="s">
        <v>176</v>
      </c>
      <c r="V28" s="64">
        <v>-0.1910561449</v>
      </c>
      <c r="W28" s="64">
        <v>1.1910561448999999</v>
      </c>
      <c r="X28" s="64">
        <v>0.20284681330000001</v>
      </c>
      <c r="Y28" s="64">
        <v>0.99410466580000001</v>
      </c>
      <c r="Z28" s="99">
        <v>1.0448200000000001</v>
      </c>
      <c r="AA28" s="65">
        <f>VLOOKUP(O28,既存・導入予定!$E$32:$S$43,13,0)</f>
        <v>0.56100000000000005</v>
      </c>
      <c r="AB28" s="65">
        <f t="shared" si="1"/>
        <v>1.083</v>
      </c>
      <c r="AE28" s="8" t="s">
        <v>179</v>
      </c>
      <c r="AF28" s="96">
        <v>1.1450499999999999</v>
      </c>
    </row>
    <row r="29" spans="2:33" ht="13.5" customHeight="1">
      <c r="B29" s="67" t="s">
        <v>211</v>
      </c>
      <c r="C29" s="67" t="s">
        <v>8</v>
      </c>
      <c r="E29" s="10">
        <v>1971</v>
      </c>
      <c r="I29" s="54">
        <v>1</v>
      </c>
      <c r="J29" s="56" t="s">
        <v>11</v>
      </c>
      <c r="K29" s="56" t="s">
        <v>272</v>
      </c>
      <c r="L29" s="56" t="s">
        <v>304</v>
      </c>
      <c r="M29" s="40">
        <v>0.66600000000000004</v>
      </c>
      <c r="N29" s="57"/>
      <c r="O29" s="4">
        <v>1</v>
      </c>
      <c r="P29" s="60" t="s">
        <v>183</v>
      </c>
      <c r="Q29" s="60" t="s">
        <v>63</v>
      </c>
      <c r="R29" s="61" t="s">
        <v>590</v>
      </c>
      <c r="S29" s="10" t="s">
        <v>52</v>
      </c>
      <c r="T29" s="62" t="str">
        <f t="shared" si="0"/>
        <v>1空冷式（ヒートポンプ）冷房96.5＜能力段階制御</v>
      </c>
      <c r="U29" s="63" t="s">
        <v>177</v>
      </c>
      <c r="V29" s="64">
        <v>-1.1106544600000001E-2</v>
      </c>
      <c r="W29" s="64">
        <v>1.0111065446</v>
      </c>
      <c r="X29" s="64">
        <v>0.18594431140000001</v>
      </c>
      <c r="Y29" s="64">
        <v>0.91258111659999996</v>
      </c>
      <c r="Z29" s="99">
        <v>0.95906999999999998</v>
      </c>
      <c r="AA29" s="65">
        <f>VLOOKUP(O29,既存・導入予定!$E$32:$S$43,13,0)</f>
        <v>0.56100000000000005</v>
      </c>
      <c r="AB29" s="65">
        <f t="shared" si="1"/>
        <v>1.004</v>
      </c>
    </row>
    <row r="30" spans="2:33" ht="13.5" customHeight="1">
      <c r="B30" s="67" t="s">
        <v>212</v>
      </c>
      <c r="C30" s="67" t="s">
        <v>8</v>
      </c>
      <c r="E30" s="10">
        <v>1972</v>
      </c>
      <c r="I30" s="54">
        <v>1</v>
      </c>
      <c r="J30" s="56" t="s">
        <v>12</v>
      </c>
      <c r="K30" s="56" t="s">
        <v>271</v>
      </c>
      <c r="L30" s="56" t="s">
        <v>305</v>
      </c>
      <c r="M30" s="40">
        <v>5.8000000000000003E-2</v>
      </c>
      <c r="N30" s="57"/>
      <c r="O30" s="4">
        <v>1</v>
      </c>
      <c r="P30" s="60" t="s">
        <v>183</v>
      </c>
      <c r="Q30" s="60" t="s">
        <v>63</v>
      </c>
      <c r="R30" s="61" t="s">
        <v>590</v>
      </c>
      <c r="S30" s="10" t="s">
        <v>160</v>
      </c>
      <c r="T30" s="62" t="str">
        <f t="shared" si="0"/>
        <v>1空冷式（ヒートポンプ）冷房96.5＜能力スライド弁制御</v>
      </c>
      <c r="U30" s="63" t="s">
        <v>178</v>
      </c>
      <c r="V30" s="64">
        <v>0.17299999999999999</v>
      </c>
      <c r="W30" s="64">
        <v>0.82699999999999996</v>
      </c>
      <c r="X30" s="64">
        <v>0.86133333329999995</v>
      </c>
      <c r="Y30" s="64">
        <v>0.4828333333</v>
      </c>
      <c r="Z30" s="99">
        <v>0.69816999999999996</v>
      </c>
      <c r="AA30" s="65">
        <f>VLOOKUP(O30,既存・導入予定!$E$32:$S$43,13,0)</f>
        <v>0.56100000000000005</v>
      </c>
      <c r="AB30" s="65">
        <f t="shared" si="1"/>
        <v>0.92400000000000004</v>
      </c>
    </row>
    <row r="31" spans="2:33" ht="13.5" customHeight="1" thickBot="1">
      <c r="B31" s="67" t="s">
        <v>213</v>
      </c>
      <c r="C31" s="67" t="s">
        <v>3</v>
      </c>
      <c r="E31" s="10">
        <v>1973</v>
      </c>
      <c r="I31" s="54">
        <v>1</v>
      </c>
      <c r="J31" s="56" t="s">
        <v>12</v>
      </c>
      <c r="K31" s="56" t="s">
        <v>272</v>
      </c>
      <c r="L31" s="56" t="s">
        <v>306</v>
      </c>
      <c r="M31" s="40">
        <v>0.158</v>
      </c>
      <c r="N31" s="57"/>
      <c r="O31" s="5">
        <v>1</v>
      </c>
      <c r="P31" s="68" t="s">
        <v>183</v>
      </c>
      <c r="Q31" s="68" t="s">
        <v>63</v>
      </c>
      <c r="R31" s="69" t="s">
        <v>590</v>
      </c>
      <c r="S31" s="70" t="s">
        <v>157</v>
      </c>
      <c r="T31" s="71" t="str">
        <f t="shared" si="0"/>
        <v>1空冷式（ヒートポンプ）冷房96.5＜能力インバータ制御</v>
      </c>
      <c r="U31" s="72" t="s">
        <v>179</v>
      </c>
      <c r="V31" s="73">
        <v>-0.27426738779999998</v>
      </c>
      <c r="W31" s="73">
        <v>1.2742673877999999</v>
      </c>
      <c r="X31" s="73">
        <v>-3.1674462E-2</v>
      </c>
      <c r="Y31" s="73">
        <v>1.1529709249</v>
      </c>
      <c r="Z31" s="100">
        <v>1.1450499999999999</v>
      </c>
      <c r="AA31" s="74">
        <f>VLOOKUP(O31,既存・導入予定!$E$32:$S$43,13,0)</f>
        <v>0.56100000000000005</v>
      </c>
      <c r="AB31" s="74">
        <f t="shared" si="1"/>
        <v>1.1200000000000001</v>
      </c>
    </row>
    <row r="32" spans="2:33" ht="13.5" customHeight="1">
      <c r="B32" s="67" t="s">
        <v>214</v>
      </c>
      <c r="C32" s="67" t="s">
        <v>3</v>
      </c>
      <c r="E32" s="10">
        <v>1974</v>
      </c>
      <c r="I32" s="54">
        <v>2</v>
      </c>
      <c r="J32" s="56" t="s">
        <v>1</v>
      </c>
      <c r="K32" s="56" t="s">
        <v>271</v>
      </c>
      <c r="L32" s="56" t="s">
        <v>307</v>
      </c>
      <c r="M32" s="40">
        <v>0</v>
      </c>
      <c r="N32" s="57"/>
      <c r="O32" s="37">
        <v>1</v>
      </c>
      <c r="P32" s="82" t="s">
        <v>183</v>
      </c>
      <c r="Q32" s="82" t="s">
        <v>180</v>
      </c>
      <c r="R32" s="83" t="s">
        <v>592</v>
      </c>
      <c r="S32" s="84" t="s">
        <v>53</v>
      </c>
      <c r="T32" s="85" t="str">
        <f t="shared" ref="T32:T37" si="2">O32&amp;P32&amp;Q32&amp;R32&amp;S32</f>
        <v>1空冷式（ヒートポンプ）暖房能力≦31.3ON/OFF制御</v>
      </c>
      <c r="U32" s="86" t="s">
        <v>174</v>
      </c>
      <c r="V32" s="87">
        <v>0.1220657277</v>
      </c>
      <c r="W32" s="87">
        <v>0.87793427229999998</v>
      </c>
      <c r="X32" s="87">
        <v>0.1112216198</v>
      </c>
      <c r="Y32" s="87">
        <v>0.88335632630000005</v>
      </c>
      <c r="Z32" s="102">
        <v>0.91161999999999999</v>
      </c>
      <c r="AA32" s="88">
        <f>VLOOKUP(O32,既存・導入予定!$E$32:$S$43,13,0)</f>
        <v>0.56100000000000005</v>
      </c>
      <c r="AB32" s="88">
        <f t="shared" si="1"/>
        <v>0.94599999999999995</v>
      </c>
    </row>
    <row r="33" spans="2:28" ht="13.5" customHeight="1">
      <c r="B33" s="67" t="s">
        <v>215</v>
      </c>
      <c r="C33" s="67" t="s">
        <v>3</v>
      </c>
      <c r="E33" s="10">
        <v>1975</v>
      </c>
      <c r="I33" s="54">
        <v>2</v>
      </c>
      <c r="J33" s="56" t="s">
        <v>1</v>
      </c>
      <c r="K33" s="56" t="s">
        <v>272</v>
      </c>
      <c r="L33" s="56" t="s">
        <v>308</v>
      </c>
      <c r="M33" s="40">
        <v>0.193</v>
      </c>
      <c r="N33" s="57"/>
      <c r="O33" s="4">
        <v>1</v>
      </c>
      <c r="P33" s="60" t="s">
        <v>183</v>
      </c>
      <c r="Q33" s="60" t="s">
        <v>180</v>
      </c>
      <c r="R33" s="61" t="s">
        <v>593</v>
      </c>
      <c r="S33" s="10" t="s">
        <v>52</v>
      </c>
      <c r="T33" s="62" t="str">
        <f t="shared" si="2"/>
        <v>1空冷式（ヒートポンプ）暖房31.3＜能力≦96.5段階制御</v>
      </c>
      <c r="U33" s="63" t="s">
        <v>175</v>
      </c>
      <c r="V33" s="64">
        <v>-7.3641976200000001E-2</v>
      </c>
      <c r="W33" s="64">
        <v>1.0736419762</v>
      </c>
      <c r="X33" s="64">
        <v>0.25312061679999998</v>
      </c>
      <c r="Y33" s="64">
        <v>0.91026067970000002</v>
      </c>
      <c r="Z33" s="99">
        <v>0.97353999999999996</v>
      </c>
      <c r="AA33" s="65">
        <f>VLOOKUP(O33,既存・導入予定!$E$32:$S$43,13,0)</f>
        <v>0.56100000000000005</v>
      </c>
      <c r="AB33" s="65">
        <f t="shared" si="1"/>
        <v>1.032</v>
      </c>
    </row>
    <row r="34" spans="2:28" ht="13.5" customHeight="1">
      <c r="B34" s="67" t="s">
        <v>216</v>
      </c>
      <c r="C34" s="67" t="s">
        <v>3</v>
      </c>
      <c r="E34" s="10">
        <v>1976</v>
      </c>
      <c r="I34" s="54">
        <v>2</v>
      </c>
      <c r="J34" s="56" t="s">
        <v>2</v>
      </c>
      <c r="K34" s="56" t="s">
        <v>271</v>
      </c>
      <c r="L34" s="56" t="s">
        <v>309</v>
      </c>
      <c r="M34" s="40">
        <v>0</v>
      </c>
      <c r="N34" s="57"/>
      <c r="O34" s="4">
        <v>1</v>
      </c>
      <c r="P34" s="60" t="s">
        <v>183</v>
      </c>
      <c r="Q34" s="60" t="s">
        <v>180</v>
      </c>
      <c r="R34" s="61" t="s">
        <v>593</v>
      </c>
      <c r="S34" s="10" t="s">
        <v>157</v>
      </c>
      <c r="T34" s="62" t="str">
        <f t="shared" si="2"/>
        <v>1空冷式（ヒートポンプ）暖房31.3＜能力≦96.5インバータ制御</v>
      </c>
      <c r="U34" s="63" t="s">
        <v>176</v>
      </c>
      <c r="V34" s="64">
        <v>-0.1910561449</v>
      </c>
      <c r="W34" s="64">
        <v>1.1910561448999999</v>
      </c>
      <c r="X34" s="64">
        <v>0.20284681330000001</v>
      </c>
      <c r="Y34" s="64">
        <v>0.99410466580000001</v>
      </c>
      <c r="Z34" s="99">
        <v>1.0448200000000001</v>
      </c>
      <c r="AA34" s="65">
        <f>VLOOKUP(O34,既存・導入予定!$E$32:$S$43,13,0)</f>
        <v>0.56100000000000005</v>
      </c>
      <c r="AB34" s="65">
        <f t="shared" si="1"/>
        <v>1.083</v>
      </c>
    </row>
    <row r="35" spans="2:28" ht="13.5" customHeight="1">
      <c r="B35" s="67" t="s">
        <v>217</v>
      </c>
      <c r="C35" s="67" t="s">
        <v>3</v>
      </c>
      <c r="E35" s="10">
        <v>1977</v>
      </c>
      <c r="I35" s="54">
        <v>2</v>
      </c>
      <c r="J35" s="56" t="s">
        <v>2</v>
      </c>
      <c r="K35" s="56" t="s">
        <v>272</v>
      </c>
      <c r="L35" s="56" t="s">
        <v>310</v>
      </c>
      <c r="M35" s="40">
        <v>0.22900000000000001</v>
      </c>
      <c r="N35" s="57"/>
      <c r="O35" s="4">
        <v>1</v>
      </c>
      <c r="P35" s="60" t="s">
        <v>183</v>
      </c>
      <c r="Q35" s="60" t="s">
        <v>180</v>
      </c>
      <c r="R35" s="61" t="s">
        <v>590</v>
      </c>
      <c r="S35" s="10" t="s">
        <v>52</v>
      </c>
      <c r="T35" s="62" t="str">
        <f t="shared" si="2"/>
        <v>1空冷式（ヒートポンプ）暖房96.5＜能力段階制御</v>
      </c>
      <c r="U35" s="63" t="s">
        <v>177</v>
      </c>
      <c r="V35" s="64">
        <v>-1.1106544600000001E-2</v>
      </c>
      <c r="W35" s="64">
        <v>1.0111065446</v>
      </c>
      <c r="X35" s="64">
        <v>0.18594431140000001</v>
      </c>
      <c r="Y35" s="64">
        <v>0.91258111659999996</v>
      </c>
      <c r="Z35" s="99">
        <v>0.95906999999999998</v>
      </c>
      <c r="AA35" s="65">
        <f>VLOOKUP(O35,既存・導入予定!$E$32:$S$43,13,0)</f>
        <v>0.56100000000000005</v>
      </c>
      <c r="AB35" s="65">
        <f t="shared" si="1"/>
        <v>1.004</v>
      </c>
    </row>
    <row r="36" spans="2:28" ht="13.5" customHeight="1">
      <c r="B36" s="67" t="s">
        <v>218</v>
      </c>
      <c r="C36" s="67" t="s">
        <v>2</v>
      </c>
      <c r="E36" s="10">
        <v>1978</v>
      </c>
      <c r="I36" s="54">
        <v>2</v>
      </c>
      <c r="J36" s="56" t="s">
        <v>3</v>
      </c>
      <c r="K36" s="56" t="s">
        <v>271</v>
      </c>
      <c r="L36" s="56" t="s">
        <v>311</v>
      </c>
      <c r="M36" s="40">
        <v>0</v>
      </c>
      <c r="N36" s="57"/>
      <c r="O36" s="4">
        <v>1</v>
      </c>
      <c r="P36" s="60" t="s">
        <v>183</v>
      </c>
      <c r="Q36" s="60" t="s">
        <v>180</v>
      </c>
      <c r="R36" s="61" t="s">
        <v>590</v>
      </c>
      <c r="S36" s="10" t="s">
        <v>160</v>
      </c>
      <c r="T36" s="62" t="str">
        <f t="shared" si="2"/>
        <v>1空冷式（ヒートポンプ）暖房96.5＜能力スライド弁制御</v>
      </c>
      <c r="U36" s="63" t="s">
        <v>178</v>
      </c>
      <c r="V36" s="64">
        <v>0.17299999999999999</v>
      </c>
      <c r="W36" s="64">
        <v>0.82699999999999996</v>
      </c>
      <c r="X36" s="64">
        <v>0.86133333329999995</v>
      </c>
      <c r="Y36" s="64">
        <v>0.4828333333</v>
      </c>
      <c r="Z36" s="99">
        <v>0.69816999999999996</v>
      </c>
      <c r="AA36" s="65">
        <f>VLOOKUP(O36,既存・導入予定!$E$32:$S$43,13,0)</f>
        <v>0.56100000000000005</v>
      </c>
      <c r="AB36" s="65">
        <f t="shared" si="1"/>
        <v>0.92400000000000004</v>
      </c>
    </row>
    <row r="37" spans="2:28" ht="13.5" customHeight="1" thickBot="1">
      <c r="B37" s="67" t="s">
        <v>219</v>
      </c>
      <c r="C37" s="67" t="s">
        <v>2</v>
      </c>
      <c r="E37" s="10">
        <v>1979</v>
      </c>
      <c r="I37" s="54">
        <v>2</v>
      </c>
      <c r="J37" s="56" t="s">
        <v>3</v>
      </c>
      <c r="K37" s="56" t="s">
        <v>272</v>
      </c>
      <c r="L37" s="56" t="s">
        <v>312</v>
      </c>
      <c r="M37" s="40">
        <v>0.254</v>
      </c>
      <c r="N37" s="57"/>
      <c r="O37" s="5">
        <v>1</v>
      </c>
      <c r="P37" s="68" t="s">
        <v>183</v>
      </c>
      <c r="Q37" s="68" t="s">
        <v>180</v>
      </c>
      <c r="R37" s="69" t="s">
        <v>590</v>
      </c>
      <c r="S37" s="70" t="s">
        <v>157</v>
      </c>
      <c r="T37" s="71" t="str">
        <f t="shared" si="2"/>
        <v>1空冷式（ヒートポンプ）暖房96.5＜能力インバータ制御</v>
      </c>
      <c r="U37" s="72" t="s">
        <v>179</v>
      </c>
      <c r="V37" s="73">
        <v>-0.27426738779999998</v>
      </c>
      <c r="W37" s="73">
        <v>1.2742673877999999</v>
      </c>
      <c r="X37" s="73">
        <v>-3.1674462E-2</v>
      </c>
      <c r="Y37" s="73">
        <v>1.1529709249</v>
      </c>
      <c r="Z37" s="100">
        <v>1.1450499999999999</v>
      </c>
      <c r="AA37" s="74">
        <f>VLOOKUP(O37,既存・導入予定!$E$32:$S$43,13,0)</f>
        <v>0.56100000000000005</v>
      </c>
      <c r="AB37" s="74">
        <f t="shared" si="1"/>
        <v>1.1200000000000001</v>
      </c>
    </row>
    <row r="38" spans="2:28" ht="13.5" customHeight="1">
      <c r="B38" s="67" t="s">
        <v>220</v>
      </c>
      <c r="C38" s="67" t="s">
        <v>2</v>
      </c>
      <c r="E38" s="10">
        <v>1980</v>
      </c>
      <c r="I38" s="54">
        <v>2</v>
      </c>
      <c r="J38" s="56" t="s">
        <v>4</v>
      </c>
      <c r="K38" s="56" t="s">
        <v>271</v>
      </c>
      <c r="L38" s="56" t="s">
        <v>313</v>
      </c>
      <c r="M38" s="40">
        <v>0</v>
      </c>
      <c r="N38" s="57"/>
      <c r="O38" s="1">
        <v>2</v>
      </c>
      <c r="P38" s="59" t="s">
        <v>41</v>
      </c>
      <c r="Q38" s="60" t="s">
        <v>62</v>
      </c>
      <c r="R38" s="61" t="s">
        <v>55</v>
      </c>
      <c r="S38" s="10" t="s">
        <v>53</v>
      </c>
      <c r="T38" s="62" t="str">
        <f>O38&amp;P38&amp;Q38&amp;R38&amp;S38</f>
        <v>2水冷式冷房能力≦35ON/OFF制御</v>
      </c>
      <c r="U38" s="63" t="s">
        <v>161</v>
      </c>
      <c r="V38" s="64">
        <v>0.1220657277</v>
      </c>
      <c r="W38" s="64">
        <v>0.87793427229999998</v>
      </c>
      <c r="X38" s="64">
        <v>0.1112216198</v>
      </c>
      <c r="Y38" s="64">
        <v>0.88335632630000005</v>
      </c>
      <c r="Z38" s="99">
        <v>0.91115999999999997</v>
      </c>
      <c r="AA38" s="65">
        <f>VLOOKUP(O38,既存・導入予定!$E$32:$S$43,13,0)</f>
        <v>0.51700000000000002</v>
      </c>
      <c r="AB38" s="65">
        <f t="shared" si="1"/>
        <v>0.94099999999999995</v>
      </c>
    </row>
    <row r="39" spans="2:28" ht="13.5" customHeight="1">
      <c r="B39" s="67" t="s">
        <v>221</v>
      </c>
      <c r="C39" s="67" t="s">
        <v>222</v>
      </c>
      <c r="E39" s="10">
        <v>1981</v>
      </c>
      <c r="I39" s="54">
        <v>2</v>
      </c>
      <c r="J39" s="56" t="s">
        <v>4</v>
      </c>
      <c r="K39" s="56" t="s">
        <v>272</v>
      </c>
      <c r="L39" s="56" t="s">
        <v>314</v>
      </c>
      <c r="M39" s="40">
        <v>0.36699999999999999</v>
      </c>
      <c r="N39" s="57"/>
      <c r="O39" s="1">
        <v>2</v>
      </c>
      <c r="P39" s="59" t="s">
        <v>41</v>
      </c>
      <c r="Q39" s="60" t="s">
        <v>63</v>
      </c>
      <c r="R39" s="61" t="s">
        <v>55</v>
      </c>
      <c r="S39" s="10" t="s">
        <v>52</v>
      </c>
      <c r="T39" s="62" t="str">
        <f t="shared" ref="T39" si="3">O39&amp;P39&amp;Q39&amp;R39&amp;S39</f>
        <v>2水冷式冷房能力≦35段階制御</v>
      </c>
      <c r="U39" s="63" t="s">
        <v>161</v>
      </c>
      <c r="V39" s="64">
        <v>0.1220657277</v>
      </c>
      <c r="W39" s="64">
        <v>0.87793427229999998</v>
      </c>
      <c r="X39" s="64">
        <v>0.1112216198</v>
      </c>
      <c r="Y39" s="64">
        <v>0.88335632630000005</v>
      </c>
      <c r="Z39" s="99">
        <v>0.91115999999999997</v>
      </c>
      <c r="AA39" s="65">
        <f>VLOOKUP(O39,既存・導入予定!$E$32:$S$43,13,0)</f>
        <v>0.51700000000000002</v>
      </c>
      <c r="AB39" s="65">
        <f t="shared" si="1"/>
        <v>0.94099999999999995</v>
      </c>
    </row>
    <row r="40" spans="2:28" ht="13.5" customHeight="1">
      <c r="B40" s="67" t="s">
        <v>223</v>
      </c>
      <c r="C40" s="67" t="s">
        <v>222</v>
      </c>
      <c r="E40" s="10">
        <v>1982</v>
      </c>
      <c r="I40" s="54">
        <v>2</v>
      </c>
      <c r="J40" s="56" t="s">
        <v>5</v>
      </c>
      <c r="K40" s="56" t="s">
        <v>271</v>
      </c>
      <c r="L40" s="56" t="s">
        <v>315</v>
      </c>
      <c r="M40" s="40">
        <v>0</v>
      </c>
      <c r="N40" s="57"/>
      <c r="O40" s="1">
        <v>2</v>
      </c>
      <c r="P40" s="59" t="s">
        <v>41</v>
      </c>
      <c r="Q40" s="60" t="s">
        <v>63</v>
      </c>
      <c r="R40" s="61" t="s">
        <v>56</v>
      </c>
      <c r="S40" s="10" t="s">
        <v>53</v>
      </c>
      <c r="T40" s="62" t="str">
        <f>O40&amp;P40&amp;Q40&amp;R40&amp;S40</f>
        <v>2水冷式冷房35＜能力≦104ON/OFF制御</v>
      </c>
      <c r="U40" s="63" t="s">
        <v>162</v>
      </c>
      <c r="V40" s="64">
        <v>-9.6020889100000006E-2</v>
      </c>
      <c r="W40" s="64">
        <v>1.0960208891000001</v>
      </c>
      <c r="X40" s="64">
        <v>0.2477137086</v>
      </c>
      <c r="Y40" s="64">
        <v>0.92415359019999999</v>
      </c>
      <c r="Z40" s="99">
        <v>0.98607999999999996</v>
      </c>
      <c r="AA40" s="65">
        <f>VLOOKUP(O40,既存・導入予定!$E$32:$S$43,13,0)</f>
        <v>0.51700000000000002</v>
      </c>
      <c r="AB40" s="65">
        <f t="shared" si="1"/>
        <v>1.046</v>
      </c>
    </row>
    <row r="41" spans="2:28" ht="13.5" customHeight="1">
      <c r="B41" s="67" t="s">
        <v>224</v>
      </c>
      <c r="C41" s="67" t="s">
        <v>7</v>
      </c>
      <c r="E41" s="10">
        <v>1983</v>
      </c>
      <c r="I41" s="54">
        <v>2</v>
      </c>
      <c r="J41" s="56" t="s">
        <v>5</v>
      </c>
      <c r="K41" s="56" t="s">
        <v>272</v>
      </c>
      <c r="L41" s="56" t="s">
        <v>316</v>
      </c>
      <c r="M41" s="40">
        <v>0.224</v>
      </c>
      <c r="N41" s="57"/>
      <c r="O41" s="1">
        <v>2</v>
      </c>
      <c r="P41" s="59" t="s">
        <v>41</v>
      </c>
      <c r="Q41" s="60" t="s">
        <v>63</v>
      </c>
      <c r="R41" s="61" t="s">
        <v>56</v>
      </c>
      <c r="S41" s="10" t="s">
        <v>52</v>
      </c>
      <c r="T41" s="62" t="str">
        <f t="shared" ref="T41:T65" si="4">O41&amp;P41&amp;Q41&amp;R41&amp;S41</f>
        <v>2水冷式冷房35＜能力≦104段階制御</v>
      </c>
      <c r="U41" s="63" t="s">
        <v>162</v>
      </c>
      <c r="V41" s="64">
        <v>-9.6020889100000006E-2</v>
      </c>
      <c r="W41" s="64">
        <v>1.0960208891000001</v>
      </c>
      <c r="X41" s="64">
        <v>0.2477137086</v>
      </c>
      <c r="Y41" s="64">
        <v>0.92415359019999999</v>
      </c>
      <c r="Z41" s="99">
        <v>0.98607999999999996</v>
      </c>
      <c r="AA41" s="65">
        <f>VLOOKUP(O41,既存・導入予定!$E$32:$S$43,13,0)</f>
        <v>0.51700000000000002</v>
      </c>
      <c r="AB41" s="65">
        <f t="shared" si="1"/>
        <v>1.046</v>
      </c>
    </row>
    <row r="42" spans="2:28" ht="13.5" customHeight="1">
      <c r="B42" s="67" t="s">
        <v>225</v>
      </c>
      <c r="C42" s="67" t="s">
        <v>7</v>
      </c>
      <c r="E42" s="10">
        <v>1984</v>
      </c>
      <c r="I42" s="54">
        <v>2</v>
      </c>
      <c r="J42" s="56" t="s">
        <v>6</v>
      </c>
      <c r="K42" s="56" t="s">
        <v>271</v>
      </c>
      <c r="L42" s="56" t="s">
        <v>317</v>
      </c>
      <c r="M42" s="40">
        <v>0</v>
      </c>
      <c r="N42" s="57"/>
      <c r="O42" s="1">
        <v>2</v>
      </c>
      <c r="P42" s="59" t="s">
        <v>41</v>
      </c>
      <c r="Q42" s="60" t="s">
        <v>63</v>
      </c>
      <c r="R42" s="61" t="s">
        <v>56</v>
      </c>
      <c r="S42" s="10" t="s">
        <v>157</v>
      </c>
      <c r="T42" s="62" t="str">
        <f t="shared" si="4"/>
        <v>2水冷式冷房35＜能力≦104インバータ制御</v>
      </c>
      <c r="U42" s="63" t="s">
        <v>163</v>
      </c>
      <c r="V42" s="64">
        <v>-0.14000000000000001</v>
      </c>
      <c r="W42" s="64">
        <v>1.1399999999999999</v>
      </c>
      <c r="X42" s="64">
        <v>0.26122065729999999</v>
      </c>
      <c r="Y42" s="64">
        <v>0.93938967139999996</v>
      </c>
      <c r="Z42" s="99">
        <v>1.0046900000000001</v>
      </c>
      <c r="AA42" s="65">
        <f>VLOOKUP(O42,既存・導入予定!$E$32:$S$43,13,0)</f>
        <v>0.51700000000000002</v>
      </c>
      <c r="AB42" s="65">
        <f t="shared" si="1"/>
        <v>1.0669999999999999</v>
      </c>
    </row>
    <row r="43" spans="2:28" ht="13.5" customHeight="1">
      <c r="B43" s="67" t="s">
        <v>226</v>
      </c>
      <c r="C43" s="67" t="s">
        <v>7</v>
      </c>
      <c r="E43" s="10">
        <v>1985</v>
      </c>
      <c r="I43" s="54">
        <v>2</v>
      </c>
      <c r="J43" s="56" t="s">
        <v>6</v>
      </c>
      <c r="K43" s="56" t="s">
        <v>272</v>
      </c>
      <c r="L43" s="56" t="s">
        <v>318</v>
      </c>
      <c r="M43" s="40">
        <v>0.23499999999999999</v>
      </c>
      <c r="N43" s="57"/>
      <c r="O43" s="1">
        <v>2</v>
      </c>
      <c r="P43" s="59" t="s">
        <v>41</v>
      </c>
      <c r="Q43" s="60" t="s">
        <v>63</v>
      </c>
      <c r="R43" s="61" t="s">
        <v>589</v>
      </c>
      <c r="S43" s="10" t="s">
        <v>52</v>
      </c>
      <c r="T43" s="62" t="str">
        <f t="shared" si="4"/>
        <v>2水冷式冷房104＜能力段階制御</v>
      </c>
      <c r="U43" s="63" t="s">
        <v>164</v>
      </c>
      <c r="V43" s="64">
        <v>5.0852387499999999E-2</v>
      </c>
      <c r="W43" s="64">
        <v>0.94914761250000002</v>
      </c>
      <c r="X43" s="64">
        <v>0.1907560442</v>
      </c>
      <c r="Y43" s="64">
        <v>0.87919578409999999</v>
      </c>
      <c r="Z43" s="99">
        <v>0.92688000000000004</v>
      </c>
      <c r="AA43" s="65">
        <f>VLOOKUP(O43,既存・導入予定!$E$32:$S$43,13,0)</f>
        <v>0.51700000000000002</v>
      </c>
      <c r="AB43" s="65">
        <f t="shared" si="1"/>
        <v>0.97499999999999998</v>
      </c>
    </row>
    <row r="44" spans="2:28" ht="13.5" customHeight="1">
      <c r="B44" s="67" t="s">
        <v>227</v>
      </c>
      <c r="C44" s="67" t="s">
        <v>7</v>
      </c>
      <c r="E44" s="10">
        <v>1986</v>
      </c>
      <c r="I44" s="54">
        <v>2</v>
      </c>
      <c r="J44" s="56" t="s">
        <v>7</v>
      </c>
      <c r="K44" s="56" t="s">
        <v>271</v>
      </c>
      <c r="L44" s="56" t="s">
        <v>319</v>
      </c>
      <c r="M44" s="40">
        <v>0</v>
      </c>
      <c r="N44" s="57"/>
      <c r="O44" s="1">
        <v>2</v>
      </c>
      <c r="P44" s="59" t="s">
        <v>41</v>
      </c>
      <c r="Q44" s="60" t="s">
        <v>63</v>
      </c>
      <c r="R44" s="61" t="s">
        <v>589</v>
      </c>
      <c r="S44" s="10" t="s">
        <v>160</v>
      </c>
      <c r="T44" s="62" t="str">
        <f t="shared" si="4"/>
        <v>2水冷式冷房104＜能力スライド弁制御</v>
      </c>
      <c r="U44" s="63" t="s">
        <v>165</v>
      </c>
      <c r="V44" s="64">
        <v>0.21872340430000001</v>
      </c>
      <c r="W44" s="64">
        <v>0.78127659569999997</v>
      </c>
      <c r="X44" s="64">
        <v>0.76152586509999998</v>
      </c>
      <c r="Y44" s="64">
        <v>0.50987536529999999</v>
      </c>
      <c r="Z44" s="99">
        <v>0.70025999999999999</v>
      </c>
      <c r="AA44" s="65">
        <f>VLOOKUP(O44,既存・導入予定!$E$32:$S$43,13,0)</f>
        <v>0.51700000000000002</v>
      </c>
      <c r="AB44" s="65">
        <f t="shared" si="1"/>
        <v>0.89400000000000002</v>
      </c>
    </row>
    <row r="45" spans="2:28" ht="13.5" customHeight="1" thickBot="1">
      <c r="B45" s="67" t="s">
        <v>228</v>
      </c>
      <c r="C45" s="67" t="s">
        <v>7</v>
      </c>
      <c r="E45" s="10">
        <v>1987</v>
      </c>
      <c r="I45" s="54">
        <v>2</v>
      </c>
      <c r="J45" s="56" t="s">
        <v>7</v>
      </c>
      <c r="K45" s="56" t="s">
        <v>272</v>
      </c>
      <c r="L45" s="56" t="s">
        <v>320</v>
      </c>
      <c r="M45" s="40">
        <v>0.21</v>
      </c>
      <c r="N45" s="57"/>
      <c r="O45" s="2">
        <v>2</v>
      </c>
      <c r="P45" s="68" t="s">
        <v>41</v>
      </c>
      <c r="Q45" s="68" t="s">
        <v>63</v>
      </c>
      <c r="R45" s="69" t="s">
        <v>589</v>
      </c>
      <c r="S45" s="70" t="s">
        <v>157</v>
      </c>
      <c r="T45" s="71" t="str">
        <f t="shared" si="4"/>
        <v>2水冷式冷房104＜能力インバータ制御</v>
      </c>
      <c r="U45" s="72" t="s">
        <v>166</v>
      </c>
      <c r="V45" s="73">
        <v>-0.22</v>
      </c>
      <c r="W45" s="73">
        <v>1.22</v>
      </c>
      <c r="X45" s="73">
        <v>0.1733333333</v>
      </c>
      <c r="Y45" s="73">
        <v>1.0233333333000001</v>
      </c>
      <c r="Z45" s="100">
        <v>1.06667</v>
      </c>
      <c r="AA45" s="74">
        <f>VLOOKUP(O45,既存・導入予定!$E$32:$S$43,13,0)</f>
        <v>0.51700000000000002</v>
      </c>
      <c r="AB45" s="74">
        <f t="shared" si="1"/>
        <v>1.1060000000000001</v>
      </c>
    </row>
    <row r="46" spans="2:28" ht="13.5" customHeight="1">
      <c r="B46" s="67" t="s">
        <v>229</v>
      </c>
      <c r="C46" s="67" t="s">
        <v>5</v>
      </c>
      <c r="E46" s="10">
        <v>1988</v>
      </c>
      <c r="I46" s="54">
        <v>2</v>
      </c>
      <c r="J46" s="56" t="s">
        <v>8</v>
      </c>
      <c r="K46" s="56" t="s">
        <v>271</v>
      </c>
      <c r="L46" s="56" t="s">
        <v>321</v>
      </c>
      <c r="M46" s="40">
        <v>0</v>
      </c>
      <c r="N46" s="57"/>
      <c r="O46" s="3">
        <v>2</v>
      </c>
      <c r="P46" s="75" t="s">
        <v>81</v>
      </c>
      <c r="Q46" s="75" t="s">
        <v>63</v>
      </c>
      <c r="R46" s="76" t="s">
        <v>592</v>
      </c>
      <c r="S46" s="77" t="s">
        <v>53</v>
      </c>
      <c r="T46" s="78" t="str">
        <f t="shared" si="4"/>
        <v>2空冷式（冷房専用）冷房能力≦31.3ON/OFF制御</v>
      </c>
      <c r="U46" s="79" t="s">
        <v>167</v>
      </c>
      <c r="V46" s="80">
        <v>0.1220657277</v>
      </c>
      <c r="W46" s="80">
        <v>0.87793427229999998</v>
      </c>
      <c r="X46" s="80">
        <v>0.1112216198</v>
      </c>
      <c r="Y46" s="80">
        <v>0.88335632630000005</v>
      </c>
      <c r="Z46" s="101">
        <v>0.91115999999999997</v>
      </c>
      <c r="AA46" s="81">
        <f>VLOOKUP(O46,既存・導入予定!$E$32:$S$43,13,0)</f>
        <v>0.51700000000000002</v>
      </c>
      <c r="AB46" s="81">
        <f t="shared" si="1"/>
        <v>0.94099999999999995</v>
      </c>
    </row>
    <row r="47" spans="2:28" ht="14.25" customHeight="1">
      <c r="B47" s="67" t="s">
        <v>230</v>
      </c>
      <c r="C47" s="67" t="s">
        <v>5</v>
      </c>
      <c r="E47" s="10">
        <v>1989</v>
      </c>
      <c r="I47" s="54">
        <v>2</v>
      </c>
      <c r="J47" s="56" t="s">
        <v>8</v>
      </c>
      <c r="K47" s="56" t="s">
        <v>272</v>
      </c>
      <c r="L47" s="56" t="s">
        <v>322</v>
      </c>
      <c r="M47" s="40">
        <v>0.35899999999999999</v>
      </c>
      <c r="N47" s="57"/>
      <c r="O47" s="1">
        <v>2</v>
      </c>
      <c r="P47" s="59" t="s">
        <v>81</v>
      </c>
      <c r="Q47" s="60" t="s">
        <v>63</v>
      </c>
      <c r="R47" s="76" t="s">
        <v>592</v>
      </c>
      <c r="S47" s="10" t="s">
        <v>157</v>
      </c>
      <c r="T47" s="62" t="str">
        <f t="shared" si="4"/>
        <v>2空冷式（冷房専用）冷房能力≦31.3インバータ制御</v>
      </c>
      <c r="U47" s="79" t="s">
        <v>168</v>
      </c>
      <c r="V47" s="64">
        <v>-0.45200000000000001</v>
      </c>
      <c r="W47" s="64">
        <v>1.452</v>
      </c>
      <c r="X47" s="64">
        <v>0.4345164319</v>
      </c>
      <c r="Y47" s="64">
        <v>1.0087417839999999</v>
      </c>
      <c r="Z47" s="99">
        <v>1.11737</v>
      </c>
      <c r="AA47" s="65">
        <f>VLOOKUP(O47,既存・導入予定!$E$32:$S$43,13,0)</f>
        <v>0.51700000000000002</v>
      </c>
      <c r="AB47" s="65">
        <f t="shared" si="1"/>
        <v>1.218</v>
      </c>
    </row>
    <row r="48" spans="2:28" ht="13.5" customHeight="1">
      <c r="B48" s="67" t="s">
        <v>231</v>
      </c>
      <c r="C48" s="67" t="s">
        <v>5</v>
      </c>
      <c r="E48" s="10">
        <v>1990</v>
      </c>
      <c r="I48" s="54">
        <v>2</v>
      </c>
      <c r="J48" s="56" t="s">
        <v>9</v>
      </c>
      <c r="K48" s="56" t="s">
        <v>271</v>
      </c>
      <c r="L48" s="56" t="s">
        <v>323</v>
      </c>
      <c r="M48" s="40">
        <v>0</v>
      </c>
      <c r="N48" s="57"/>
      <c r="O48" s="1">
        <v>2</v>
      </c>
      <c r="P48" s="59" t="s">
        <v>81</v>
      </c>
      <c r="Q48" s="60" t="s">
        <v>63</v>
      </c>
      <c r="R48" s="61" t="s">
        <v>593</v>
      </c>
      <c r="S48" s="10" t="s">
        <v>53</v>
      </c>
      <c r="T48" s="62" t="str">
        <f t="shared" si="4"/>
        <v>2空冷式（冷房専用）冷房31.3＜能力≦96.5ON/OFF制御</v>
      </c>
      <c r="U48" s="79" t="s">
        <v>169</v>
      </c>
      <c r="V48" s="64">
        <v>-0.10214499170000001</v>
      </c>
      <c r="W48" s="64">
        <v>1.1021449916999999</v>
      </c>
      <c r="X48" s="64">
        <v>0.24536083019999999</v>
      </c>
      <c r="Y48" s="64">
        <v>0.92839208070000001</v>
      </c>
      <c r="Z48" s="99">
        <v>0.98973</v>
      </c>
      <c r="AA48" s="65">
        <f>VLOOKUP(O48,既存・導入予定!$E$32:$S$43,13,0)</f>
        <v>0.51700000000000002</v>
      </c>
      <c r="AB48" s="65">
        <f t="shared" si="1"/>
        <v>1.0489999999999999</v>
      </c>
    </row>
    <row r="49" spans="2:28" ht="13.5" customHeight="1">
      <c r="B49" s="67" t="s">
        <v>232</v>
      </c>
      <c r="C49" s="67" t="s">
        <v>5</v>
      </c>
      <c r="E49" s="10">
        <v>1991</v>
      </c>
      <c r="I49" s="54">
        <v>2</v>
      </c>
      <c r="J49" s="56" t="s">
        <v>9</v>
      </c>
      <c r="K49" s="56" t="s">
        <v>272</v>
      </c>
      <c r="L49" s="56" t="s">
        <v>324</v>
      </c>
      <c r="M49" s="40">
        <v>0.25</v>
      </c>
      <c r="N49" s="57"/>
      <c r="O49" s="1">
        <v>2</v>
      </c>
      <c r="P49" s="59" t="s">
        <v>81</v>
      </c>
      <c r="Q49" s="60" t="s">
        <v>63</v>
      </c>
      <c r="R49" s="61" t="s">
        <v>593</v>
      </c>
      <c r="S49" s="10" t="s">
        <v>52</v>
      </c>
      <c r="T49" s="62" t="str">
        <f t="shared" si="4"/>
        <v>2空冷式（冷房専用）冷房31.3＜能力≦96.5段階制御</v>
      </c>
      <c r="U49" s="79" t="s">
        <v>169</v>
      </c>
      <c r="V49" s="64">
        <v>-0.10214499170000001</v>
      </c>
      <c r="W49" s="64">
        <v>1.1021449916999999</v>
      </c>
      <c r="X49" s="64">
        <v>0.24536083019999999</v>
      </c>
      <c r="Y49" s="64">
        <v>0.92839208070000001</v>
      </c>
      <c r="Z49" s="99">
        <v>0.98973</v>
      </c>
      <c r="AA49" s="65">
        <f>VLOOKUP(O49,既存・導入予定!$E$32:$S$43,13,0)</f>
        <v>0.51700000000000002</v>
      </c>
      <c r="AB49" s="65">
        <f t="shared" si="1"/>
        <v>1.0489999999999999</v>
      </c>
    </row>
    <row r="50" spans="2:28" ht="13.5" customHeight="1">
      <c r="B50" s="67" t="s">
        <v>233</v>
      </c>
      <c r="C50" s="67" t="s">
        <v>5</v>
      </c>
      <c r="E50" s="10">
        <v>1992</v>
      </c>
      <c r="I50" s="54">
        <v>2</v>
      </c>
      <c r="J50" s="56" t="s">
        <v>10</v>
      </c>
      <c r="K50" s="56" t="s">
        <v>271</v>
      </c>
      <c r="L50" s="56" t="s">
        <v>325</v>
      </c>
      <c r="M50" s="40">
        <v>0</v>
      </c>
      <c r="N50" s="57"/>
      <c r="O50" s="1">
        <v>2</v>
      </c>
      <c r="P50" s="59" t="s">
        <v>81</v>
      </c>
      <c r="Q50" s="60" t="s">
        <v>63</v>
      </c>
      <c r="R50" s="61" t="s">
        <v>593</v>
      </c>
      <c r="S50" s="10" t="s">
        <v>157</v>
      </c>
      <c r="T50" s="62" t="str">
        <f t="shared" si="4"/>
        <v>2空冷式（冷房専用）冷房31.3＜能力≦96.5インバータ制御</v>
      </c>
      <c r="U50" s="79" t="s">
        <v>170</v>
      </c>
      <c r="V50" s="64">
        <v>-0.44831570110000002</v>
      </c>
      <c r="W50" s="64">
        <v>1.4483157011000001</v>
      </c>
      <c r="X50" s="64">
        <v>0.2888480591</v>
      </c>
      <c r="Y50" s="64">
        <v>1.079733821</v>
      </c>
      <c r="Z50" s="99">
        <v>1.15195</v>
      </c>
      <c r="AA50" s="65">
        <f>VLOOKUP(O50,既存・導入予定!$E$32:$S$43,13,0)</f>
        <v>0.51700000000000002</v>
      </c>
      <c r="AB50" s="65">
        <f t="shared" si="1"/>
        <v>1.216</v>
      </c>
    </row>
    <row r="51" spans="2:28" ht="14.25" customHeight="1">
      <c r="B51" s="67" t="s">
        <v>234</v>
      </c>
      <c r="C51" s="67" t="s">
        <v>5</v>
      </c>
      <c r="E51" s="10">
        <v>1993</v>
      </c>
      <c r="I51" s="54">
        <v>2</v>
      </c>
      <c r="J51" s="56" t="s">
        <v>10</v>
      </c>
      <c r="K51" s="56" t="s">
        <v>272</v>
      </c>
      <c r="L51" s="56" t="s">
        <v>326</v>
      </c>
      <c r="M51" s="40">
        <v>0.51700000000000002</v>
      </c>
      <c r="N51" s="57"/>
      <c r="O51" s="1">
        <v>2</v>
      </c>
      <c r="P51" s="59" t="s">
        <v>81</v>
      </c>
      <c r="Q51" s="60" t="s">
        <v>63</v>
      </c>
      <c r="R51" s="61" t="s">
        <v>590</v>
      </c>
      <c r="S51" s="10" t="s">
        <v>52</v>
      </c>
      <c r="T51" s="62" t="str">
        <f t="shared" si="4"/>
        <v>2空冷式（冷房専用）冷房96.5＜能力段階制御</v>
      </c>
      <c r="U51" s="79" t="s">
        <v>171</v>
      </c>
      <c r="V51" s="64">
        <v>-3.8026303300000001E-2</v>
      </c>
      <c r="W51" s="64">
        <v>1.0380263032999999</v>
      </c>
      <c r="X51" s="64">
        <v>0.22036567970000001</v>
      </c>
      <c r="Y51" s="64">
        <v>0.90883031179999996</v>
      </c>
      <c r="Z51" s="99">
        <v>0.96392</v>
      </c>
      <c r="AA51" s="65">
        <f>VLOOKUP(O51,既存・導入予定!$E$32:$S$43,13,0)</f>
        <v>0.51700000000000002</v>
      </c>
      <c r="AB51" s="65">
        <f t="shared" si="1"/>
        <v>1.018</v>
      </c>
    </row>
    <row r="52" spans="2:28" ht="13.5" customHeight="1">
      <c r="B52" s="67" t="s">
        <v>235</v>
      </c>
      <c r="C52" s="10" t="s">
        <v>12</v>
      </c>
      <c r="E52" s="10">
        <v>1994</v>
      </c>
      <c r="I52" s="54">
        <v>2</v>
      </c>
      <c r="J52" s="56" t="s">
        <v>11</v>
      </c>
      <c r="K52" s="56" t="s">
        <v>271</v>
      </c>
      <c r="L52" s="56" t="s">
        <v>327</v>
      </c>
      <c r="M52" s="40">
        <v>0</v>
      </c>
      <c r="N52" s="57"/>
      <c r="O52" s="1">
        <v>2</v>
      </c>
      <c r="P52" s="59" t="s">
        <v>81</v>
      </c>
      <c r="Q52" s="60" t="s">
        <v>63</v>
      </c>
      <c r="R52" s="61" t="s">
        <v>590</v>
      </c>
      <c r="S52" s="10" t="s">
        <v>160</v>
      </c>
      <c r="T52" s="62" t="str">
        <f t="shared" si="4"/>
        <v>2空冷式（冷房専用）冷房96.5＜能力スライド弁制御</v>
      </c>
      <c r="U52" s="79" t="s">
        <v>172</v>
      </c>
      <c r="V52" s="64">
        <v>0.125</v>
      </c>
      <c r="W52" s="64">
        <v>0.875</v>
      </c>
      <c r="X52" s="64">
        <v>0.95833333330000003</v>
      </c>
      <c r="Y52" s="64">
        <v>0.45833333329999998</v>
      </c>
      <c r="Z52" s="99">
        <v>0.69791999999999998</v>
      </c>
      <c r="AA52" s="65">
        <f>VLOOKUP(O52,既存・導入予定!$E$32:$S$43,13,0)</f>
        <v>0.51700000000000002</v>
      </c>
      <c r="AB52" s="65">
        <f t="shared" si="1"/>
        <v>0.93899999999999995</v>
      </c>
    </row>
    <row r="53" spans="2:28" ht="13.5" customHeight="1" thickBot="1">
      <c r="B53" s="10" t="s">
        <v>236</v>
      </c>
      <c r="C53" s="10" t="s">
        <v>12</v>
      </c>
      <c r="E53" s="10">
        <v>1995</v>
      </c>
      <c r="I53" s="54">
        <v>2</v>
      </c>
      <c r="J53" s="56" t="s">
        <v>11</v>
      </c>
      <c r="K53" s="56" t="s">
        <v>272</v>
      </c>
      <c r="L53" s="56" t="s">
        <v>328</v>
      </c>
      <c r="M53" s="40">
        <v>0.627</v>
      </c>
      <c r="N53" s="57"/>
      <c r="O53" s="2">
        <v>2</v>
      </c>
      <c r="P53" s="68" t="s">
        <v>81</v>
      </c>
      <c r="Q53" s="68" t="s">
        <v>63</v>
      </c>
      <c r="R53" s="69" t="s">
        <v>590</v>
      </c>
      <c r="S53" s="70" t="s">
        <v>157</v>
      </c>
      <c r="T53" s="71" t="str">
        <f t="shared" si="4"/>
        <v>2空冷式（冷房専用）冷房96.5＜能力インバータ制御</v>
      </c>
      <c r="U53" s="72" t="s">
        <v>173</v>
      </c>
      <c r="V53" s="73">
        <v>-0.30225513710000002</v>
      </c>
      <c r="W53" s="73">
        <v>1.3022551371</v>
      </c>
      <c r="X53" s="73">
        <v>-0.1552682987</v>
      </c>
      <c r="Y53" s="73">
        <v>1.2287617179000001</v>
      </c>
      <c r="Z53" s="100">
        <v>1.18994</v>
      </c>
      <c r="AA53" s="74">
        <f>VLOOKUP(O53,既存・導入予定!$E$32:$S$43,13,0)</f>
        <v>0.51700000000000002</v>
      </c>
      <c r="AB53" s="74">
        <f t="shared" si="1"/>
        <v>1.145</v>
      </c>
    </row>
    <row r="54" spans="2:28" ht="13.5" customHeight="1">
      <c r="E54" s="10">
        <v>1996</v>
      </c>
      <c r="I54" s="54">
        <v>2</v>
      </c>
      <c r="J54" s="56" t="s">
        <v>12</v>
      </c>
      <c r="K54" s="56" t="s">
        <v>271</v>
      </c>
      <c r="L54" s="56" t="s">
        <v>329</v>
      </c>
      <c r="M54" s="40">
        <v>0</v>
      </c>
      <c r="N54" s="57"/>
      <c r="O54" s="3">
        <v>2</v>
      </c>
      <c r="P54" s="75" t="s">
        <v>61</v>
      </c>
      <c r="Q54" s="75" t="s">
        <v>63</v>
      </c>
      <c r="R54" s="76" t="s">
        <v>592</v>
      </c>
      <c r="S54" s="77" t="s">
        <v>53</v>
      </c>
      <c r="T54" s="78" t="str">
        <f t="shared" si="4"/>
        <v>2空冷式（ヒートポンプ）冷房能力≦31.3ON/OFF制御</v>
      </c>
      <c r="U54" s="79" t="s">
        <v>174</v>
      </c>
      <c r="V54" s="80">
        <v>0.1220657277</v>
      </c>
      <c r="W54" s="80">
        <v>0.87793427229999998</v>
      </c>
      <c r="X54" s="80">
        <v>0.1112216198</v>
      </c>
      <c r="Y54" s="80">
        <v>0.88335632630000005</v>
      </c>
      <c r="Z54" s="101">
        <v>0.91161999999999999</v>
      </c>
      <c r="AA54" s="81">
        <f>VLOOKUP(O54,既存・導入予定!$E$32:$S$43,13,0)</f>
        <v>0.51700000000000002</v>
      </c>
      <c r="AB54" s="81">
        <f t="shared" si="1"/>
        <v>0.94099999999999995</v>
      </c>
    </row>
    <row r="55" spans="2:28" ht="13.5" customHeight="1">
      <c r="C55" s="91" t="s">
        <v>237</v>
      </c>
      <c r="E55" s="10">
        <v>1997</v>
      </c>
      <c r="I55" s="54">
        <v>2</v>
      </c>
      <c r="J55" s="56" t="s">
        <v>12</v>
      </c>
      <c r="K55" s="56" t="s">
        <v>272</v>
      </c>
      <c r="L55" s="56" t="s">
        <v>330</v>
      </c>
      <c r="M55" s="40">
        <v>0.11899999999999999</v>
      </c>
      <c r="N55" s="57"/>
      <c r="O55" s="1">
        <v>2</v>
      </c>
      <c r="P55" s="60" t="s">
        <v>61</v>
      </c>
      <c r="Q55" s="60" t="s">
        <v>63</v>
      </c>
      <c r="R55" s="61" t="s">
        <v>593</v>
      </c>
      <c r="S55" s="10" t="s">
        <v>52</v>
      </c>
      <c r="T55" s="62" t="str">
        <f t="shared" si="4"/>
        <v>2空冷式（ヒートポンプ）冷房31.3＜能力≦96.5段階制御</v>
      </c>
      <c r="U55" s="63" t="s">
        <v>175</v>
      </c>
      <c r="V55" s="64">
        <v>-7.3641976200000001E-2</v>
      </c>
      <c r="W55" s="64">
        <v>1.0736419762</v>
      </c>
      <c r="X55" s="64">
        <v>0.25312061679999998</v>
      </c>
      <c r="Y55" s="64">
        <v>0.91026067970000002</v>
      </c>
      <c r="Z55" s="99">
        <v>0.97353999999999996</v>
      </c>
      <c r="AA55" s="65">
        <f>VLOOKUP(O55,既存・導入予定!$E$32:$S$43,13,0)</f>
        <v>0.51700000000000002</v>
      </c>
      <c r="AB55" s="65">
        <f t="shared" si="1"/>
        <v>1.0349999999999999</v>
      </c>
    </row>
    <row r="56" spans="2:28" ht="13.5" customHeight="1">
      <c r="C56" s="89" t="s">
        <v>11</v>
      </c>
      <c r="E56" s="10">
        <v>1998</v>
      </c>
      <c r="I56" s="54">
        <v>3</v>
      </c>
      <c r="J56" s="56" t="s">
        <v>1</v>
      </c>
      <c r="K56" s="56" t="s">
        <v>271</v>
      </c>
      <c r="L56" s="56" t="s">
        <v>331</v>
      </c>
      <c r="M56" s="40">
        <v>0.188</v>
      </c>
      <c r="N56" s="57"/>
      <c r="O56" s="1">
        <v>2</v>
      </c>
      <c r="P56" s="60" t="s">
        <v>61</v>
      </c>
      <c r="Q56" s="60" t="s">
        <v>63</v>
      </c>
      <c r="R56" s="61" t="s">
        <v>593</v>
      </c>
      <c r="S56" s="10" t="s">
        <v>157</v>
      </c>
      <c r="T56" s="62" t="str">
        <f t="shared" si="4"/>
        <v>2空冷式（ヒートポンプ）冷房31.3＜能力≦96.5インバータ制御</v>
      </c>
      <c r="U56" s="63" t="s">
        <v>176</v>
      </c>
      <c r="V56" s="64">
        <v>-0.1910561449</v>
      </c>
      <c r="W56" s="64">
        <v>1.1910561448999999</v>
      </c>
      <c r="X56" s="64">
        <v>0.20284681330000001</v>
      </c>
      <c r="Y56" s="64">
        <v>0.99410466580000001</v>
      </c>
      <c r="Z56" s="99">
        <v>1.0448200000000001</v>
      </c>
      <c r="AA56" s="65">
        <f>VLOOKUP(O56,既存・導入予定!$E$32:$S$43,13,0)</f>
        <v>0.51700000000000002</v>
      </c>
      <c r="AB56" s="65">
        <f t="shared" si="1"/>
        <v>1.0920000000000001</v>
      </c>
    </row>
    <row r="57" spans="2:28" ht="13.5" customHeight="1">
      <c r="C57" s="90" t="s">
        <v>10</v>
      </c>
      <c r="E57" s="10">
        <v>1999</v>
      </c>
      <c r="I57" s="54">
        <v>3</v>
      </c>
      <c r="J57" s="56" t="s">
        <v>1</v>
      </c>
      <c r="K57" s="56" t="s">
        <v>272</v>
      </c>
      <c r="L57" s="56" t="s">
        <v>332</v>
      </c>
      <c r="M57" s="40">
        <v>0.14599999999999999</v>
      </c>
      <c r="N57" s="57"/>
      <c r="O57" s="1">
        <v>2</v>
      </c>
      <c r="P57" s="60" t="s">
        <v>61</v>
      </c>
      <c r="Q57" s="60" t="s">
        <v>63</v>
      </c>
      <c r="R57" s="61" t="s">
        <v>590</v>
      </c>
      <c r="S57" s="10" t="s">
        <v>52</v>
      </c>
      <c r="T57" s="62" t="str">
        <f t="shared" si="4"/>
        <v>2空冷式（ヒートポンプ）冷房96.5＜能力段階制御</v>
      </c>
      <c r="U57" s="63" t="s">
        <v>177</v>
      </c>
      <c r="V57" s="64">
        <v>-1.1106544600000001E-2</v>
      </c>
      <c r="W57" s="64">
        <v>1.0111065446</v>
      </c>
      <c r="X57" s="64">
        <v>0.18594431140000001</v>
      </c>
      <c r="Y57" s="64">
        <v>0.91258111659999996</v>
      </c>
      <c r="Z57" s="99">
        <v>0.95906999999999998</v>
      </c>
      <c r="AA57" s="65">
        <f>VLOOKUP(O57,既存・導入予定!$E$32:$S$43,13,0)</f>
        <v>0.51700000000000002</v>
      </c>
      <c r="AB57" s="65">
        <f t="shared" si="1"/>
        <v>1.0049999999999999</v>
      </c>
    </row>
    <row r="58" spans="2:28" ht="13.5" customHeight="1">
      <c r="C58" s="90" t="s">
        <v>4</v>
      </c>
      <c r="E58" s="10">
        <v>2000</v>
      </c>
      <c r="I58" s="54">
        <v>3</v>
      </c>
      <c r="J58" s="56" t="s">
        <v>2</v>
      </c>
      <c r="K58" s="56" t="s">
        <v>271</v>
      </c>
      <c r="L58" s="56" t="s">
        <v>333</v>
      </c>
      <c r="M58" s="40">
        <v>6.6000000000000003E-2</v>
      </c>
      <c r="N58" s="57"/>
      <c r="O58" s="1">
        <v>2</v>
      </c>
      <c r="P58" s="60" t="s">
        <v>61</v>
      </c>
      <c r="Q58" s="60" t="s">
        <v>63</v>
      </c>
      <c r="R58" s="61" t="s">
        <v>590</v>
      </c>
      <c r="S58" s="10" t="s">
        <v>160</v>
      </c>
      <c r="T58" s="62" t="str">
        <f t="shared" si="4"/>
        <v>2空冷式（ヒートポンプ）冷房96.5＜能力スライド弁制御</v>
      </c>
      <c r="U58" s="63" t="s">
        <v>178</v>
      </c>
      <c r="V58" s="64">
        <v>0.17299999999999999</v>
      </c>
      <c r="W58" s="64">
        <v>0.82699999999999996</v>
      </c>
      <c r="X58" s="64">
        <v>0.86133333329999995</v>
      </c>
      <c r="Y58" s="64">
        <v>0.4828333333</v>
      </c>
      <c r="Z58" s="99">
        <v>0.69816999999999996</v>
      </c>
      <c r="AA58" s="65">
        <f>VLOOKUP(O58,既存・導入予定!$E$32:$S$43,13,0)</f>
        <v>0.51700000000000002</v>
      </c>
      <c r="AB58" s="65">
        <f t="shared" si="1"/>
        <v>0.91600000000000004</v>
      </c>
    </row>
    <row r="59" spans="2:28" ht="13.5" customHeight="1" thickBot="1">
      <c r="C59" s="90" t="s">
        <v>9</v>
      </c>
      <c r="E59" s="10">
        <v>2001</v>
      </c>
      <c r="I59" s="54">
        <v>3</v>
      </c>
      <c r="J59" s="56" t="s">
        <v>2</v>
      </c>
      <c r="K59" s="56" t="s">
        <v>272</v>
      </c>
      <c r="L59" s="56" t="s">
        <v>334</v>
      </c>
      <c r="M59" s="40">
        <v>0.123</v>
      </c>
      <c r="N59" s="57"/>
      <c r="O59" s="2">
        <v>2</v>
      </c>
      <c r="P59" s="68" t="s">
        <v>61</v>
      </c>
      <c r="Q59" s="68" t="s">
        <v>63</v>
      </c>
      <c r="R59" s="69" t="s">
        <v>590</v>
      </c>
      <c r="S59" s="70" t="s">
        <v>157</v>
      </c>
      <c r="T59" s="71" t="str">
        <f t="shared" si="4"/>
        <v>2空冷式（ヒートポンプ）冷房96.5＜能力インバータ制御</v>
      </c>
      <c r="U59" s="72" t="s">
        <v>179</v>
      </c>
      <c r="V59" s="73">
        <v>-0.27426738779999998</v>
      </c>
      <c r="W59" s="73">
        <v>1.2742673877999999</v>
      </c>
      <c r="X59" s="73">
        <v>-3.1674462E-2</v>
      </c>
      <c r="Y59" s="73">
        <v>1.1529709249</v>
      </c>
      <c r="Z59" s="100">
        <v>1.1450499999999999</v>
      </c>
      <c r="AA59" s="74">
        <f>VLOOKUP(O59,既存・導入予定!$E$32:$S$43,13,0)</f>
        <v>0.51700000000000002</v>
      </c>
      <c r="AB59" s="74">
        <f t="shared" si="1"/>
        <v>1.1319999999999999</v>
      </c>
    </row>
    <row r="60" spans="2:28" ht="13.5" customHeight="1">
      <c r="C60" s="90" t="s">
        <v>1</v>
      </c>
      <c r="E60" s="10">
        <v>2002</v>
      </c>
      <c r="I60" s="54">
        <v>3</v>
      </c>
      <c r="J60" s="56" t="s">
        <v>3</v>
      </c>
      <c r="K60" s="56" t="s">
        <v>271</v>
      </c>
      <c r="L60" s="56" t="s">
        <v>335</v>
      </c>
      <c r="M60" s="40">
        <v>7.4999999999999997E-2</v>
      </c>
      <c r="N60" s="57"/>
      <c r="O60" s="38">
        <v>2</v>
      </c>
      <c r="P60" s="82" t="s">
        <v>61</v>
      </c>
      <c r="Q60" s="82" t="s">
        <v>180</v>
      </c>
      <c r="R60" s="83" t="s">
        <v>592</v>
      </c>
      <c r="S60" s="84" t="s">
        <v>53</v>
      </c>
      <c r="T60" s="85" t="str">
        <f t="shared" si="4"/>
        <v>2空冷式（ヒートポンプ）暖房能力≦31.3ON/OFF制御</v>
      </c>
      <c r="U60" s="86" t="s">
        <v>174</v>
      </c>
      <c r="V60" s="87">
        <v>0.1220657277</v>
      </c>
      <c r="W60" s="87">
        <v>0.87793427229999998</v>
      </c>
      <c r="X60" s="87">
        <v>0.1112216198</v>
      </c>
      <c r="Y60" s="87">
        <v>0.88335632630000005</v>
      </c>
      <c r="Z60" s="102">
        <v>0.91161999999999999</v>
      </c>
      <c r="AA60" s="88">
        <f>VLOOKUP(O60,既存・導入予定!$E$32:$S$43,13,0)</f>
        <v>0.51700000000000002</v>
      </c>
      <c r="AB60" s="88">
        <f t="shared" si="1"/>
        <v>0.94099999999999995</v>
      </c>
    </row>
    <row r="61" spans="2:28" ht="13.5" customHeight="1">
      <c r="C61" s="90" t="s">
        <v>8</v>
      </c>
      <c r="E61" s="10">
        <v>2003</v>
      </c>
      <c r="I61" s="54">
        <v>3</v>
      </c>
      <c r="J61" s="56" t="s">
        <v>3</v>
      </c>
      <c r="K61" s="56" t="s">
        <v>272</v>
      </c>
      <c r="L61" s="56" t="s">
        <v>336</v>
      </c>
      <c r="M61" s="40">
        <v>0.15</v>
      </c>
      <c r="N61" s="57"/>
      <c r="O61" s="1">
        <v>2</v>
      </c>
      <c r="P61" s="60" t="s">
        <v>61</v>
      </c>
      <c r="Q61" s="60" t="s">
        <v>180</v>
      </c>
      <c r="R61" s="61" t="s">
        <v>593</v>
      </c>
      <c r="S61" s="10" t="s">
        <v>52</v>
      </c>
      <c r="T61" s="62" t="str">
        <f t="shared" si="4"/>
        <v>2空冷式（ヒートポンプ）暖房31.3＜能力≦96.5段階制御</v>
      </c>
      <c r="U61" s="63" t="s">
        <v>175</v>
      </c>
      <c r="V61" s="64">
        <v>-7.3641976200000001E-2</v>
      </c>
      <c r="W61" s="64">
        <v>1.0736419762</v>
      </c>
      <c r="X61" s="64">
        <v>0.25312061679999998</v>
      </c>
      <c r="Y61" s="64">
        <v>0.91026067970000002</v>
      </c>
      <c r="Z61" s="99">
        <v>0.97353999999999996</v>
      </c>
      <c r="AA61" s="65">
        <f>VLOOKUP(O61,既存・導入予定!$E$32:$S$43,13,0)</f>
        <v>0.51700000000000002</v>
      </c>
      <c r="AB61" s="65">
        <f t="shared" si="1"/>
        <v>1.0349999999999999</v>
      </c>
    </row>
    <row r="62" spans="2:28" ht="13.5" customHeight="1">
      <c r="C62" s="90" t="s">
        <v>3</v>
      </c>
      <c r="E62" s="10">
        <v>2004</v>
      </c>
      <c r="I62" s="54">
        <v>3</v>
      </c>
      <c r="J62" s="56" t="s">
        <v>4</v>
      </c>
      <c r="K62" s="56" t="s">
        <v>271</v>
      </c>
      <c r="L62" s="56" t="s">
        <v>337</v>
      </c>
      <c r="M62" s="40">
        <v>9.8000000000000004E-2</v>
      </c>
      <c r="N62" s="57"/>
      <c r="O62" s="1">
        <v>2</v>
      </c>
      <c r="P62" s="60" t="s">
        <v>61</v>
      </c>
      <c r="Q62" s="60" t="s">
        <v>180</v>
      </c>
      <c r="R62" s="61" t="s">
        <v>593</v>
      </c>
      <c r="S62" s="10" t="s">
        <v>157</v>
      </c>
      <c r="T62" s="62" t="str">
        <f t="shared" si="4"/>
        <v>2空冷式（ヒートポンプ）暖房31.3＜能力≦96.5インバータ制御</v>
      </c>
      <c r="U62" s="63" t="s">
        <v>176</v>
      </c>
      <c r="V62" s="64">
        <v>-0.1910561449</v>
      </c>
      <c r="W62" s="64">
        <v>1.1910561448999999</v>
      </c>
      <c r="X62" s="64">
        <v>0.20284681330000001</v>
      </c>
      <c r="Y62" s="64">
        <v>0.99410466580000001</v>
      </c>
      <c r="Z62" s="99">
        <v>1.0448200000000001</v>
      </c>
      <c r="AA62" s="65">
        <f>VLOOKUP(O62,既存・導入予定!$E$32:$S$43,13,0)</f>
        <v>0.51700000000000002</v>
      </c>
      <c r="AB62" s="65">
        <f t="shared" si="1"/>
        <v>1.0920000000000001</v>
      </c>
    </row>
    <row r="63" spans="2:28" ht="13.5" customHeight="1">
      <c r="C63" s="90" t="s">
        <v>2</v>
      </c>
      <c r="E63" s="10">
        <v>2005</v>
      </c>
      <c r="I63" s="54">
        <v>3</v>
      </c>
      <c r="J63" s="56" t="s">
        <v>4</v>
      </c>
      <c r="K63" s="56" t="s">
        <v>272</v>
      </c>
      <c r="L63" s="56" t="s">
        <v>338</v>
      </c>
      <c r="M63" s="40">
        <v>0.28999999999999998</v>
      </c>
      <c r="N63" s="57"/>
      <c r="O63" s="1">
        <v>2</v>
      </c>
      <c r="P63" s="60" t="s">
        <v>61</v>
      </c>
      <c r="Q63" s="60" t="s">
        <v>180</v>
      </c>
      <c r="R63" s="61" t="s">
        <v>590</v>
      </c>
      <c r="S63" s="10" t="s">
        <v>52</v>
      </c>
      <c r="T63" s="62" t="str">
        <f t="shared" si="4"/>
        <v>2空冷式（ヒートポンプ）暖房96.5＜能力段階制御</v>
      </c>
      <c r="U63" s="63" t="s">
        <v>177</v>
      </c>
      <c r="V63" s="64">
        <v>-1.1106544600000001E-2</v>
      </c>
      <c r="W63" s="64">
        <v>1.0111065446</v>
      </c>
      <c r="X63" s="64">
        <v>0.18594431140000001</v>
      </c>
      <c r="Y63" s="64">
        <v>0.91258111659999996</v>
      </c>
      <c r="Z63" s="99">
        <v>0.95906999999999998</v>
      </c>
      <c r="AA63" s="65">
        <f>VLOOKUP(O63,既存・導入予定!$E$32:$S$43,13,0)</f>
        <v>0.51700000000000002</v>
      </c>
      <c r="AB63" s="65">
        <f t="shared" si="1"/>
        <v>1.0049999999999999</v>
      </c>
    </row>
    <row r="64" spans="2:28" ht="13.5" customHeight="1">
      <c r="C64" s="90" t="s">
        <v>222</v>
      </c>
      <c r="E64" s="10">
        <v>2006</v>
      </c>
      <c r="I64" s="54">
        <v>3</v>
      </c>
      <c r="J64" s="56" t="s">
        <v>5</v>
      </c>
      <c r="K64" s="56" t="s">
        <v>271</v>
      </c>
      <c r="L64" s="56" t="s">
        <v>339</v>
      </c>
      <c r="M64" s="40">
        <v>6.6000000000000003E-2</v>
      </c>
      <c r="N64" s="57"/>
      <c r="O64" s="1">
        <v>2</v>
      </c>
      <c r="P64" s="60" t="s">
        <v>61</v>
      </c>
      <c r="Q64" s="60" t="s">
        <v>180</v>
      </c>
      <c r="R64" s="61" t="s">
        <v>590</v>
      </c>
      <c r="S64" s="10" t="s">
        <v>160</v>
      </c>
      <c r="T64" s="62" t="str">
        <f t="shared" si="4"/>
        <v>2空冷式（ヒートポンプ）暖房96.5＜能力スライド弁制御</v>
      </c>
      <c r="U64" s="63" t="s">
        <v>178</v>
      </c>
      <c r="V64" s="64">
        <v>0.17299999999999999</v>
      </c>
      <c r="W64" s="64">
        <v>0.82699999999999996</v>
      </c>
      <c r="X64" s="64">
        <v>0.86133333329999995</v>
      </c>
      <c r="Y64" s="64">
        <v>0.4828333333</v>
      </c>
      <c r="Z64" s="99">
        <v>0.69816999999999996</v>
      </c>
      <c r="AA64" s="65">
        <f>VLOOKUP(O64,既存・導入予定!$E$32:$S$43,13,0)</f>
        <v>0.51700000000000002</v>
      </c>
      <c r="AB64" s="65">
        <f t="shared" si="1"/>
        <v>0.91600000000000004</v>
      </c>
    </row>
    <row r="65" spans="3:28" ht="13.5" customHeight="1" thickBot="1">
      <c r="C65" s="90" t="s">
        <v>7</v>
      </c>
      <c r="E65" s="10">
        <v>2007</v>
      </c>
      <c r="I65" s="54">
        <v>3</v>
      </c>
      <c r="J65" s="56" t="s">
        <v>5</v>
      </c>
      <c r="K65" s="56" t="s">
        <v>272</v>
      </c>
      <c r="L65" s="56" t="s">
        <v>340</v>
      </c>
      <c r="M65" s="40">
        <v>0.14299999999999999</v>
      </c>
      <c r="N65" s="57"/>
      <c r="O65" s="2">
        <v>2</v>
      </c>
      <c r="P65" s="68" t="s">
        <v>61</v>
      </c>
      <c r="Q65" s="68" t="s">
        <v>180</v>
      </c>
      <c r="R65" s="69" t="s">
        <v>590</v>
      </c>
      <c r="S65" s="70" t="s">
        <v>157</v>
      </c>
      <c r="T65" s="71" t="str">
        <f t="shared" si="4"/>
        <v>2空冷式（ヒートポンプ）暖房96.5＜能力インバータ制御</v>
      </c>
      <c r="U65" s="72" t="s">
        <v>179</v>
      </c>
      <c r="V65" s="73">
        <v>-0.27426738779999998</v>
      </c>
      <c r="W65" s="73">
        <v>1.2742673877999999</v>
      </c>
      <c r="X65" s="73">
        <v>-3.1674462E-2</v>
      </c>
      <c r="Y65" s="73">
        <v>1.1529709249</v>
      </c>
      <c r="Z65" s="100">
        <v>1.1450499999999999</v>
      </c>
      <c r="AA65" s="74">
        <f>VLOOKUP(O65,既存・導入予定!$E$32:$S$43,13,0)</f>
        <v>0.51700000000000002</v>
      </c>
      <c r="AB65" s="74">
        <f t="shared" si="1"/>
        <v>1.1319999999999999</v>
      </c>
    </row>
    <row r="66" spans="3:28" ht="13.5" customHeight="1">
      <c r="C66" s="90" t="s">
        <v>5</v>
      </c>
      <c r="E66" s="10">
        <v>2008</v>
      </c>
      <c r="I66" s="54">
        <v>3</v>
      </c>
      <c r="J66" s="56" t="s">
        <v>6</v>
      </c>
      <c r="K66" s="56" t="s">
        <v>271</v>
      </c>
      <c r="L66" s="56" t="s">
        <v>341</v>
      </c>
      <c r="M66" s="40">
        <v>5.8000000000000003E-2</v>
      </c>
      <c r="N66" s="57"/>
      <c r="O66" s="4">
        <v>3</v>
      </c>
      <c r="P66" s="59" t="s">
        <v>41</v>
      </c>
      <c r="Q66" s="60" t="s">
        <v>62</v>
      </c>
      <c r="R66" s="61" t="s">
        <v>55</v>
      </c>
      <c r="S66" s="10" t="s">
        <v>53</v>
      </c>
      <c r="T66" s="62" t="str">
        <f>O66&amp;P66&amp;Q66&amp;R66&amp;S66</f>
        <v>3水冷式冷房能力≦35ON/OFF制御</v>
      </c>
      <c r="U66" s="63" t="s">
        <v>161</v>
      </c>
      <c r="V66" s="64">
        <v>0.1220657277</v>
      </c>
      <c r="W66" s="64">
        <v>0.87793427229999998</v>
      </c>
      <c r="X66" s="64">
        <v>0.1112216198</v>
      </c>
      <c r="Y66" s="64">
        <v>0.88335632630000005</v>
      </c>
      <c r="Z66" s="99">
        <v>0.91115999999999997</v>
      </c>
      <c r="AA66" s="65">
        <f>VLOOKUP(O66,既存・導入予定!$E$32:$S$43,13,0)</f>
        <v>0.36099999999999999</v>
      </c>
      <c r="AB66" s="65">
        <f t="shared" si="1"/>
        <v>0.92300000000000004</v>
      </c>
    </row>
    <row r="67" spans="3:28" ht="13.5" customHeight="1">
      <c r="C67" s="90" t="s">
        <v>12</v>
      </c>
      <c r="E67" s="10">
        <v>2009</v>
      </c>
      <c r="I67" s="54">
        <v>3</v>
      </c>
      <c r="J67" s="56" t="s">
        <v>6</v>
      </c>
      <c r="K67" s="56" t="s">
        <v>272</v>
      </c>
      <c r="L67" s="56" t="s">
        <v>342</v>
      </c>
      <c r="M67" s="40">
        <v>0.14199999999999999</v>
      </c>
      <c r="N67" s="57"/>
      <c r="O67" s="4">
        <v>3</v>
      </c>
      <c r="P67" s="59" t="s">
        <v>41</v>
      </c>
      <c r="Q67" s="60" t="s">
        <v>63</v>
      </c>
      <c r="R67" s="61" t="s">
        <v>55</v>
      </c>
      <c r="S67" s="10" t="s">
        <v>52</v>
      </c>
      <c r="T67" s="62" t="str">
        <f t="shared" ref="T67" si="5">O67&amp;P67&amp;Q67&amp;R67&amp;S67</f>
        <v>3水冷式冷房能力≦35段階制御</v>
      </c>
      <c r="U67" s="63" t="s">
        <v>161</v>
      </c>
      <c r="V67" s="64">
        <v>0.1220657277</v>
      </c>
      <c r="W67" s="64">
        <v>0.87793427229999998</v>
      </c>
      <c r="X67" s="64">
        <v>0.1112216198</v>
      </c>
      <c r="Y67" s="64">
        <v>0.88335632630000005</v>
      </c>
      <c r="Z67" s="99">
        <v>0.91115999999999997</v>
      </c>
      <c r="AA67" s="65">
        <f>VLOOKUP(O67,既存・導入予定!$E$32:$S$43,13,0)</f>
        <v>0.36099999999999999</v>
      </c>
      <c r="AB67" s="65">
        <f t="shared" si="1"/>
        <v>0.92300000000000004</v>
      </c>
    </row>
    <row r="68" spans="3:28" ht="13.5" customHeight="1">
      <c r="E68" s="10">
        <v>2010</v>
      </c>
      <c r="I68" s="54">
        <v>3</v>
      </c>
      <c r="J68" s="56" t="s">
        <v>7</v>
      </c>
      <c r="K68" s="56" t="s">
        <v>271</v>
      </c>
      <c r="L68" s="56" t="s">
        <v>343</v>
      </c>
      <c r="M68" s="40">
        <v>5.8000000000000003E-2</v>
      </c>
      <c r="N68" s="57"/>
      <c r="O68" s="4">
        <v>3</v>
      </c>
      <c r="P68" s="59" t="s">
        <v>41</v>
      </c>
      <c r="Q68" s="60" t="s">
        <v>63</v>
      </c>
      <c r="R68" s="61" t="s">
        <v>56</v>
      </c>
      <c r="S68" s="10" t="s">
        <v>53</v>
      </c>
      <c r="T68" s="62" t="str">
        <f>O68&amp;P68&amp;Q68&amp;R68&amp;S68</f>
        <v>3水冷式冷房35＜能力≦104ON/OFF制御</v>
      </c>
      <c r="U68" s="63" t="s">
        <v>162</v>
      </c>
      <c r="V68" s="64">
        <v>-9.6020889100000006E-2</v>
      </c>
      <c r="W68" s="64">
        <v>1.0960208891000001</v>
      </c>
      <c r="X68" s="64">
        <v>0.2477137086</v>
      </c>
      <c r="Y68" s="64">
        <v>0.92415359019999999</v>
      </c>
      <c r="Z68" s="99">
        <v>0.98607999999999996</v>
      </c>
      <c r="AA68" s="65">
        <f>VLOOKUP(O68,既存・導入予定!$E$32:$S$43,13,0)</f>
        <v>0.36099999999999999</v>
      </c>
      <c r="AB68" s="65">
        <f t="shared" si="1"/>
        <v>1.0129999999999999</v>
      </c>
    </row>
    <row r="69" spans="3:28" ht="13.5" customHeight="1">
      <c r="E69" s="10">
        <v>2011</v>
      </c>
      <c r="I69" s="54">
        <v>3</v>
      </c>
      <c r="J69" s="56" t="s">
        <v>7</v>
      </c>
      <c r="K69" s="56" t="s">
        <v>272</v>
      </c>
      <c r="L69" s="56" t="s">
        <v>344</v>
      </c>
      <c r="M69" s="40">
        <v>0.13</v>
      </c>
      <c r="N69" s="57"/>
      <c r="O69" s="4">
        <v>3</v>
      </c>
      <c r="P69" s="59" t="s">
        <v>41</v>
      </c>
      <c r="Q69" s="60" t="s">
        <v>63</v>
      </c>
      <c r="R69" s="61" t="s">
        <v>56</v>
      </c>
      <c r="S69" s="10" t="s">
        <v>52</v>
      </c>
      <c r="T69" s="62" t="str">
        <f t="shared" ref="T69:T93" si="6">O69&amp;P69&amp;Q69&amp;R69&amp;S69</f>
        <v>3水冷式冷房35＜能力≦104段階制御</v>
      </c>
      <c r="U69" s="63" t="s">
        <v>162</v>
      </c>
      <c r="V69" s="64">
        <v>-9.6020889100000006E-2</v>
      </c>
      <c r="W69" s="64">
        <v>1.0960208891000001</v>
      </c>
      <c r="X69" s="64">
        <v>0.2477137086</v>
      </c>
      <c r="Y69" s="64">
        <v>0.92415359019999999</v>
      </c>
      <c r="Z69" s="99">
        <v>0.98607999999999996</v>
      </c>
      <c r="AA69" s="65">
        <f>VLOOKUP(O69,既存・導入予定!$E$32:$S$43,13,0)</f>
        <v>0.36099999999999999</v>
      </c>
      <c r="AB69" s="65">
        <f t="shared" si="1"/>
        <v>1.0129999999999999</v>
      </c>
    </row>
    <row r="70" spans="3:28" ht="13.5" customHeight="1">
      <c r="E70" s="10">
        <v>2012</v>
      </c>
      <c r="I70" s="54">
        <v>3</v>
      </c>
      <c r="J70" s="56" t="s">
        <v>8</v>
      </c>
      <c r="K70" s="56" t="s">
        <v>271</v>
      </c>
      <c r="L70" s="56" t="s">
        <v>345</v>
      </c>
      <c r="M70" s="40">
        <v>8.7999999999999995E-2</v>
      </c>
      <c r="N70" s="57"/>
      <c r="O70" s="4">
        <v>3</v>
      </c>
      <c r="P70" s="59" t="s">
        <v>41</v>
      </c>
      <c r="Q70" s="60" t="s">
        <v>63</v>
      </c>
      <c r="R70" s="61" t="s">
        <v>56</v>
      </c>
      <c r="S70" s="10" t="s">
        <v>157</v>
      </c>
      <c r="T70" s="62" t="str">
        <f t="shared" si="6"/>
        <v>3水冷式冷房35＜能力≦104インバータ制御</v>
      </c>
      <c r="U70" s="63" t="s">
        <v>163</v>
      </c>
      <c r="V70" s="64">
        <v>-0.14000000000000001</v>
      </c>
      <c r="W70" s="64">
        <v>1.1399999999999999</v>
      </c>
      <c r="X70" s="64">
        <v>0.26122065729999999</v>
      </c>
      <c r="Y70" s="64">
        <v>0.93938967139999996</v>
      </c>
      <c r="Z70" s="99">
        <v>1.0046900000000001</v>
      </c>
      <c r="AA70" s="65">
        <f>VLOOKUP(O70,既存・導入予定!$E$32:$S$43,13,0)</f>
        <v>0.36099999999999999</v>
      </c>
      <c r="AB70" s="65">
        <f t="shared" si="1"/>
        <v>1.0329999999999999</v>
      </c>
    </row>
    <row r="71" spans="3:28" ht="13.5" customHeight="1">
      <c r="E71" s="10">
        <v>2013</v>
      </c>
      <c r="I71" s="54">
        <v>3</v>
      </c>
      <c r="J71" s="56" t="s">
        <v>8</v>
      </c>
      <c r="K71" s="56" t="s">
        <v>272</v>
      </c>
      <c r="L71" s="56" t="s">
        <v>346</v>
      </c>
      <c r="M71" s="40">
        <v>0.22</v>
      </c>
      <c r="N71" s="57"/>
      <c r="O71" s="4">
        <v>3</v>
      </c>
      <c r="P71" s="59" t="s">
        <v>41</v>
      </c>
      <c r="Q71" s="60" t="s">
        <v>63</v>
      </c>
      <c r="R71" s="61" t="s">
        <v>589</v>
      </c>
      <c r="S71" s="10" t="s">
        <v>52</v>
      </c>
      <c r="T71" s="62" t="str">
        <f t="shared" si="6"/>
        <v>3水冷式冷房104＜能力段階制御</v>
      </c>
      <c r="U71" s="63" t="s">
        <v>164</v>
      </c>
      <c r="V71" s="64">
        <v>5.0852387499999999E-2</v>
      </c>
      <c r="W71" s="64">
        <v>0.94914761250000002</v>
      </c>
      <c r="X71" s="64">
        <v>0.1907560442</v>
      </c>
      <c r="Y71" s="64">
        <v>0.87919578409999999</v>
      </c>
      <c r="Z71" s="99">
        <v>0.92688000000000004</v>
      </c>
      <c r="AA71" s="65">
        <f>VLOOKUP(O71,既存・導入予定!$E$32:$S$43,13,0)</f>
        <v>0.36099999999999999</v>
      </c>
      <c r="AB71" s="65">
        <f t="shared" si="1"/>
        <v>0.94799999999999995</v>
      </c>
    </row>
    <row r="72" spans="3:28" ht="13.5" customHeight="1">
      <c r="E72" s="10">
        <v>2014</v>
      </c>
      <c r="I72" s="54">
        <v>3</v>
      </c>
      <c r="J72" s="56" t="s">
        <v>9</v>
      </c>
      <c r="K72" s="56" t="s">
        <v>271</v>
      </c>
      <c r="L72" s="56" t="s">
        <v>347</v>
      </c>
      <c r="M72" s="40">
        <v>5.8000000000000003E-2</v>
      </c>
      <c r="N72" s="57"/>
      <c r="O72" s="4">
        <v>3</v>
      </c>
      <c r="P72" s="59" t="s">
        <v>41</v>
      </c>
      <c r="Q72" s="60" t="s">
        <v>63</v>
      </c>
      <c r="R72" s="61" t="s">
        <v>589</v>
      </c>
      <c r="S72" s="10" t="s">
        <v>160</v>
      </c>
      <c r="T72" s="62" t="str">
        <f t="shared" si="6"/>
        <v>3水冷式冷房104＜能力スライド弁制御</v>
      </c>
      <c r="U72" s="63" t="s">
        <v>165</v>
      </c>
      <c r="V72" s="64">
        <v>0.21872340430000001</v>
      </c>
      <c r="W72" s="64">
        <v>0.78127659569999997</v>
      </c>
      <c r="X72" s="64">
        <v>0.76152586509999998</v>
      </c>
      <c r="Y72" s="64">
        <v>0.50987536529999999</v>
      </c>
      <c r="Z72" s="99">
        <v>0.70025999999999999</v>
      </c>
      <c r="AA72" s="65">
        <f>VLOOKUP(O72,既存・導入予定!$E$32:$S$43,13,0)</f>
        <v>0.36099999999999999</v>
      </c>
      <c r="AB72" s="65">
        <f t="shared" si="1"/>
        <v>0.78400000000000003</v>
      </c>
    </row>
    <row r="73" spans="3:28" ht="13.5" customHeight="1" thickBot="1">
      <c r="E73" s="10">
        <v>2015</v>
      </c>
      <c r="I73" s="54">
        <v>3</v>
      </c>
      <c r="J73" s="56" t="s">
        <v>9</v>
      </c>
      <c r="K73" s="56" t="s">
        <v>272</v>
      </c>
      <c r="L73" s="56" t="s">
        <v>348</v>
      </c>
      <c r="M73" s="40">
        <v>0.20100000000000001</v>
      </c>
      <c r="N73" s="57"/>
      <c r="O73" s="5">
        <v>3</v>
      </c>
      <c r="P73" s="68" t="s">
        <v>41</v>
      </c>
      <c r="Q73" s="68" t="s">
        <v>63</v>
      </c>
      <c r="R73" s="69" t="s">
        <v>589</v>
      </c>
      <c r="S73" s="70" t="s">
        <v>157</v>
      </c>
      <c r="T73" s="71" t="str">
        <f t="shared" si="6"/>
        <v>3水冷式冷房104＜能力インバータ制御</v>
      </c>
      <c r="U73" s="72" t="s">
        <v>166</v>
      </c>
      <c r="V73" s="73">
        <v>-0.22</v>
      </c>
      <c r="W73" s="73">
        <v>1.22</v>
      </c>
      <c r="X73" s="73">
        <v>0.1733333333</v>
      </c>
      <c r="Y73" s="73">
        <v>1.0233333333000001</v>
      </c>
      <c r="Z73" s="100">
        <v>1.06667</v>
      </c>
      <c r="AA73" s="74">
        <f>VLOOKUP(O73,既存・導入予定!$E$32:$S$43,13,0)</f>
        <v>0.36099999999999999</v>
      </c>
      <c r="AB73" s="74">
        <f t="shared" si="1"/>
        <v>1.085</v>
      </c>
    </row>
    <row r="74" spans="3:28" ht="13.5" customHeight="1">
      <c r="E74" s="10">
        <v>2016</v>
      </c>
      <c r="I74" s="54">
        <v>3</v>
      </c>
      <c r="J74" s="56" t="s">
        <v>10</v>
      </c>
      <c r="K74" s="56" t="s">
        <v>271</v>
      </c>
      <c r="L74" s="56" t="s">
        <v>349</v>
      </c>
      <c r="M74" s="40">
        <v>0</v>
      </c>
      <c r="N74" s="57"/>
      <c r="O74" s="6">
        <v>3</v>
      </c>
      <c r="P74" s="75" t="s">
        <v>81</v>
      </c>
      <c r="Q74" s="75" t="s">
        <v>63</v>
      </c>
      <c r="R74" s="76" t="s">
        <v>592</v>
      </c>
      <c r="S74" s="77" t="s">
        <v>53</v>
      </c>
      <c r="T74" s="78" t="str">
        <f t="shared" si="6"/>
        <v>3空冷式（冷房専用）冷房能力≦31.3ON/OFF制御</v>
      </c>
      <c r="U74" s="79" t="s">
        <v>167</v>
      </c>
      <c r="V74" s="80">
        <v>0.1220657277</v>
      </c>
      <c r="W74" s="80">
        <v>0.87793427229999998</v>
      </c>
      <c r="X74" s="80">
        <v>0.1112216198</v>
      </c>
      <c r="Y74" s="80">
        <v>0.88335632630000005</v>
      </c>
      <c r="Z74" s="101">
        <v>0.91115999999999997</v>
      </c>
      <c r="AA74" s="81">
        <f>VLOOKUP(O74,既存・導入予定!$E$32:$S$43,13,0)</f>
        <v>0.36099999999999999</v>
      </c>
      <c r="AB74" s="81">
        <f t="shared" si="1"/>
        <v>0.92300000000000004</v>
      </c>
    </row>
    <row r="75" spans="3:28" ht="13.5" customHeight="1">
      <c r="E75" s="9">
        <v>2017</v>
      </c>
      <c r="I75" s="54">
        <v>3</v>
      </c>
      <c r="J75" s="56" t="s">
        <v>10</v>
      </c>
      <c r="K75" s="56" t="s">
        <v>272</v>
      </c>
      <c r="L75" s="56" t="s">
        <v>350</v>
      </c>
      <c r="M75" s="40">
        <v>0.36099999999999999</v>
      </c>
      <c r="N75" s="57"/>
      <c r="O75" s="4">
        <v>3</v>
      </c>
      <c r="P75" s="59" t="s">
        <v>81</v>
      </c>
      <c r="Q75" s="60" t="s">
        <v>63</v>
      </c>
      <c r="R75" s="76" t="s">
        <v>592</v>
      </c>
      <c r="S75" s="10" t="s">
        <v>157</v>
      </c>
      <c r="T75" s="62" t="str">
        <f t="shared" si="6"/>
        <v>3空冷式（冷房専用）冷房能力≦31.3インバータ制御</v>
      </c>
      <c r="U75" s="79" t="s">
        <v>168</v>
      </c>
      <c r="V75" s="64">
        <v>-0.45200000000000001</v>
      </c>
      <c r="W75" s="64">
        <v>1.452</v>
      </c>
      <c r="X75" s="64">
        <v>0.4345164319</v>
      </c>
      <c r="Y75" s="64">
        <v>1.0087417839999999</v>
      </c>
      <c r="Z75" s="99">
        <v>1.11737</v>
      </c>
      <c r="AA75" s="65">
        <f>VLOOKUP(O75,既存・導入予定!$E$32:$S$43,13,0)</f>
        <v>0.36099999999999999</v>
      </c>
      <c r="AB75" s="65">
        <f t="shared" ref="AB75:AB138" si="7">IF(AA75&lt;=0.25,Z75,ROUNDDOWN(IF(AA75&gt;=0.5,V75*AA75+W75,X75*AA75+Y75),3))</f>
        <v>1.165</v>
      </c>
    </row>
    <row r="76" spans="3:28" ht="13.5" customHeight="1">
      <c r="E76" s="9">
        <v>2018</v>
      </c>
      <c r="I76" s="54">
        <v>3</v>
      </c>
      <c r="J76" s="56" t="s">
        <v>11</v>
      </c>
      <c r="K76" s="56" t="s">
        <v>271</v>
      </c>
      <c r="L76" s="56" t="s">
        <v>351</v>
      </c>
      <c r="M76" s="40">
        <v>0</v>
      </c>
      <c r="N76" s="57"/>
      <c r="O76" s="4">
        <v>3</v>
      </c>
      <c r="P76" s="59" t="s">
        <v>81</v>
      </c>
      <c r="Q76" s="60" t="s">
        <v>63</v>
      </c>
      <c r="R76" s="61" t="s">
        <v>593</v>
      </c>
      <c r="S76" s="10" t="s">
        <v>53</v>
      </c>
      <c r="T76" s="62" t="str">
        <f t="shared" si="6"/>
        <v>3空冷式（冷房専用）冷房31.3＜能力≦96.5ON/OFF制御</v>
      </c>
      <c r="U76" s="79" t="s">
        <v>169</v>
      </c>
      <c r="V76" s="64">
        <v>-0.10214499170000001</v>
      </c>
      <c r="W76" s="64">
        <v>1.1021449916999999</v>
      </c>
      <c r="X76" s="64">
        <v>0.24536083019999999</v>
      </c>
      <c r="Y76" s="64">
        <v>0.92839208070000001</v>
      </c>
      <c r="Z76" s="99">
        <v>0.98973</v>
      </c>
      <c r="AA76" s="65">
        <f>VLOOKUP(O76,既存・導入予定!$E$32:$S$43,13,0)</f>
        <v>0.36099999999999999</v>
      </c>
      <c r="AB76" s="65">
        <f t="shared" si="7"/>
        <v>1.016</v>
      </c>
    </row>
    <row r="77" spans="3:28" ht="13.5" customHeight="1">
      <c r="E77" s="9">
        <v>2019</v>
      </c>
      <c r="I77" s="54">
        <v>3</v>
      </c>
      <c r="J77" s="56" t="s">
        <v>11</v>
      </c>
      <c r="K77" s="56" t="s">
        <v>272</v>
      </c>
      <c r="L77" s="56" t="s">
        <v>352</v>
      </c>
      <c r="M77" s="40">
        <v>0.48299999999999998</v>
      </c>
      <c r="N77" s="57"/>
      <c r="O77" s="4">
        <v>3</v>
      </c>
      <c r="P77" s="59" t="s">
        <v>81</v>
      </c>
      <c r="Q77" s="60" t="s">
        <v>63</v>
      </c>
      <c r="R77" s="61" t="s">
        <v>593</v>
      </c>
      <c r="S77" s="10" t="s">
        <v>52</v>
      </c>
      <c r="T77" s="62" t="str">
        <f t="shared" si="6"/>
        <v>3空冷式（冷房専用）冷房31.3＜能力≦96.5段階制御</v>
      </c>
      <c r="U77" s="79" t="s">
        <v>169</v>
      </c>
      <c r="V77" s="64">
        <v>-0.10214499170000001</v>
      </c>
      <c r="W77" s="64">
        <v>1.1021449916999999</v>
      </c>
      <c r="X77" s="64">
        <v>0.24536083019999999</v>
      </c>
      <c r="Y77" s="64">
        <v>0.92839208070000001</v>
      </c>
      <c r="Z77" s="99">
        <v>0.98973</v>
      </c>
      <c r="AA77" s="65">
        <f>VLOOKUP(O77,既存・導入予定!$E$32:$S$43,13,0)</f>
        <v>0.36099999999999999</v>
      </c>
      <c r="AB77" s="65">
        <f t="shared" si="7"/>
        <v>1.016</v>
      </c>
    </row>
    <row r="78" spans="3:28" ht="13.5" customHeight="1">
      <c r="E78" s="9">
        <v>2020</v>
      </c>
      <c r="I78" s="54">
        <v>3</v>
      </c>
      <c r="J78" s="56" t="s">
        <v>12</v>
      </c>
      <c r="K78" s="56" t="s">
        <v>271</v>
      </c>
      <c r="L78" s="56" t="s">
        <v>353</v>
      </c>
      <c r="M78" s="40">
        <v>0.151</v>
      </c>
      <c r="N78" s="57"/>
      <c r="O78" s="4">
        <v>3</v>
      </c>
      <c r="P78" s="59" t="s">
        <v>81</v>
      </c>
      <c r="Q78" s="60" t="s">
        <v>63</v>
      </c>
      <c r="R78" s="61" t="s">
        <v>593</v>
      </c>
      <c r="S78" s="10" t="s">
        <v>157</v>
      </c>
      <c r="T78" s="62" t="str">
        <f t="shared" si="6"/>
        <v>3空冷式（冷房専用）冷房31.3＜能力≦96.5インバータ制御</v>
      </c>
      <c r="U78" s="79" t="s">
        <v>170</v>
      </c>
      <c r="V78" s="64">
        <v>-0.44831570110000002</v>
      </c>
      <c r="W78" s="64">
        <v>1.4483157011000001</v>
      </c>
      <c r="X78" s="64">
        <v>0.2888480591</v>
      </c>
      <c r="Y78" s="64">
        <v>1.079733821</v>
      </c>
      <c r="Z78" s="99">
        <v>1.15195</v>
      </c>
      <c r="AA78" s="65">
        <f>VLOOKUP(O78,既存・導入予定!$E$32:$S$43,13,0)</f>
        <v>0.36099999999999999</v>
      </c>
      <c r="AB78" s="65">
        <f t="shared" si="7"/>
        <v>1.1839999999999999</v>
      </c>
    </row>
    <row r="79" spans="3:28" ht="13.5" customHeight="1">
      <c r="E79" s="9">
        <v>2021</v>
      </c>
      <c r="I79" s="54">
        <v>3</v>
      </c>
      <c r="J79" s="56" t="s">
        <v>12</v>
      </c>
      <c r="K79" s="56" t="s">
        <v>272</v>
      </c>
      <c r="L79" s="56" t="s">
        <v>354</v>
      </c>
      <c r="M79" s="40">
        <v>7.9000000000000001E-2</v>
      </c>
      <c r="N79" s="57"/>
      <c r="O79" s="4">
        <v>3</v>
      </c>
      <c r="P79" s="59" t="s">
        <v>81</v>
      </c>
      <c r="Q79" s="60" t="s">
        <v>63</v>
      </c>
      <c r="R79" s="61" t="s">
        <v>590</v>
      </c>
      <c r="S79" s="10" t="s">
        <v>52</v>
      </c>
      <c r="T79" s="62" t="str">
        <f t="shared" si="6"/>
        <v>3空冷式（冷房専用）冷房96.5＜能力段階制御</v>
      </c>
      <c r="U79" s="79" t="s">
        <v>171</v>
      </c>
      <c r="V79" s="64">
        <v>-3.8026303300000001E-2</v>
      </c>
      <c r="W79" s="64">
        <v>1.0380263032999999</v>
      </c>
      <c r="X79" s="64">
        <v>0.22036567970000001</v>
      </c>
      <c r="Y79" s="64">
        <v>0.90883031179999996</v>
      </c>
      <c r="Z79" s="99">
        <v>0.96392</v>
      </c>
      <c r="AA79" s="65">
        <f>VLOOKUP(O79,既存・導入予定!$E$32:$S$43,13,0)</f>
        <v>0.36099999999999999</v>
      </c>
      <c r="AB79" s="65">
        <f t="shared" si="7"/>
        <v>0.98799999999999999</v>
      </c>
    </row>
    <row r="80" spans="3:28" ht="13.5" customHeight="1">
      <c r="E80" s="9">
        <v>2022</v>
      </c>
      <c r="I80" s="54">
        <v>4</v>
      </c>
      <c r="J80" s="56" t="s">
        <v>1</v>
      </c>
      <c r="K80" s="56" t="s">
        <v>271</v>
      </c>
      <c r="L80" s="56" t="s">
        <v>355</v>
      </c>
      <c r="M80" s="40">
        <v>0.16</v>
      </c>
      <c r="N80" s="57"/>
      <c r="O80" s="4">
        <v>3</v>
      </c>
      <c r="P80" s="59" t="s">
        <v>81</v>
      </c>
      <c r="Q80" s="60" t="s">
        <v>63</v>
      </c>
      <c r="R80" s="61" t="s">
        <v>590</v>
      </c>
      <c r="S80" s="10" t="s">
        <v>160</v>
      </c>
      <c r="T80" s="62" t="str">
        <f t="shared" si="6"/>
        <v>3空冷式（冷房専用）冷房96.5＜能力スライド弁制御</v>
      </c>
      <c r="U80" s="79" t="s">
        <v>172</v>
      </c>
      <c r="V80" s="64">
        <v>0.125</v>
      </c>
      <c r="W80" s="64">
        <v>0.875</v>
      </c>
      <c r="X80" s="64">
        <v>0.95833333330000003</v>
      </c>
      <c r="Y80" s="64">
        <v>0.45833333329999998</v>
      </c>
      <c r="Z80" s="99">
        <v>0.69791999999999998</v>
      </c>
      <c r="AA80" s="65">
        <f>VLOOKUP(O80,既存・導入予定!$E$32:$S$43,13,0)</f>
        <v>0.36099999999999999</v>
      </c>
      <c r="AB80" s="65">
        <f t="shared" si="7"/>
        <v>0.80400000000000005</v>
      </c>
    </row>
    <row r="81" spans="5:28" ht="13.5" customHeight="1" thickBot="1">
      <c r="E81" s="9">
        <v>2023</v>
      </c>
      <c r="I81" s="54">
        <v>4</v>
      </c>
      <c r="J81" s="56" t="s">
        <v>1</v>
      </c>
      <c r="K81" s="56" t="s">
        <v>272</v>
      </c>
      <c r="L81" s="56" t="s">
        <v>356</v>
      </c>
      <c r="M81" s="40">
        <v>8.7999999999999995E-2</v>
      </c>
      <c r="N81" s="57"/>
      <c r="O81" s="5">
        <v>3</v>
      </c>
      <c r="P81" s="68" t="s">
        <v>81</v>
      </c>
      <c r="Q81" s="68" t="s">
        <v>63</v>
      </c>
      <c r="R81" s="69" t="s">
        <v>590</v>
      </c>
      <c r="S81" s="70" t="s">
        <v>157</v>
      </c>
      <c r="T81" s="71" t="str">
        <f t="shared" si="6"/>
        <v>3空冷式（冷房専用）冷房96.5＜能力インバータ制御</v>
      </c>
      <c r="U81" s="72" t="s">
        <v>173</v>
      </c>
      <c r="V81" s="73">
        <v>-0.30225513710000002</v>
      </c>
      <c r="W81" s="73">
        <v>1.3022551371</v>
      </c>
      <c r="X81" s="73">
        <v>-0.1552682987</v>
      </c>
      <c r="Y81" s="73">
        <v>1.2287617179000001</v>
      </c>
      <c r="Z81" s="100">
        <v>1.18994</v>
      </c>
      <c r="AA81" s="74">
        <f>VLOOKUP(O81,既存・導入予定!$E$32:$S$43,13,0)</f>
        <v>0.36099999999999999</v>
      </c>
      <c r="AB81" s="74">
        <f t="shared" si="7"/>
        <v>1.1719999999999999</v>
      </c>
    </row>
    <row r="82" spans="5:28" ht="13.5" customHeight="1">
      <c r="E82" s="9">
        <v>2024</v>
      </c>
      <c r="I82" s="54">
        <v>4</v>
      </c>
      <c r="J82" s="56" t="s">
        <v>2</v>
      </c>
      <c r="K82" s="56" t="s">
        <v>271</v>
      </c>
      <c r="L82" s="56" t="s">
        <v>357</v>
      </c>
      <c r="M82" s="40">
        <v>0.17799999999999999</v>
      </c>
      <c r="N82" s="57"/>
      <c r="O82" s="6">
        <v>3</v>
      </c>
      <c r="P82" s="75" t="s">
        <v>61</v>
      </c>
      <c r="Q82" s="75" t="s">
        <v>63</v>
      </c>
      <c r="R82" s="76" t="s">
        <v>592</v>
      </c>
      <c r="S82" s="77" t="s">
        <v>53</v>
      </c>
      <c r="T82" s="78" t="str">
        <f t="shared" si="6"/>
        <v>3空冷式（ヒートポンプ）冷房能力≦31.3ON/OFF制御</v>
      </c>
      <c r="U82" s="79" t="s">
        <v>174</v>
      </c>
      <c r="V82" s="80">
        <v>0.1220657277</v>
      </c>
      <c r="W82" s="80">
        <v>0.87793427229999998</v>
      </c>
      <c r="X82" s="80">
        <v>0.1112216198</v>
      </c>
      <c r="Y82" s="80">
        <v>0.88335632630000005</v>
      </c>
      <c r="Z82" s="101">
        <v>0.91161999999999999</v>
      </c>
      <c r="AA82" s="81">
        <f>VLOOKUP(O82,既存・導入予定!$E$32:$S$43,13,0)</f>
        <v>0.36099999999999999</v>
      </c>
      <c r="AB82" s="81">
        <f t="shared" si="7"/>
        <v>0.92300000000000004</v>
      </c>
    </row>
    <row r="83" spans="5:28" ht="13.5" customHeight="1">
      <c r="E83" s="9">
        <v>2025</v>
      </c>
      <c r="I83" s="54">
        <v>4</v>
      </c>
      <c r="J83" s="56" t="s">
        <v>2</v>
      </c>
      <c r="K83" s="56" t="s">
        <v>272</v>
      </c>
      <c r="L83" s="56" t="s">
        <v>358</v>
      </c>
      <c r="M83" s="40">
        <v>8.4000000000000005E-2</v>
      </c>
      <c r="N83" s="57"/>
      <c r="O83" s="4">
        <v>3</v>
      </c>
      <c r="P83" s="60" t="s">
        <v>61</v>
      </c>
      <c r="Q83" s="60" t="s">
        <v>63</v>
      </c>
      <c r="R83" s="61" t="s">
        <v>593</v>
      </c>
      <c r="S83" s="10" t="s">
        <v>52</v>
      </c>
      <c r="T83" s="62" t="str">
        <f t="shared" si="6"/>
        <v>3空冷式（ヒートポンプ）冷房31.3＜能力≦96.5段階制御</v>
      </c>
      <c r="U83" s="63" t="s">
        <v>175</v>
      </c>
      <c r="V83" s="64">
        <v>-7.3641976200000001E-2</v>
      </c>
      <c r="W83" s="64">
        <v>1.0736419762</v>
      </c>
      <c r="X83" s="64">
        <v>0.25312061679999998</v>
      </c>
      <c r="Y83" s="64">
        <v>0.91026067970000002</v>
      </c>
      <c r="Z83" s="99">
        <v>0.97353999999999996</v>
      </c>
      <c r="AA83" s="65">
        <f>VLOOKUP(O83,既存・導入予定!$E$32:$S$43,13,0)</f>
        <v>0.36099999999999999</v>
      </c>
      <c r="AB83" s="65">
        <f t="shared" si="7"/>
        <v>1.0009999999999999</v>
      </c>
    </row>
    <row r="84" spans="5:28" ht="13.5" customHeight="1">
      <c r="E84" s="9">
        <v>2026</v>
      </c>
      <c r="I84" s="54">
        <v>4</v>
      </c>
      <c r="J84" s="56" t="s">
        <v>3</v>
      </c>
      <c r="K84" s="56" t="s">
        <v>271</v>
      </c>
      <c r="L84" s="56" t="s">
        <v>359</v>
      </c>
      <c r="M84" s="40">
        <v>0.192</v>
      </c>
      <c r="N84" s="57"/>
      <c r="O84" s="4">
        <v>3</v>
      </c>
      <c r="P84" s="60" t="s">
        <v>61</v>
      </c>
      <c r="Q84" s="60" t="s">
        <v>63</v>
      </c>
      <c r="R84" s="61" t="s">
        <v>593</v>
      </c>
      <c r="S84" s="10" t="s">
        <v>157</v>
      </c>
      <c r="T84" s="62" t="str">
        <f t="shared" si="6"/>
        <v>3空冷式（ヒートポンプ）冷房31.3＜能力≦96.5インバータ制御</v>
      </c>
      <c r="U84" s="63" t="s">
        <v>176</v>
      </c>
      <c r="V84" s="64">
        <v>-0.1910561449</v>
      </c>
      <c r="W84" s="64">
        <v>1.1910561448999999</v>
      </c>
      <c r="X84" s="64">
        <v>0.20284681330000001</v>
      </c>
      <c r="Y84" s="64">
        <v>0.99410466580000001</v>
      </c>
      <c r="Z84" s="99">
        <v>1.0448200000000001</v>
      </c>
      <c r="AA84" s="65">
        <f>VLOOKUP(O84,既存・導入予定!$E$32:$S$43,13,0)</f>
        <v>0.36099999999999999</v>
      </c>
      <c r="AB84" s="65">
        <f t="shared" si="7"/>
        <v>1.0669999999999999</v>
      </c>
    </row>
    <row r="85" spans="5:28" ht="13.5" customHeight="1">
      <c r="I85" s="54">
        <v>4</v>
      </c>
      <c r="J85" s="56" t="s">
        <v>3</v>
      </c>
      <c r="K85" s="56" t="s">
        <v>272</v>
      </c>
      <c r="L85" s="56" t="s">
        <v>360</v>
      </c>
      <c r="M85" s="40">
        <v>9.8000000000000004E-2</v>
      </c>
      <c r="N85" s="57"/>
      <c r="O85" s="4">
        <v>3</v>
      </c>
      <c r="P85" s="60" t="s">
        <v>61</v>
      </c>
      <c r="Q85" s="60" t="s">
        <v>63</v>
      </c>
      <c r="R85" s="61" t="s">
        <v>590</v>
      </c>
      <c r="S85" s="10" t="s">
        <v>52</v>
      </c>
      <c r="T85" s="62" t="str">
        <f t="shared" si="6"/>
        <v>3空冷式（ヒートポンプ）冷房96.5＜能力段階制御</v>
      </c>
      <c r="U85" s="63" t="s">
        <v>177</v>
      </c>
      <c r="V85" s="64">
        <v>-1.1106544600000001E-2</v>
      </c>
      <c r="W85" s="64">
        <v>1.0111065446</v>
      </c>
      <c r="X85" s="64">
        <v>0.18594431140000001</v>
      </c>
      <c r="Y85" s="64">
        <v>0.91258111659999996</v>
      </c>
      <c r="Z85" s="99">
        <v>0.95906999999999998</v>
      </c>
      <c r="AA85" s="65">
        <f>VLOOKUP(O85,既存・導入予定!$E$32:$S$43,13,0)</f>
        <v>0.36099999999999999</v>
      </c>
      <c r="AB85" s="65">
        <f t="shared" si="7"/>
        <v>0.97899999999999998</v>
      </c>
    </row>
    <row r="86" spans="5:28" ht="13.5" customHeight="1">
      <c r="I86" s="54">
        <v>4</v>
      </c>
      <c r="J86" s="56" t="s">
        <v>4</v>
      </c>
      <c r="K86" s="56" t="s">
        <v>271</v>
      </c>
      <c r="L86" s="56" t="s">
        <v>361</v>
      </c>
      <c r="M86" s="40">
        <v>0.186</v>
      </c>
      <c r="N86" s="57"/>
      <c r="O86" s="4">
        <v>3</v>
      </c>
      <c r="P86" s="60" t="s">
        <v>61</v>
      </c>
      <c r="Q86" s="60" t="s">
        <v>63</v>
      </c>
      <c r="R86" s="61" t="s">
        <v>590</v>
      </c>
      <c r="S86" s="10" t="s">
        <v>160</v>
      </c>
      <c r="T86" s="62" t="str">
        <f t="shared" si="6"/>
        <v>3空冷式（ヒートポンプ）冷房96.5＜能力スライド弁制御</v>
      </c>
      <c r="U86" s="63" t="s">
        <v>178</v>
      </c>
      <c r="V86" s="64">
        <v>0.17299999999999999</v>
      </c>
      <c r="W86" s="64">
        <v>0.82699999999999996</v>
      </c>
      <c r="X86" s="64">
        <v>0.86133333329999995</v>
      </c>
      <c r="Y86" s="64">
        <v>0.4828333333</v>
      </c>
      <c r="Z86" s="99">
        <v>0.69816999999999996</v>
      </c>
      <c r="AA86" s="65">
        <f>VLOOKUP(O86,既存・導入予定!$E$32:$S$43,13,0)</f>
        <v>0.36099999999999999</v>
      </c>
      <c r="AB86" s="65">
        <f t="shared" si="7"/>
        <v>0.79300000000000004</v>
      </c>
    </row>
    <row r="87" spans="5:28" ht="13.5" customHeight="1" thickBot="1">
      <c r="I87" s="54">
        <v>4</v>
      </c>
      <c r="J87" s="56" t="s">
        <v>4</v>
      </c>
      <c r="K87" s="56" t="s">
        <v>272</v>
      </c>
      <c r="L87" s="56" t="s">
        <v>362</v>
      </c>
      <c r="M87" s="40">
        <v>0.128</v>
      </c>
      <c r="N87" s="57"/>
      <c r="O87" s="5">
        <v>3</v>
      </c>
      <c r="P87" s="68" t="s">
        <v>61</v>
      </c>
      <c r="Q87" s="68" t="s">
        <v>63</v>
      </c>
      <c r="R87" s="69" t="s">
        <v>590</v>
      </c>
      <c r="S87" s="70" t="s">
        <v>157</v>
      </c>
      <c r="T87" s="71" t="str">
        <f t="shared" si="6"/>
        <v>3空冷式（ヒートポンプ）冷房96.5＜能力インバータ制御</v>
      </c>
      <c r="U87" s="72" t="s">
        <v>179</v>
      </c>
      <c r="V87" s="73">
        <v>-0.27426738779999998</v>
      </c>
      <c r="W87" s="73">
        <v>1.2742673877999999</v>
      </c>
      <c r="X87" s="73">
        <v>-3.1674462E-2</v>
      </c>
      <c r="Y87" s="73">
        <v>1.1529709249</v>
      </c>
      <c r="Z87" s="100">
        <v>1.1450499999999999</v>
      </c>
      <c r="AA87" s="74">
        <f>VLOOKUP(O87,既存・導入予定!$E$32:$S$43,13,0)</f>
        <v>0.36099999999999999</v>
      </c>
      <c r="AB87" s="74">
        <f t="shared" si="7"/>
        <v>1.141</v>
      </c>
    </row>
    <row r="88" spans="5:28" ht="13.5" customHeight="1">
      <c r="I88" s="54">
        <v>4</v>
      </c>
      <c r="J88" s="56" t="s">
        <v>5</v>
      </c>
      <c r="K88" s="56" t="s">
        <v>271</v>
      </c>
      <c r="L88" s="56" t="s">
        <v>363</v>
      </c>
      <c r="M88" s="40">
        <v>0.153</v>
      </c>
      <c r="N88" s="57"/>
      <c r="O88" s="37">
        <v>3</v>
      </c>
      <c r="P88" s="82" t="s">
        <v>61</v>
      </c>
      <c r="Q88" s="82" t="s">
        <v>180</v>
      </c>
      <c r="R88" s="83" t="s">
        <v>592</v>
      </c>
      <c r="S88" s="84" t="s">
        <v>53</v>
      </c>
      <c r="T88" s="85" t="str">
        <f t="shared" si="6"/>
        <v>3空冷式（ヒートポンプ）暖房能力≦31.3ON/OFF制御</v>
      </c>
      <c r="U88" s="86" t="s">
        <v>174</v>
      </c>
      <c r="V88" s="87">
        <v>0.1220657277</v>
      </c>
      <c r="W88" s="87">
        <v>0.87793427229999998</v>
      </c>
      <c r="X88" s="87">
        <v>0.1112216198</v>
      </c>
      <c r="Y88" s="87">
        <v>0.88335632630000005</v>
      </c>
      <c r="Z88" s="102">
        <v>0.91161999999999999</v>
      </c>
      <c r="AA88" s="88">
        <f>VLOOKUP(O88,既存・導入予定!$E$32:$S$43,13,0)</f>
        <v>0.36099999999999999</v>
      </c>
      <c r="AB88" s="88">
        <f t="shared" si="7"/>
        <v>0.92300000000000004</v>
      </c>
    </row>
    <row r="89" spans="5:28" ht="13.5" customHeight="1">
      <c r="I89" s="54">
        <v>4</v>
      </c>
      <c r="J89" s="56" t="s">
        <v>5</v>
      </c>
      <c r="K89" s="56" t="s">
        <v>272</v>
      </c>
      <c r="L89" s="56" t="s">
        <v>364</v>
      </c>
      <c r="M89" s="40">
        <v>0</v>
      </c>
      <c r="N89" s="57"/>
      <c r="O89" s="4">
        <v>3</v>
      </c>
      <c r="P89" s="60" t="s">
        <v>61</v>
      </c>
      <c r="Q89" s="60" t="s">
        <v>180</v>
      </c>
      <c r="R89" s="61" t="s">
        <v>593</v>
      </c>
      <c r="S89" s="10" t="s">
        <v>52</v>
      </c>
      <c r="T89" s="62" t="str">
        <f t="shared" si="6"/>
        <v>3空冷式（ヒートポンプ）暖房31.3＜能力≦96.5段階制御</v>
      </c>
      <c r="U89" s="63" t="s">
        <v>175</v>
      </c>
      <c r="V89" s="64">
        <v>-7.3641976200000001E-2</v>
      </c>
      <c r="W89" s="64">
        <v>1.0736419762</v>
      </c>
      <c r="X89" s="64">
        <v>0.25312061679999998</v>
      </c>
      <c r="Y89" s="64">
        <v>0.91026067970000002</v>
      </c>
      <c r="Z89" s="99">
        <v>0.97353999999999996</v>
      </c>
      <c r="AA89" s="65">
        <f>VLOOKUP(O89,既存・導入予定!$E$32:$S$43,13,0)</f>
        <v>0.36099999999999999</v>
      </c>
      <c r="AB89" s="65">
        <f t="shared" si="7"/>
        <v>1.0009999999999999</v>
      </c>
    </row>
    <row r="90" spans="5:28" ht="13.5" customHeight="1">
      <c r="I90" s="54">
        <v>4</v>
      </c>
      <c r="J90" s="56" t="s">
        <v>6</v>
      </c>
      <c r="K90" s="56" t="s">
        <v>271</v>
      </c>
      <c r="L90" s="56" t="s">
        <v>365</v>
      </c>
      <c r="M90" s="40">
        <v>0.14299999999999999</v>
      </c>
      <c r="N90" s="57"/>
      <c r="O90" s="4">
        <v>3</v>
      </c>
      <c r="P90" s="60" t="s">
        <v>61</v>
      </c>
      <c r="Q90" s="60" t="s">
        <v>180</v>
      </c>
      <c r="R90" s="61" t="s">
        <v>593</v>
      </c>
      <c r="S90" s="10" t="s">
        <v>157</v>
      </c>
      <c r="T90" s="62" t="str">
        <f t="shared" si="6"/>
        <v>3空冷式（ヒートポンプ）暖房31.3＜能力≦96.5インバータ制御</v>
      </c>
      <c r="U90" s="63" t="s">
        <v>176</v>
      </c>
      <c r="V90" s="64">
        <v>-0.1910561449</v>
      </c>
      <c r="W90" s="64">
        <v>1.1910561448999999</v>
      </c>
      <c r="X90" s="64">
        <v>0.20284681330000001</v>
      </c>
      <c r="Y90" s="64">
        <v>0.99410466580000001</v>
      </c>
      <c r="Z90" s="99">
        <v>1.0448200000000001</v>
      </c>
      <c r="AA90" s="65">
        <f>VLOOKUP(O90,既存・導入予定!$E$32:$S$43,13,0)</f>
        <v>0.36099999999999999</v>
      </c>
      <c r="AB90" s="65">
        <f t="shared" si="7"/>
        <v>1.0669999999999999</v>
      </c>
    </row>
    <row r="91" spans="5:28" ht="13.5" customHeight="1">
      <c r="I91" s="54">
        <v>4</v>
      </c>
      <c r="J91" s="56" t="s">
        <v>6</v>
      </c>
      <c r="K91" s="56" t="s">
        <v>272</v>
      </c>
      <c r="L91" s="56" t="s">
        <v>366</v>
      </c>
      <c r="M91" s="40">
        <v>6.8000000000000005E-2</v>
      </c>
      <c r="N91" s="57"/>
      <c r="O91" s="4">
        <v>3</v>
      </c>
      <c r="P91" s="60" t="s">
        <v>61</v>
      </c>
      <c r="Q91" s="60" t="s">
        <v>180</v>
      </c>
      <c r="R91" s="61" t="s">
        <v>590</v>
      </c>
      <c r="S91" s="10" t="s">
        <v>52</v>
      </c>
      <c r="T91" s="62" t="str">
        <f t="shared" si="6"/>
        <v>3空冷式（ヒートポンプ）暖房96.5＜能力段階制御</v>
      </c>
      <c r="U91" s="63" t="s">
        <v>177</v>
      </c>
      <c r="V91" s="64">
        <v>-1.1106544600000001E-2</v>
      </c>
      <c r="W91" s="64">
        <v>1.0111065446</v>
      </c>
      <c r="X91" s="64">
        <v>0.18594431140000001</v>
      </c>
      <c r="Y91" s="64">
        <v>0.91258111659999996</v>
      </c>
      <c r="Z91" s="99">
        <v>0.95906999999999998</v>
      </c>
      <c r="AA91" s="65">
        <f>VLOOKUP(O91,既存・導入予定!$E$32:$S$43,13,0)</f>
        <v>0.36099999999999999</v>
      </c>
      <c r="AB91" s="65">
        <f t="shared" si="7"/>
        <v>0.97899999999999998</v>
      </c>
    </row>
    <row r="92" spans="5:28" ht="13.5" customHeight="1">
      <c r="I92" s="54">
        <v>4</v>
      </c>
      <c r="J92" s="56" t="s">
        <v>7</v>
      </c>
      <c r="K92" s="56" t="s">
        <v>271</v>
      </c>
      <c r="L92" s="56" t="s">
        <v>367</v>
      </c>
      <c r="M92" s="40">
        <v>0.193</v>
      </c>
      <c r="N92" s="57"/>
      <c r="O92" s="4">
        <v>3</v>
      </c>
      <c r="P92" s="60" t="s">
        <v>61</v>
      </c>
      <c r="Q92" s="60" t="s">
        <v>180</v>
      </c>
      <c r="R92" s="61" t="s">
        <v>590</v>
      </c>
      <c r="S92" s="10" t="s">
        <v>160</v>
      </c>
      <c r="T92" s="62" t="str">
        <f t="shared" si="6"/>
        <v>3空冷式（ヒートポンプ）暖房96.5＜能力スライド弁制御</v>
      </c>
      <c r="U92" s="63" t="s">
        <v>178</v>
      </c>
      <c r="V92" s="64">
        <v>0.17299999999999999</v>
      </c>
      <c r="W92" s="64">
        <v>0.82699999999999996</v>
      </c>
      <c r="X92" s="64">
        <v>0.86133333329999995</v>
      </c>
      <c r="Y92" s="64">
        <v>0.4828333333</v>
      </c>
      <c r="Z92" s="99">
        <v>0.69816999999999996</v>
      </c>
      <c r="AA92" s="65">
        <f>VLOOKUP(O92,既存・導入予定!$E$32:$S$43,13,0)</f>
        <v>0.36099999999999999</v>
      </c>
      <c r="AB92" s="65">
        <f t="shared" si="7"/>
        <v>0.79300000000000004</v>
      </c>
    </row>
    <row r="93" spans="5:28" ht="13.5" customHeight="1" thickBot="1">
      <c r="I93" s="54">
        <v>4</v>
      </c>
      <c r="J93" s="56" t="s">
        <v>7</v>
      </c>
      <c r="K93" s="56" t="s">
        <v>272</v>
      </c>
      <c r="L93" s="56" t="s">
        <v>368</v>
      </c>
      <c r="M93" s="40">
        <v>6.8000000000000005E-2</v>
      </c>
      <c r="N93" s="57"/>
      <c r="O93" s="5">
        <v>3</v>
      </c>
      <c r="P93" s="68" t="s">
        <v>61</v>
      </c>
      <c r="Q93" s="68" t="s">
        <v>180</v>
      </c>
      <c r="R93" s="69" t="s">
        <v>590</v>
      </c>
      <c r="S93" s="70" t="s">
        <v>157</v>
      </c>
      <c r="T93" s="71" t="str">
        <f t="shared" si="6"/>
        <v>3空冷式（ヒートポンプ）暖房96.5＜能力インバータ制御</v>
      </c>
      <c r="U93" s="72" t="s">
        <v>179</v>
      </c>
      <c r="V93" s="73">
        <v>-0.27426738779999998</v>
      </c>
      <c r="W93" s="73">
        <v>1.2742673877999999</v>
      </c>
      <c r="X93" s="73">
        <v>-3.1674462E-2</v>
      </c>
      <c r="Y93" s="73">
        <v>1.1529709249</v>
      </c>
      <c r="Z93" s="100">
        <v>1.1450499999999999</v>
      </c>
      <c r="AA93" s="74">
        <f>VLOOKUP(O93,既存・導入予定!$E$32:$S$43,13,0)</f>
        <v>0.36099999999999999</v>
      </c>
      <c r="AB93" s="74">
        <f t="shared" si="7"/>
        <v>1.141</v>
      </c>
    </row>
    <row r="94" spans="5:28" ht="13.5" customHeight="1">
      <c r="I94" s="54">
        <v>4</v>
      </c>
      <c r="J94" s="56" t="s">
        <v>8</v>
      </c>
      <c r="K94" s="56" t="s">
        <v>271</v>
      </c>
      <c r="L94" s="56" t="s">
        <v>369</v>
      </c>
      <c r="M94" s="40">
        <v>0.14000000000000001</v>
      </c>
      <c r="N94" s="57"/>
      <c r="O94" s="1">
        <v>4</v>
      </c>
      <c r="P94" s="59" t="s">
        <v>41</v>
      </c>
      <c r="Q94" s="60" t="s">
        <v>62</v>
      </c>
      <c r="R94" s="61" t="s">
        <v>55</v>
      </c>
      <c r="S94" s="10" t="s">
        <v>53</v>
      </c>
      <c r="T94" s="62" t="str">
        <f>O94&amp;P94&amp;Q94&amp;R94&amp;S94</f>
        <v>4水冷式冷房能力≦35ON/OFF制御</v>
      </c>
      <c r="U94" s="63" t="s">
        <v>161</v>
      </c>
      <c r="V94" s="64">
        <v>0.1220657277</v>
      </c>
      <c r="W94" s="64">
        <v>0.87793427229999998</v>
      </c>
      <c r="X94" s="64">
        <v>0.1112216198</v>
      </c>
      <c r="Y94" s="64">
        <v>0.88335632630000005</v>
      </c>
      <c r="Z94" s="99">
        <v>0.91115999999999997</v>
      </c>
      <c r="AA94" s="65">
        <f>VLOOKUP(O94,既存・導入予定!$E$32:$S$43,13,0)</f>
        <v>0.14499999999999999</v>
      </c>
      <c r="AB94" s="65">
        <f t="shared" si="7"/>
        <v>0.91115999999999997</v>
      </c>
    </row>
    <row r="95" spans="5:28" ht="14.25" customHeight="1">
      <c r="I95" s="54">
        <v>4</v>
      </c>
      <c r="J95" s="56" t="s">
        <v>8</v>
      </c>
      <c r="K95" s="56" t="s">
        <v>272</v>
      </c>
      <c r="L95" s="56" t="s">
        <v>370</v>
      </c>
      <c r="M95" s="40">
        <v>0.14899999999999999</v>
      </c>
      <c r="N95" s="57"/>
      <c r="O95" s="1">
        <v>4</v>
      </c>
      <c r="P95" s="59" t="s">
        <v>41</v>
      </c>
      <c r="Q95" s="60" t="s">
        <v>63</v>
      </c>
      <c r="R95" s="61" t="s">
        <v>55</v>
      </c>
      <c r="S95" s="10" t="s">
        <v>52</v>
      </c>
      <c r="T95" s="62" t="str">
        <f t="shared" ref="T95" si="8">O95&amp;P95&amp;Q95&amp;R95&amp;S95</f>
        <v>4水冷式冷房能力≦35段階制御</v>
      </c>
      <c r="U95" s="63" t="s">
        <v>161</v>
      </c>
      <c r="V95" s="64">
        <v>0.1220657277</v>
      </c>
      <c r="W95" s="64">
        <v>0.87793427229999998</v>
      </c>
      <c r="X95" s="64">
        <v>0.1112216198</v>
      </c>
      <c r="Y95" s="64">
        <v>0.88335632630000005</v>
      </c>
      <c r="Z95" s="99">
        <v>0.91115999999999997</v>
      </c>
      <c r="AA95" s="65">
        <f>VLOOKUP(O95,既存・導入予定!$E$32:$S$43,13,0)</f>
        <v>0.14499999999999999</v>
      </c>
      <c r="AB95" s="65">
        <f t="shared" si="7"/>
        <v>0.91115999999999997</v>
      </c>
    </row>
    <row r="96" spans="5:28" ht="13.5" customHeight="1">
      <c r="I96" s="54">
        <v>4</v>
      </c>
      <c r="J96" s="56" t="s">
        <v>9</v>
      </c>
      <c r="K96" s="56" t="s">
        <v>271</v>
      </c>
      <c r="L96" s="56" t="s">
        <v>371</v>
      </c>
      <c r="M96" s="40">
        <v>0.16400000000000001</v>
      </c>
      <c r="N96" s="57"/>
      <c r="O96" s="1">
        <v>4</v>
      </c>
      <c r="P96" s="59" t="s">
        <v>41</v>
      </c>
      <c r="Q96" s="60" t="s">
        <v>63</v>
      </c>
      <c r="R96" s="61" t="s">
        <v>56</v>
      </c>
      <c r="S96" s="10" t="s">
        <v>53</v>
      </c>
      <c r="T96" s="62" t="str">
        <f>O96&amp;P96&amp;Q96&amp;R96&amp;S96</f>
        <v>4水冷式冷房35＜能力≦104ON/OFF制御</v>
      </c>
      <c r="U96" s="63" t="s">
        <v>162</v>
      </c>
      <c r="V96" s="64">
        <v>-9.6020889100000006E-2</v>
      </c>
      <c r="W96" s="64">
        <v>1.0960208891000001</v>
      </c>
      <c r="X96" s="64">
        <v>0.2477137086</v>
      </c>
      <c r="Y96" s="64">
        <v>0.92415359019999999</v>
      </c>
      <c r="Z96" s="99">
        <v>0.98607999999999996</v>
      </c>
      <c r="AA96" s="65">
        <f>VLOOKUP(O96,既存・導入予定!$E$32:$S$43,13,0)</f>
        <v>0.14499999999999999</v>
      </c>
      <c r="AB96" s="65">
        <f t="shared" si="7"/>
        <v>0.98607999999999996</v>
      </c>
    </row>
    <row r="97" spans="9:28" ht="13.5" customHeight="1">
      <c r="I97" s="54">
        <v>4</v>
      </c>
      <c r="J97" s="56" t="s">
        <v>9</v>
      </c>
      <c r="K97" s="56" t="s">
        <v>272</v>
      </c>
      <c r="L97" s="56" t="s">
        <v>372</v>
      </c>
      <c r="M97" s="40">
        <v>0.10199999999999999</v>
      </c>
      <c r="N97" s="57"/>
      <c r="O97" s="1">
        <v>4</v>
      </c>
      <c r="P97" s="59" t="s">
        <v>41</v>
      </c>
      <c r="Q97" s="60" t="s">
        <v>63</v>
      </c>
      <c r="R97" s="61" t="s">
        <v>56</v>
      </c>
      <c r="S97" s="10" t="s">
        <v>52</v>
      </c>
      <c r="T97" s="62" t="str">
        <f t="shared" ref="T97:T121" si="9">O97&amp;P97&amp;Q97&amp;R97&amp;S97</f>
        <v>4水冷式冷房35＜能力≦104段階制御</v>
      </c>
      <c r="U97" s="63" t="s">
        <v>162</v>
      </c>
      <c r="V97" s="64">
        <v>-9.6020889100000006E-2</v>
      </c>
      <c r="W97" s="64">
        <v>1.0960208891000001</v>
      </c>
      <c r="X97" s="64">
        <v>0.2477137086</v>
      </c>
      <c r="Y97" s="64">
        <v>0.92415359019999999</v>
      </c>
      <c r="Z97" s="99">
        <v>0.98607999999999996</v>
      </c>
      <c r="AA97" s="65">
        <f>VLOOKUP(O97,既存・導入予定!$E$32:$S$43,13,0)</f>
        <v>0.14499999999999999</v>
      </c>
      <c r="AB97" s="65">
        <f t="shared" si="7"/>
        <v>0.98607999999999996</v>
      </c>
    </row>
    <row r="98" spans="9:28" ht="13.5" customHeight="1">
      <c r="I98" s="54">
        <v>4</v>
      </c>
      <c r="J98" s="56" t="s">
        <v>10</v>
      </c>
      <c r="K98" s="56" t="s">
        <v>271</v>
      </c>
      <c r="L98" s="56" t="s">
        <v>373</v>
      </c>
      <c r="M98" s="40">
        <v>0.184</v>
      </c>
      <c r="N98" s="57"/>
      <c r="O98" s="1">
        <v>4</v>
      </c>
      <c r="P98" s="59" t="s">
        <v>41</v>
      </c>
      <c r="Q98" s="60" t="s">
        <v>63</v>
      </c>
      <c r="R98" s="61" t="s">
        <v>56</v>
      </c>
      <c r="S98" s="10" t="s">
        <v>157</v>
      </c>
      <c r="T98" s="62" t="str">
        <f t="shared" si="9"/>
        <v>4水冷式冷房35＜能力≦104インバータ制御</v>
      </c>
      <c r="U98" s="63" t="s">
        <v>163</v>
      </c>
      <c r="V98" s="64">
        <v>-0.14000000000000001</v>
      </c>
      <c r="W98" s="64">
        <v>1.1399999999999999</v>
      </c>
      <c r="X98" s="64">
        <v>0.26122065729999999</v>
      </c>
      <c r="Y98" s="64">
        <v>0.93938967139999996</v>
      </c>
      <c r="Z98" s="99">
        <v>1.0046900000000001</v>
      </c>
      <c r="AA98" s="65">
        <f>VLOOKUP(O98,既存・導入予定!$E$32:$S$43,13,0)</f>
        <v>0.14499999999999999</v>
      </c>
      <c r="AB98" s="65">
        <f t="shared" si="7"/>
        <v>1.0046900000000001</v>
      </c>
    </row>
    <row r="99" spans="9:28" ht="14.25" customHeight="1">
      <c r="I99" s="54">
        <v>4</v>
      </c>
      <c r="J99" s="56" t="s">
        <v>10</v>
      </c>
      <c r="K99" s="56" t="s">
        <v>272</v>
      </c>
      <c r="L99" s="56" t="s">
        <v>374</v>
      </c>
      <c r="M99" s="40">
        <v>0.14499999999999999</v>
      </c>
      <c r="N99" s="57"/>
      <c r="O99" s="1">
        <v>4</v>
      </c>
      <c r="P99" s="59" t="s">
        <v>41</v>
      </c>
      <c r="Q99" s="60" t="s">
        <v>63</v>
      </c>
      <c r="R99" s="61" t="s">
        <v>589</v>
      </c>
      <c r="S99" s="10" t="s">
        <v>52</v>
      </c>
      <c r="T99" s="62" t="str">
        <f t="shared" si="9"/>
        <v>4水冷式冷房104＜能力段階制御</v>
      </c>
      <c r="U99" s="63" t="s">
        <v>164</v>
      </c>
      <c r="V99" s="64">
        <v>5.0852387499999999E-2</v>
      </c>
      <c r="W99" s="64">
        <v>0.94914761250000002</v>
      </c>
      <c r="X99" s="64">
        <v>0.1907560442</v>
      </c>
      <c r="Y99" s="64">
        <v>0.87919578409999999</v>
      </c>
      <c r="Z99" s="99">
        <v>0.92688000000000004</v>
      </c>
      <c r="AA99" s="65">
        <f>VLOOKUP(O99,既存・導入予定!$E$32:$S$43,13,0)</f>
        <v>0.14499999999999999</v>
      </c>
      <c r="AB99" s="65">
        <f t="shared" si="7"/>
        <v>0.92688000000000004</v>
      </c>
    </row>
    <row r="100" spans="9:28" ht="13.5" customHeight="1">
      <c r="I100" s="54">
        <v>4</v>
      </c>
      <c r="J100" s="56" t="s">
        <v>11</v>
      </c>
      <c r="K100" s="56" t="s">
        <v>271</v>
      </c>
      <c r="L100" s="56" t="s">
        <v>375</v>
      </c>
      <c r="M100" s="40">
        <v>0.184</v>
      </c>
      <c r="N100" s="57"/>
      <c r="O100" s="1">
        <v>4</v>
      </c>
      <c r="P100" s="59" t="s">
        <v>41</v>
      </c>
      <c r="Q100" s="60" t="s">
        <v>63</v>
      </c>
      <c r="R100" s="61" t="s">
        <v>589</v>
      </c>
      <c r="S100" s="10" t="s">
        <v>160</v>
      </c>
      <c r="T100" s="62" t="str">
        <f t="shared" si="9"/>
        <v>4水冷式冷房104＜能力スライド弁制御</v>
      </c>
      <c r="U100" s="63" t="s">
        <v>165</v>
      </c>
      <c r="V100" s="64">
        <v>0.21872340430000001</v>
      </c>
      <c r="W100" s="64">
        <v>0.78127659569999997</v>
      </c>
      <c r="X100" s="64">
        <v>0.76152586509999998</v>
      </c>
      <c r="Y100" s="64">
        <v>0.50987536529999999</v>
      </c>
      <c r="Z100" s="99">
        <v>0.70025999999999999</v>
      </c>
      <c r="AA100" s="65">
        <f>VLOOKUP(O100,既存・導入予定!$E$32:$S$43,13,0)</f>
        <v>0.14499999999999999</v>
      </c>
      <c r="AB100" s="65">
        <f t="shared" si="7"/>
        <v>0.70025999999999999</v>
      </c>
    </row>
    <row r="101" spans="9:28" ht="13.5" customHeight="1" thickBot="1">
      <c r="I101" s="54">
        <v>4</v>
      </c>
      <c r="J101" s="56" t="s">
        <v>11</v>
      </c>
      <c r="K101" s="56" t="s">
        <v>272</v>
      </c>
      <c r="L101" s="56" t="s">
        <v>376</v>
      </c>
      <c r="M101" s="40">
        <v>0.30099999999999999</v>
      </c>
      <c r="N101" s="57"/>
      <c r="O101" s="2">
        <v>4</v>
      </c>
      <c r="P101" s="68" t="s">
        <v>41</v>
      </c>
      <c r="Q101" s="68" t="s">
        <v>63</v>
      </c>
      <c r="R101" s="69" t="s">
        <v>589</v>
      </c>
      <c r="S101" s="70" t="s">
        <v>157</v>
      </c>
      <c r="T101" s="71" t="str">
        <f t="shared" si="9"/>
        <v>4水冷式冷房104＜能力インバータ制御</v>
      </c>
      <c r="U101" s="72" t="s">
        <v>166</v>
      </c>
      <c r="V101" s="73">
        <v>-0.22</v>
      </c>
      <c r="W101" s="73">
        <v>1.22</v>
      </c>
      <c r="X101" s="73">
        <v>0.1733333333</v>
      </c>
      <c r="Y101" s="73">
        <v>1.0233333333000001</v>
      </c>
      <c r="Z101" s="100">
        <v>1.06667</v>
      </c>
      <c r="AA101" s="74">
        <f>VLOOKUP(O101,既存・導入予定!$E$32:$S$43,13,0)</f>
        <v>0.14499999999999999</v>
      </c>
      <c r="AB101" s="74">
        <f t="shared" si="7"/>
        <v>1.06667</v>
      </c>
    </row>
    <row r="102" spans="9:28" ht="13.5" customHeight="1">
      <c r="I102" s="54">
        <v>4</v>
      </c>
      <c r="J102" s="56" t="s">
        <v>12</v>
      </c>
      <c r="K102" s="56" t="s">
        <v>271</v>
      </c>
      <c r="L102" s="56" t="s">
        <v>377</v>
      </c>
      <c r="M102" s="40">
        <v>0.187</v>
      </c>
      <c r="N102" s="57"/>
      <c r="O102" s="3">
        <v>4</v>
      </c>
      <c r="P102" s="75" t="s">
        <v>81</v>
      </c>
      <c r="Q102" s="75" t="s">
        <v>63</v>
      </c>
      <c r="R102" s="76" t="s">
        <v>592</v>
      </c>
      <c r="S102" s="77" t="s">
        <v>53</v>
      </c>
      <c r="T102" s="78" t="str">
        <f t="shared" si="9"/>
        <v>4空冷式（冷房専用）冷房能力≦31.3ON/OFF制御</v>
      </c>
      <c r="U102" s="79" t="s">
        <v>167</v>
      </c>
      <c r="V102" s="80">
        <v>0.1220657277</v>
      </c>
      <c r="W102" s="80">
        <v>0.87793427229999998</v>
      </c>
      <c r="X102" s="80">
        <v>0.1112216198</v>
      </c>
      <c r="Y102" s="80">
        <v>0.88335632630000005</v>
      </c>
      <c r="Z102" s="101">
        <v>0.91115999999999997</v>
      </c>
      <c r="AA102" s="81">
        <f>VLOOKUP(O102,既存・導入予定!$E$32:$S$43,13,0)</f>
        <v>0.14499999999999999</v>
      </c>
      <c r="AB102" s="81">
        <f t="shared" si="7"/>
        <v>0.91115999999999997</v>
      </c>
    </row>
    <row r="103" spans="9:28" ht="13.5" customHeight="1">
      <c r="I103" s="54">
        <v>4</v>
      </c>
      <c r="J103" s="56" t="s">
        <v>12</v>
      </c>
      <c r="K103" s="56" t="s">
        <v>272</v>
      </c>
      <c r="L103" s="56" t="s">
        <v>378</v>
      </c>
      <c r="M103" s="40">
        <v>0</v>
      </c>
      <c r="N103" s="57"/>
      <c r="O103" s="1">
        <v>4</v>
      </c>
      <c r="P103" s="59" t="s">
        <v>81</v>
      </c>
      <c r="Q103" s="60" t="s">
        <v>63</v>
      </c>
      <c r="R103" s="76" t="s">
        <v>592</v>
      </c>
      <c r="S103" s="10" t="s">
        <v>157</v>
      </c>
      <c r="T103" s="62" t="str">
        <f t="shared" si="9"/>
        <v>4空冷式（冷房専用）冷房能力≦31.3インバータ制御</v>
      </c>
      <c r="U103" s="79" t="s">
        <v>168</v>
      </c>
      <c r="V103" s="64">
        <v>-0.45200000000000001</v>
      </c>
      <c r="W103" s="64">
        <v>1.452</v>
      </c>
      <c r="X103" s="64">
        <v>0.4345164319</v>
      </c>
      <c r="Y103" s="64">
        <v>1.0087417839999999</v>
      </c>
      <c r="Z103" s="99">
        <v>1.11737</v>
      </c>
      <c r="AA103" s="65">
        <f>VLOOKUP(O103,既存・導入予定!$E$32:$S$43,13,0)</f>
        <v>0.14499999999999999</v>
      </c>
      <c r="AB103" s="65">
        <f t="shared" si="7"/>
        <v>1.11737</v>
      </c>
    </row>
    <row r="104" spans="9:28" ht="13.5" customHeight="1">
      <c r="I104" s="54">
        <v>5</v>
      </c>
      <c r="J104" s="56" t="s">
        <v>1</v>
      </c>
      <c r="K104" s="56" t="s">
        <v>271</v>
      </c>
      <c r="L104" s="56" t="s">
        <v>379</v>
      </c>
      <c r="M104" s="40">
        <v>0.25700000000000001</v>
      </c>
      <c r="N104" s="57"/>
      <c r="O104" s="1">
        <v>4</v>
      </c>
      <c r="P104" s="59" t="s">
        <v>81</v>
      </c>
      <c r="Q104" s="60" t="s">
        <v>63</v>
      </c>
      <c r="R104" s="61" t="s">
        <v>593</v>
      </c>
      <c r="S104" s="10" t="s">
        <v>53</v>
      </c>
      <c r="T104" s="62" t="str">
        <f t="shared" si="9"/>
        <v>4空冷式（冷房専用）冷房31.3＜能力≦96.5ON/OFF制御</v>
      </c>
      <c r="U104" s="79" t="s">
        <v>169</v>
      </c>
      <c r="V104" s="64">
        <v>-0.10214499170000001</v>
      </c>
      <c r="W104" s="64">
        <v>1.1021449916999999</v>
      </c>
      <c r="X104" s="64">
        <v>0.24536083019999999</v>
      </c>
      <c r="Y104" s="64">
        <v>0.92839208070000001</v>
      </c>
      <c r="Z104" s="99">
        <v>0.98973</v>
      </c>
      <c r="AA104" s="65">
        <f>VLOOKUP(O104,既存・導入予定!$E$32:$S$43,13,0)</f>
        <v>0.14499999999999999</v>
      </c>
      <c r="AB104" s="65">
        <f t="shared" si="7"/>
        <v>0.98973</v>
      </c>
    </row>
    <row r="105" spans="9:28" ht="13.5" customHeight="1">
      <c r="I105" s="54">
        <v>5</v>
      </c>
      <c r="J105" s="56" t="s">
        <v>1</v>
      </c>
      <c r="K105" s="56" t="s">
        <v>272</v>
      </c>
      <c r="L105" s="56" t="s">
        <v>380</v>
      </c>
      <c r="M105" s="40">
        <v>4.4999999999999998E-2</v>
      </c>
      <c r="N105" s="57"/>
      <c r="O105" s="1">
        <v>4</v>
      </c>
      <c r="P105" s="59" t="s">
        <v>81</v>
      </c>
      <c r="Q105" s="60" t="s">
        <v>63</v>
      </c>
      <c r="R105" s="61" t="s">
        <v>593</v>
      </c>
      <c r="S105" s="10" t="s">
        <v>52</v>
      </c>
      <c r="T105" s="62" t="str">
        <f t="shared" si="9"/>
        <v>4空冷式（冷房専用）冷房31.3＜能力≦96.5段階制御</v>
      </c>
      <c r="U105" s="79" t="s">
        <v>169</v>
      </c>
      <c r="V105" s="64">
        <v>-0.10214499170000001</v>
      </c>
      <c r="W105" s="64">
        <v>1.1021449916999999</v>
      </c>
      <c r="X105" s="64">
        <v>0.24536083019999999</v>
      </c>
      <c r="Y105" s="64">
        <v>0.92839208070000001</v>
      </c>
      <c r="Z105" s="99">
        <v>0.98973</v>
      </c>
      <c r="AA105" s="65">
        <f>VLOOKUP(O105,既存・導入予定!$E$32:$S$43,13,0)</f>
        <v>0.14499999999999999</v>
      </c>
      <c r="AB105" s="65">
        <f t="shared" si="7"/>
        <v>0.98973</v>
      </c>
    </row>
    <row r="106" spans="9:28" ht="13.5" customHeight="1">
      <c r="I106" s="54">
        <v>5</v>
      </c>
      <c r="J106" s="56" t="s">
        <v>2</v>
      </c>
      <c r="K106" s="56" t="s">
        <v>271</v>
      </c>
      <c r="L106" s="56" t="s">
        <v>381</v>
      </c>
      <c r="M106" s="40">
        <v>0.30299999999999999</v>
      </c>
      <c r="N106" s="57"/>
      <c r="O106" s="1">
        <v>4</v>
      </c>
      <c r="P106" s="59" t="s">
        <v>81</v>
      </c>
      <c r="Q106" s="60" t="s">
        <v>63</v>
      </c>
      <c r="R106" s="61" t="s">
        <v>593</v>
      </c>
      <c r="S106" s="10" t="s">
        <v>157</v>
      </c>
      <c r="T106" s="62" t="str">
        <f t="shared" si="9"/>
        <v>4空冷式（冷房専用）冷房31.3＜能力≦96.5インバータ制御</v>
      </c>
      <c r="U106" s="79" t="s">
        <v>170</v>
      </c>
      <c r="V106" s="64">
        <v>-0.44831570110000002</v>
      </c>
      <c r="W106" s="64">
        <v>1.4483157011000001</v>
      </c>
      <c r="X106" s="64">
        <v>0.2888480591</v>
      </c>
      <c r="Y106" s="64">
        <v>1.079733821</v>
      </c>
      <c r="Z106" s="99">
        <v>1.15195</v>
      </c>
      <c r="AA106" s="65">
        <f>VLOOKUP(O106,既存・導入予定!$E$32:$S$43,13,0)</f>
        <v>0.14499999999999999</v>
      </c>
      <c r="AB106" s="65">
        <f t="shared" si="7"/>
        <v>1.15195</v>
      </c>
    </row>
    <row r="107" spans="9:28" ht="13.5" customHeight="1">
      <c r="I107" s="54">
        <v>5</v>
      </c>
      <c r="J107" s="56" t="s">
        <v>2</v>
      </c>
      <c r="K107" s="56" t="s">
        <v>272</v>
      </c>
      <c r="L107" s="56" t="s">
        <v>382</v>
      </c>
      <c r="M107" s="40">
        <v>0</v>
      </c>
      <c r="N107" s="57"/>
      <c r="O107" s="1">
        <v>4</v>
      </c>
      <c r="P107" s="59" t="s">
        <v>81</v>
      </c>
      <c r="Q107" s="60" t="s">
        <v>63</v>
      </c>
      <c r="R107" s="61" t="s">
        <v>590</v>
      </c>
      <c r="S107" s="10" t="s">
        <v>52</v>
      </c>
      <c r="T107" s="62" t="str">
        <f t="shared" si="9"/>
        <v>4空冷式（冷房専用）冷房96.5＜能力段階制御</v>
      </c>
      <c r="U107" s="79" t="s">
        <v>171</v>
      </c>
      <c r="V107" s="64">
        <v>-3.8026303300000001E-2</v>
      </c>
      <c r="W107" s="64">
        <v>1.0380263032999999</v>
      </c>
      <c r="X107" s="64">
        <v>0.22036567970000001</v>
      </c>
      <c r="Y107" s="64">
        <v>0.90883031179999996</v>
      </c>
      <c r="Z107" s="99">
        <v>0.96392</v>
      </c>
      <c r="AA107" s="65">
        <f>VLOOKUP(O107,既存・導入予定!$E$32:$S$43,13,0)</f>
        <v>0.14499999999999999</v>
      </c>
      <c r="AB107" s="65">
        <f t="shared" si="7"/>
        <v>0.96392</v>
      </c>
    </row>
    <row r="108" spans="9:28" ht="13.5" customHeight="1">
      <c r="I108" s="54">
        <v>5</v>
      </c>
      <c r="J108" s="56" t="s">
        <v>3</v>
      </c>
      <c r="K108" s="56" t="s">
        <v>271</v>
      </c>
      <c r="L108" s="56" t="s">
        <v>383</v>
      </c>
      <c r="M108" s="40">
        <v>0.27500000000000002</v>
      </c>
      <c r="N108" s="57"/>
      <c r="O108" s="1">
        <v>4</v>
      </c>
      <c r="P108" s="59" t="s">
        <v>81</v>
      </c>
      <c r="Q108" s="60" t="s">
        <v>63</v>
      </c>
      <c r="R108" s="61" t="s">
        <v>590</v>
      </c>
      <c r="S108" s="10" t="s">
        <v>160</v>
      </c>
      <c r="T108" s="62" t="str">
        <f t="shared" si="9"/>
        <v>4空冷式（冷房専用）冷房96.5＜能力スライド弁制御</v>
      </c>
      <c r="U108" s="79" t="s">
        <v>172</v>
      </c>
      <c r="V108" s="64">
        <v>0.125</v>
      </c>
      <c r="W108" s="64">
        <v>0.875</v>
      </c>
      <c r="X108" s="64">
        <v>0.95833333330000003</v>
      </c>
      <c r="Y108" s="64">
        <v>0.45833333329999998</v>
      </c>
      <c r="Z108" s="99">
        <v>0.69791999999999998</v>
      </c>
      <c r="AA108" s="65">
        <f>VLOOKUP(O108,既存・導入予定!$E$32:$S$43,13,0)</f>
        <v>0.14499999999999999</v>
      </c>
      <c r="AB108" s="65">
        <f t="shared" si="7"/>
        <v>0.69791999999999998</v>
      </c>
    </row>
    <row r="109" spans="9:28" ht="13.5" customHeight="1" thickBot="1">
      <c r="I109" s="54">
        <v>5</v>
      </c>
      <c r="J109" s="56" t="s">
        <v>3</v>
      </c>
      <c r="K109" s="56" t="s">
        <v>272</v>
      </c>
      <c r="L109" s="56" t="s">
        <v>384</v>
      </c>
      <c r="M109" s="40">
        <v>0</v>
      </c>
      <c r="N109" s="57"/>
      <c r="O109" s="2">
        <v>4</v>
      </c>
      <c r="P109" s="68" t="s">
        <v>81</v>
      </c>
      <c r="Q109" s="68" t="s">
        <v>63</v>
      </c>
      <c r="R109" s="69" t="s">
        <v>590</v>
      </c>
      <c r="S109" s="70" t="s">
        <v>157</v>
      </c>
      <c r="T109" s="71" t="str">
        <f t="shared" si="9"/>
        <v>4空冷式（冷房専用）冷房96.5＜能力インバータ制御</v>
      </c>
      <c r="U109" s="72" t="s">
        <v>173</v>
      </c>
      <c r="V109" s="73">
        <v>-0.30225513710000002</v>
      </c>
      <c r="W109" s="73">
        <v>1.3022551371</v>
      </c>
      <c r="X109" s="73">
        <v>-0.1552682987</v>
      </c>
      <c r="Y109" s="73">
        <v>1.2287617179000001</v>
      </c>
      <c r="Z109" s="100">
        <v>1.18994</v>
      </c>
      <c r="AA109" s="74">
        <f>VLOOKUP(O109,既存・導入予定!$E$32:$S$43,13,0)</f>
        <v>0.14499999999999999</v>
      </c>
      <c r="AB109" s="74">
        <f t="shared" si="7"/>
        <v>1.18994</v>
      </c>
    </row>
    <row r="110" spans="9:28" ht="13.5" customHeight="1">
      <c r="I110" s="54">
        <v>5</v>
      </c>
      <c r="J110" s="56" t="s">
        <v>4</v>
      </c>
      <c r="K110" s="56" t="s">
        <v>271</v>
      </c>
      <c r="L110" s="56" t="s">
        <v>385</v>
      </c>
      <c r="M110" s="40">
        <v>0.16900000000000001</v>
      </c>
      <c r="N110" s="57"/>
      <c r="O110" s="3">
        <v>4</v>
      </c>
      <c r="P110" s="75" t="s">
        <v>61</v>
      </c>
      <c r="Q110" s="75" t="s">
        <v>63</v>
      </c>
      <c r="R110" s="76" t="s">
        <v>592</v>
      </c>
      <c r="S110" s="77" t="s">
        <v>53</v>
      </c>
      <c r="T110" s="78" t="str">
        <f t="shared" si="9"/>
        <v>4空冷式（ヒートポンプ）冷房能力≦31.3ON/OFF制御</v>
      </c>
      <c r="U110" s="79" t="s">
        <v>174</v>
      </c>
      <c r="V110" s="80">
        <v>0.1220657277</v>
      </c>
      <c r="W110" s="80">
        <v>0.87793427229999998</v>
      </c>
      <c r="X110" s="80">
        <v>0.1112216198</v>
      </c>
      <c r="Y110" s="80">
        <v>0.88335632630000005</v>
      </c>
      <c r="Z110" s="101">
        <v>0.91161999999999999</v>
      </c>
      <c r="AA110" s="81">
        <f>VLOOKUP(O110,既存・導入予定!$E$32:$S$43,13,0)</f>
        <v>0.14499999999999999</v>
      </c>
      <c r="AB110" s="81">
        <f t="shared" si="7"/>
        <v>0.91161999999999999</v>
      </c>
    </row>
    <row r="111" spans="9:28" ht="13.5" customHeight="1">
      <c r="I111" s="54">
        <v>5</v>
      </c>
      <c r="J111" s="56" t="s">
        <v>4</v>
      </c>
      <c r="K111" s="56" t="s">
        <v>272</v>
      </c>
      <c r="L111" s="56" t="s">
        <v>386</v>
      </c>
      <c r="M111" s="40">
        <v>0.155</v>
      </c>
      <c r="N111" s="57"/>
      <c r="O111" s="1">
        <v>4</v>
      </c>
      <c r="P111" s="60" t="s">
        <v>61</v>
      </c>
      <c r="Q111" s="60" t="s">
        <v>63</v>
      </c>
      <c r="R111" s="61" t="s">
        <v>593</v>
      </c>
      <c r="S111" s="10" t="s">
        <v>52</v>
      </c>
      <c r="T111" s="62" t="str">
        <f t="shared" si="9"/>
        <v>4空冷式（ヒートポンプ）冷房31.3＜能力≦96.5段階制御</v>
      </c>
      <c r="U111" s="63" t="s">
        <v>175</v>
      </c>
      <c r="V111" s="64">
        <v>-7.3641976200000001E-2</v>
      </c>
      <c r="W111" s="64">
        <v>1.0736419762</v>
      </c>
      <c r="X111" s="64">
        <v>0.25312061679999998</v>
      </c>
      <c r="Y111" s="64">
        <v>0.91026067970000002</v>
      </c>
      <c r="Z111" s="99">
        <v>0.97353999999999996</v>
      </c>
      <c r="AA111" s="65">
        <f>VLOOKUP(O111,既存・導入予定!$E$32:$S$43,13,0)</f>
        <v>0.14499999999999999</v>
      </c>
      <c r="AB111" s="65">
        <f t="shared" si="7"/>
        <v>0.97353999999999996</v>
      </c>
    </row>
    <row r="112" spans="9:28" ht="13.5" customHeight="1">
      <c r="I112" s="54">
        <v>5</v>
      </c>
      <c r="J112" s="56" t="s">
        <v>5</v>
      </c>
      <c r="K112" s="56" t="s">
        <v>271</v>
      </c>
      <c r="L112" s="56" t="s">
        <v>387</v>
      </c>
      <c r="M112" s="40">
        <v>0.248</v>
      </c>
      <c r="N112" s="57"/>
      <c r="O112" s="1">
        <v>4</v>
      </c>
      <c r="P112" s="60" t="s">
        <v>61</v>
      </c>
      <c r="Q112" s="60" t="s">
        <v>63</v>
      </c>
      <c r="R112" s="61" t="s">
        <v>593</v>
      </c>
      <c r="S112" s="10" t="s">
        <v>157</v>
      </c>
      <c r="T112" s="62" t="str">
        <f t="shared" si="9"/>
        <v>4空冷式（ヒートポンプ）冷房31.3＜能力≦96.5インバータ制御</v>
      </c>
      <c r="U112" s="63" t="s">
        <v>176</v>
      </c>
      <c r="V112" s="64">
        <v>-0.1910561449</v>
      </c>
      <c r="W112" s="64">
        <v>1.1910561448999999</v>
      </c>
      <c r="X112" s="64">
        <v>0.20284681330000001</v>
      </c>
      <c r="Y112" s="64">
        <v>0.99410466580000001</v>
      </c>
      <c r="Z112" s="99">
        <v>1.0448200000000001</v>
      </c>
      <c r="AA112" s="65">
        <f>VLOOKUP(O112,既存・導入予定!$E$32:$S$43,13,0)</f>
        <v>0.14499999999999999</v>
      </c>
      <c r="AB112" s="65">
        <f t="shared" si="7"/>
        <v>1.0448200000000001</v>
      </c>
    </row>
    <row r="113" spans="9:28" ht="13.5" customHeight="1">
      <c r="I113" s="54">
        <v>5</v>
      </c>
      <c r="J113" s="56" t="s">
        <v>5</v>
      </c>
      <c r="K113" s="56" t="s">
        <v>272</v>
      </c>
      <c r="L113" s="56" t="s">
        <v>388</v>
      </c>
      <c r="M113" s="40">
        <v>0</v>
      </c>
      <c r="N113" s="57"/>
      <c r="O113" s="1">
        <v>4</v>
      </c>
      <c r="P113" s="60" t="s">
        <v>61</v>
      </c>
      <c r="Q113" s="60" t="s">
        <v>63</v>
      </c>
      <c r="R113" s="61" t="s">
        <v>590</v>
      </c>
      <c r="S113" s="10" t="s">
        <v>52</v>
      </c>
      <c r="T113" s="62" t="str">
        <f t="shared" si="9"/>
        <v>4空冷式（ヒートポンプ）冷房96.5＜能力段階制御</v>
      </c>
      <c r="U113" s="63" t="s">
        <v>177</v>
      </c>
      <c r="V113" s="64">
        <v>-1.1106544600000001E-2</v>
      </c>
      <c r="W113" s="64">
        <v>1.0111065446</v>
      </c>
      <c r="X113" s="64">
        <v>0.18594431140000001</v>
      </c>
      <c r="Y113" s="64">
        <v>0.91258111659999996</v>
      </c>
      <c r="Z113" s="99">
        <v>0.95906999999999998</v>
      </c>
      <c r="AA113" s="65">
        <f>VLOOKUP(O113,既存・導入予定!$E$32:$S$43,13,0)</f>
        <v>0.14499999999999999</v>
      </c>
      <c r="AB113" s="65">
        <f t="shared" si="7"/>
        <v>0.95906999999999998</v>
      </c>
    </row>
    <row r="114" spans="9:28" ht="13.5" customHeight="1">
      <c r="I114" s="54">
        <v>5</v>
      </c>
      <c r="J114" s="56" t="s">
        <v>6</v>
      </c>
      <c r="K114" s="56" t="s">
        <v>271</v>
      </c>
      <c r="L114" s="56" t="s">
        <v>389</v>
      </c>
      <c r="M114" s="40">
        <v>0.28999999999999998</v>
      </c>
      <c r="N114" s="57"/>
      <c r="O114" s="1">
        <v>4</v>
      </c>
      <c r="P114" s="60" t="s">
        <v>61</v>
      </c>
      <c r="Q114" s="60" t="s">
        <v>63</v>
      </c>
      <c r="R114" s="61" t="s">
        <v>590</v>
      </c>
      <c r="S114" s="10" t="s">
        <v>160</v>
      </c>
      <c r="T114" s="62" t="str">
        <f t="shared" si="9"/>
        <v>4空冷式（ヒートポンプ）冷房96.5＜能力スライド弁制御</v>
      </c>
      <c r="U114" s="63" t="s">
        <v>178</v>
      </c>
      <c r="V114" s="64">
        <v>0.17299999999999999</v>
      </c>
      <c r="W114" s="64">
        <v>0.82699999999999996</v>
      </c>
      <c r="X114" s="64">
        <v>0.86133333329999995</v>
      </c>
      <c r="Y114" s="64">
        <v>0.4828333333</v>
      </c>
      <c r="Z114" s="99">
        <v>0.69816999999999996</v>
      </c>
      <c r="AA114" s="65">
        <f>VLOOKUP(O114,既存・導入予定!$E$32:$S$43,13,0)</f>
        <v>0.14499999999999999</v>
      </c>
      <c r="AB114" s="65">
        <f t="shared" si="7"/>
        <v>0.69816999999999996</v>
      </c>
    </row>
    <row r="115" spans="9:28" ht="13.5" customHeight="1" thickBot="1">
      <c r="I115" s="54">
        <v>5</v>
      </c>
      <c r="J115" s="56" t="s">
        <v>6</v>
      </c>
      <c r="K115" s="56" t="s">
        <v>272</v>
      </c>
      <c r="L115" s="56" t="s">
        <v>390</v>
      </c>
      <c r="M115" s="40">
        <v>0</v>
      </c>
      <c r="N115" s="57"/>
      <c r="O115" s="2">
        <v>4</v>
      </c>
      <c r="P115" s="68" t="s">
        <v>61</v>
      </c>
      <c r="Q115" s="68" t="s">
        <v>63</v>
      </c>
      <c r="R115" s="69" t="s">
        <v>590</v>
      </c>
      <c r="S115" s="70" t="s">
        <v>157</v>
      </c>
      <c r="T115" s="71" t="str">
        <f t="shared" si="9"/>
        <v>4空冷式（ヒートポンプ）冷房96.5＜能力インバータ制御</v>
      </c>
      <c r="U115" s="72" t="s">
        <v>179</v>
      </c>
      <c r="V115" s="73">
        <v>-0.27426738779999998</v>
      </c>
      <c r="W115" s="73">
        <v>1.2742673877999999</v>
      </c>
      <c r="X115" s="73">
        <v>-3.1674462E-2</v>
      </c>
      <c r="Y115" s="73">
        <v>1.1529709249</v>
      </c>
      <c r="Z115" s="100">
        <v>1.1450499999999999</v>
      </c>
      <c r="AA115" s="74">
        <f>VLOOKUP(O115,既存・導入予定!$E$32:$S$43,13,0)</f>
        <v>0.14499999999999999</v>
      </c>
      <c r="AB115" s="74">
        <f t="shared" si="7"/>
        <v>1.1450499999999999</v>
      </c>
    </row>
    <row r="116" spans="9:28" ht="13.5" customHeight="1">
      <c r="I116" s="54">
        <v>5</v>
      </c>
      <c r="J116" s="56" t="s">
        <v>7</v>
      </c>
      <c r="K116" s="56" t="s">
        <v>271</v>
      </c>
      <c r="L116" s="56" t="s">
        <v>391</v>
      </c>
      <c r="M116" s="40">
        <v>0.27500000000000002</v>
      </c>
      <c r="N116" s="57"/>
      <c r="O116" s="38">
        <v>4</v>
      </c>
      <c r="P116" s="82" t="s">
        <v>61</v>
      </c>
      <c r="Q116" s="82" t="s">
        <v>180</v>
      </c>
      <c r="R116" s="83" t="s">
        <v>592</v>
      </c>
      <c r="S116" s="84" t="s">
        <v>53</v>
      </c>
      <c r="T116" s="85" t="str">
        <f t="shared" si="9"/>
        <v>4空冷式（ヒートポンプ）暖房能力≦31.3ON/OFF制御</v>
      </c>
      <c r="U116" s="86" t="s">
        <v>174</v>
      </c>
      <c r="V116" s="87">
        <v>0.1220657277</v>
      </c>
      <c r="W116" s="87">
        <v>0.87793427229999998</v>
      </c>
      <c r="X116" s="87">
        <v>0.1112216198</v>
      </c>
      <c r="Y116" s="87">
        <v>0.88335632630000005</v>
      </c>
      <c r="Z116" s="102">
        <v>0.91161999999999999</v>
      </c>
      <c r="AA116" s="88">
        <f>VLOOKUP(O116,既存・導入予定!$E$32:$S$43,13,0)</f>
        <v>0.14499999999999999</v>
      </c>
      <c r="AB116" s="88">
        <f t="shared" si="7"/>
        <v>0.91161999999999999</v>
      </c>
    </row>
    <row r="117" spans="9:28" ht="13.5" customHeight="1">
      <c r="I117" s="54">
        <v>5</v>
      </c>
      <c r="J117" s="56" t="s">
        <v>7</v>
      </c>
      <c r="K117" s="56" t="s">
        <v>272</v>
      </c>
      <c r="L117" s="56" t="s">
        <v>392</v>
      </c>
      <c r="M117" s="40">
        <v>0</v>
      </c>
      <c r="N117" s="57"/>
      <c r="O117" s="1">
        <v>4</v>
      </c>
      <c r="P117" s="60" t="s">
        <v>61</v>
      </c>
      <c r="Q117" s="60" t="s">
        <v>180</v>
      </c>
      <c r="R117" s="61" t="s">
        <v>593</v>
      </c>
      <c r="S117" s="10" t="s">
        <v>52</v>
      </c>
      <c r="T117" s="62" t="str">
        <f t="shared" si="9"/>
        <v>4空冷式（ヒートポンプ）暖房31.3＜能力≦96.5段階制御</v>
      </c>
      <c r="U117" s="63" t="s">
        <v>175</v>
      </c>
      <c r="V117" s="64">
        <v>-7.3641976200000001E-2</v>
      </c>
      <c r="W117" s="64">
        <v>1.0736419762</v>
      </c>
      <c r="X117" s="64">
        <v>0.25312061679999998</v>
      </c>
      <c r="Y117" s="64">
        <v>0.91026067970000002</v>
      </c>
      <c r="Z117" s="99">
        <v>0.97353999999999996</v>
      </c>
      <c r="AA117" s="65">
        <f>VLOOKUP(O117,既存・導入予定!$E$32:$S$43,13,0)</f>
        <v>0.14499999999999999</v>
      </c>
      <c r="AB117" s="65">
        <f t="shared" si="7"/>
        <v>0.97353999999999996</v>
      </c>
    </row>
    <row r="118" spans="9:28" ht="13.5" customHeight="1">
      <c r="I118" s="54">
        <v>5</v>
      </c>
      <c r="J118" s="56" t="s">
        <v>8</v>
      </c>
      <c r="K118" s="56" t="s">
        <v>271</v>
      </c>
      <c r="L118" s="56" t="s">
        <v>393</v>
      </c>
      <c r="M118" s="40">
        <v>0.26100000000000001</v>
      </c>
      <c r="N118" s="57"/>
      <c r="O118" s="1">
        <v>4</v>
      </c>
      <c r="P118" s="60" t="s">
        <v>61</v>
      </c>
      <c r="Q118" s="60" t="s">
        <v>180</v>
      </c>
      <c r="R118" s="61" t="s">
        <v>593</v>
      </c>
      <c r="S118" s="10" t="s">
        <v>157</v>
      </c>
      <c r="T118" s="62" t="str">
        <f t="shared" si="9"/>
        <v>4空冷式（ヒートポンプ）暖房31.3＜能力≦96.5インバータ制御</v>
      </c>
      <c r="U118" s="63" t="s">
        <v>176</v>
      </c>
      <c r="V118" s="64">
        <v>-0.1910561449</v>
      </c>
      <c r="W118" s="64">
        <v>1.1910561448999999</v>
      </c>
      <c r="X118" s="64">
        <v>0.20284681330000001</v>
      </c>
      <c r="Y118" s="64">
        <v>0.99410466580000001</v>
      </c>
      <c r="Z118" s="99">
        <v>1.0448200000000001</v>
      </c>
      <c r="AA118" s="65">
        <f>VLOOKUP(O118,既存・導入予定!$E$32:$S$43,13,0)</f>
        <v>0.14499999999999999</v>
      </c>
      <c r="AB118" s="65">
        <f t="shared" si="7"/>
        <v>1.0448200000000001</v>
      </c>
    </row>
    <row r="119" spans="9:28" ht="13.5" customHeight="1">
      <c r="I119" s="54">
        <v>5</v>
      </c>
      <c r="J119" s="56" t="s">
        <v>8</v>
      </c>
      <c r="K119" s="56" t="s">
        <v>272</v>
      </c>
      <c r="L119" s="56" t="s">
        <v>394</v>
      </c>
      <c r="M119" s="40">
        <v>4.4999999999999998E-2</v>
      </c>
      <c r="N119" s="57"/>
      <c r="O119" s="1">
        <v>4</v>
      </c>
      <c r="P119" s="60" t="s">
        <v>61</v>
      </c>
      <c r="Q119" s="60" t="s">
        <v>180</v>
      </c>
      <c r="R119" s="61" t="s">
        <v>590</v>
      </c>
      <c r="S119" s="10" t="s">
        <v>52</v>
      </c>
      <c r="T119" s="62" t="str">
        <f t="shared" si="9"/>
        <v>4空冷式（ヒートポンプ）暖房96.5＜能力段階制御</v>
      </c>
      <c r="U119" s="63" t="s">
        <v>177</v>
      </c>
      <c r="V119" s="64">
        <v>-1.1106544600000001E-2</v>
      </c>
      <c r="W119" s="64">
        <v>1.0111065446</v>
      </c>
      <c r="X119" s="64">
        <v>0.18594431140000001</v>
      </c>
      <c r="Y119" s="64">
        <v>0.91258111659999996</v>
      </c>
      <c r="Z119" s="99">
        <v>0.95906999999999998</v>
      </c>
      <c r="AA119" s="65">
        <f>VLOOKUP(O119,既存・導入予定!$E$32:$S$43,13,0)</f>
        <v>0.14499999999999999</v>
      </c>
      <c r="AB119" s="65">
        <f t="shared" si="7"/>
        <v>0.95906999999999998</v>
      </c>
    </row>
    <row r="120" spans="9:28" ht="13.5" customHeight="1">
      <c r="I120" s="54">
        <v>5</v>
      </c>
      <c r="J120" s="56" t="s">
        <v>9</v>
      </c>
      <c r="K120" s="56" t="s">
        <v>271</v>
      </c>
      <c r="L120" s="56" t="s">
        <v>395</v>
      </c>
      <c r="M120" s="40">
        <v>0.26800000000000002</v>
      </c>
      <c r="N120" s="57"/>
      <c r="O120" s="1">
        <v>4</v>
      </c>
      <c r="P120" s="60" t="s">
        <v>61</v>
      </c>
      <c r="Q120" s="60" t="s">
        <v>180</v>
      </c>
      <c r="R120" s="61" t="s">
        <v>590</v>
      </c>
      <c r="S120" s="10" t="s">
        <v>160</v>
      </c>
      <c r="T120" s="62" t="str">
        <f t="shared" si="9"/>
        <v>4空冷式（ヒートポンプ）暖房96.5＜能力スライド弁制御</v>
      </c>
      <c r="U120" s="63" t="s">
        <v>178</v>
      </c>
      <c r="V120" s="64">
        <v>0.17299999999999999</v>
      </c>
      <c r="W120" s="64">
        <v>0.82699999999999996</v>
      </c>
      <c r="X120" s="64">
        <v>0.86133333329999995</v>
      </c>
      <c r="Y120" s="64">
        <v>0.4828333333</v>
      </c>
      <c r="Z120" s="99">
        <v>0.69816999999999996</v>
      </c>
      <c r="AA120" s="65">
        <f>VLOOKUP(O120,既存・導入予定!$E$32:$S$43,13,0)</f>
        <v>0.14499999999999999</v>
      </c>
      <c r="AB120" s="65">
        <f t="shared" si="7"/>
        <v>0.69816999999999996</v>
      </c>
    </row>
    <row r="121" spans="9:28" ht="13.5" customHeight="1" thickBot="1">
      <c r="I121" s="54">
        <v>5</v>
      </c>
      <c r="J121" s="56" t="s">
        <v>9</v>
      </c>
      <c r="K121" s="56" t="s">
        <v>272</v>
      </c>
      <c r="L121" s="56" t="s">
        <v>396</v>
      </c>
      <c r="M121" s="40">
        <v>7.5999999999999998E-2</v>
      </c>
      <c r="N121" s="57"/>
      <c r="O121" s="2">
        <v>4</v>
      </c>
      <c r="P121" s="68" t="s">
        <v>61</v>
      </c>
      <c r="Q121" s="68" t="s">
        <v>180</v>
      </c>
      <c r="R121" s="69" t="s">
        <v>590</v>
      </c>
      <c r="S121" s="70" t="s">
        <v>157</v>
      </c>
      <c r="T121" s="71" t="str">
        <f t="shared" si="9"/>
        <v>4空冷式（ヒートポンプ）暖房96.5＜能力インバータ制御</v>
      </c>
      <c r="U121" s="72" t="s">
        <v>179</v>
      </c>
      <c r="V121" s="73">
        <v>-0.27426738779999998</v>
      </c>
      <c r="W121" s="73">
        <v>1.2742673877999999</v>
      </c>
      <c r="X121" s="73">
        <v>-3.1674462E-2</v>
      </c>
      <c r="Y121" s="73">
        <v>1.1529709249</v>
      </c>
      <c r="Z121" s="100">
        <v>1.1450499999999999</v>
      </c>
      <c r="AA121" s="74">
        <f>VLOOKUP(O121,既存・導入予定!$E$32:$S$43,13,0)</f>
        <v>0.14499999999999999</v>
      </c>
      <c r="AB121" s="74">
        <f t="shared" si="7"/>
        <v>1.1450499999999999</v>
      </c>
    </row>
    <row r="122" spans="9:28" ht="13.5" customHeight="1">
      <c r="I122" s="54">
        <v>5</v>
      </c>
      <c r="J122" s="56" t="s">
        <v>10</v>
      </c>
      <c r="K122" s="56" t="s">
        <v>271</v>
      </c>
      <c r="L122" s="56" t="s">
        <v>397</v>
      </c>
      <c r="M122" s="40">
        <v>0.20499999999999999</v>
      </c>
      <c r="N122" s="57"/>
      <c r="O122" s="4">
        <v>5</v>
      </c>
      <c r="P122" s="59" t="s">
        <v>41</v>
      </c>
      <c r="Q122" s="60" t="s">
        <v>62</v>
      </c>
      <c r="R122" s="61" t="s">
        <v>55</v>
      </c>
      <c r="S122" s="10" t="s">
        <v>53</v>
      </c>
      <c r="T122" s="62" t="str">
        <f>O122&amp;P122&amp;Q122&amp;R122&amp;S122</f>
        <v>5水冷式冷房能力≦35ON/OFF制御</v>
      </c>
      <c r="U122" s="63" t="s">
        <v>161</v>
      </c>
      <c r="V122" s="64">
        <v>0.1220657277</v>
      </c>
      <c r="W122" s="64">
        <v>0.87793427229999998</v>
      </c>
      <c r="X122" s="64">
        <v>0.1112216198</v>
      </c>
      <c r="Y122" s="64">
        <v>0.88335632630000005</v>
      </c>
      <c r="Z122" s="99">
        <v>0.91115999999999997</v>
      </c>
      <c r="AA122" s="65">
        <f>VLOOKUP(O122,既存・導入予定!$E$32:$S$43,13,0)</f>
        <v>0.20499999999999999</v>
      </c>
      <c r="AB122" s="65">
        <f t="shared" si="7"/>
        <v>0.91115999999999997</v>
      </c>
    </row>
    <row r="123" spans="9:28" ht="13.5" customHeight="1">
      <c r="I123" s="54">
        <v>5</v>
      </c>
      <c r="J123" s="56" t="s">
        <v>10</v>
      </c>
      <c r="K123" s="56" t="s">
        <v>272</v>
      </c>
      <c r="L123" s="56" t="s">
        <v>398</v>
      </c>
      <c r="M123" s="40">
        <v>0.10100000000000001</v>
      </c>
      <c r="N123" s="57"/>
      <c r="O123" s="4">
        <v>5</v>
      </c>
      <c r="P123" s="59" t="s">
        <v>41</v>
      </c>
      <c r="Q123" s="60" t="s">
        <v>63</v>
      </c>
      <c r="R123" s="61" t="s">
        <v>55</v>
      </c>
      <c r="S123" s="10" t="s">
        <v>52</v>
      </c>
      <c r="T123" s="62" t="str">
        <f t="shared" ref="T123" si="10">O123&amp;P123&amp;Q123&amp;R123&amp;S123</f>
        <v>5水冷式冷房能力≦35段階制御</v>
      </c>
      <c r="U123" s="63" t="s">
        <v>161</v>
      </c>
      <c r="V123" s="64">
        <v>0.1220657277</v>
      </c>
      <c r="W123" s="64">
        <v>0.87793427229999998</v>
      </c>
      <c r="X123" s="64">
        <v>0.1112216198</v>
      </c>
      <c r="Y123" s="64">
        <v>0.88335632630000005</v>
      </c>
      <c r="Z123" s="99">
        <v>0.91115999999999997</v>
      </c>
      <c r="AA123" s="65">
        <f>VLOOKUP(O123,既存・導入予定!$E$32:$S$43,13,0)</f>
        <v>0.20499999999999999</v>
      </c>
      <c r="AB123" s="65">
        <f t="shared" si="7"/>
        <v>0.91115999999999997</v>
      </c>
    </row>
    <row r="124" spans="9:28" ht="13.5" customHeight="1">
      <c r="I124" s="54">
        <v>5</v>
      </c>
      <c r="J124" s="56" t="s">
        <v>11</v>
      </c>
      <c r="K124" s="56" t="s">
        <v>271</v>
      </c>
      <c r="L124" s="56" t="s">
        <v>399</v>
      </c>
      <c r="M124" s="40">
        <v>9.5000000000000001E-2</v>
      </c>
      <c r="N124" s="57"/>
      <c r="O124" s="4">
        <v>5</v>
      </c>
      <c r="P124" s="59" t="s">
        <v>41</v>
      </c>
      <c r="Q124" s="60" t="s">
        <v>63</v>
      </c>
      <c r="R124" s="61" t="s">
        <v>56</v>
      </c>
      <c r="S124" s="10" t="s">
        <v>53</v>
      </c>
      <c r="T124" s="62" t="str">
        <f>O124&amp;P124&amp;Q124&amp;R124&amp;S124</f>
        <v>5水冷式冷房35＜能力≦104ON/OFF制御</v>
      </c>
      <c r="U124" s="63" t="s">
        <v>162</v>
      </c>
      <c r="V124" s="64">
        <v>-9.6020889100000006E-2</v>
      </c>
      <c r="W124" s="64">
        <v>1.0960208891000001</v>
      </c>
      <c r="X124" s="64">
        <v>0.2477137086</v>
      </c>
      <c r="Y124" s="64">
        <v>0.92415359019999999</v>
      </c>
      <c r="Z124" s="99">
        <v>0.98607999999999996</v>
      </c>
      <c r="AA124" s="65">
        <f>VLOOKUP(O124,既存・導入予定!$E$32:$S$43,13,0)</f>
        <v>0.20499999999999999</v>
      </c>
      <c r="AB124" s="65">
        <f t="shared" si="7"/>
        <v>0.98607999999999996</v>
      </c>
    </row>
    <row r="125" spans="9:28" ht="13.5" customHeight="1">
      <c r="I125" s="54">
        <v>5</v>
      </c>
      <c r="J125" s="56" t="s">
        <v>11</v>
      </c>
      <c r="K125" s="56" t="s">
        <v>272</v>
      </c>
      <c r="L125" s="56" t="s">
        <v>400</v>
      </c>
      <c r="M125" s="40">
        <v>0.10199999999999999</v>
      </c>
      <c r="N125" s="57"/>
      <c r="O125" s="4">
        <v>5</v>
      </c>
      <c r="P125" s="59" t="s">
        <v>41</v>
      </c>
      <c r="Q125" s="60" t="s">
        <v>63</v>
      </c>
      <c r="R125" s="61" t="s">
        <v>56</v>
      </c>
      <c r="S125" s="10" t="s">
        <v>52</v>
      </c>
      <c r="T125" s="62" t="str">
        <f t="shared" ref="T125:T149" si="11">O125&amp;P125&amp;Q125&amp;R125&amp;S125</f>
        <v>5水冷式冷房35＜能力≦104段階制御</v>
      </c>
      <c r="U125" s="63" t="s">
        <v>162</v>
      </c>
      <c r="V125" s="64">
        <v>-9.6020889100000006E-2</v>
      </c>
      <c r="W125" s="64">
        <v>1.0960208891000001</v>
      </c>
      <c r="X125" s="64">
        <v>0.2477137086</v>
      </c>
      <c r="Y125" s="64">
        <v>0.92415359019999999</v>
      </c>
      <c r="Z125" s="99">
        <v>0.98607999999999996</v>
      </c>
      <c r="AA125" s="65">
        <f>VLOOKUP(O125,既存・導入予定!$E$32:$S$43,13,0)</f>
        <v>0.20499999999999999</v>
      </c>
      <c r="AB125" s="65">
        <f t="shared" si="7"/>
        <v>0.98607999999999996</v>
      </c>
    </row>
    <row r="126" spans="9:28" ht="13.5" customHeight="1">
      <c r="I126" s="54">
        <v>5</v>
      </c>
      <c r="J126" s="56" t="s">
        <v>12</v>
      </c>
      <c r="K126" s="56" t="s">
        <v>271</v>
      </c>
      <c r="L126" s="56" t="s">
        <v>401</v>
      </c>
      <c r="M126" s="40">
        <v>0.30399999999999999</v>
      </c>
      <c r="N126" s="57"/>
      <c r="O126" s="4">
        <v>5</v>
      </c>
      <c r="P126" s="59" t="s">
        <v>41</v>
      </c>
      <c r="Q126" s="60" t="s">
        <v>63</v>
      </c>
      <c r="R126" s="61" t="s">
        <v>56</v>
      </c>
      <c r="S126" s="10" t="s">
        <v>157</v>
      </c>
      <c r="T126" s="62" t="str">
        <f t="shared" si="11"/>
        <v>5水冷式冷房35＜能力≦104インバータ制御</v>
      </c>
      <c r="U126" s="63" t="s">
        <v>163</v>
      </c>
      <c r="V126" s="64">
        <v>-0.14000000000000001</v>
      </c>
      <c r="W126" s="64">
        <v>1.1399999999999999</v>
      </c>
      <c r="X126" s="64">
        <v>0.26122065729999999</v>
      </c>
      <c r="Y126" s="64">
        <v>0.93938967139999996</v>
      </c>
      <c r="Z126" s="99">
        <v>1.0046900000000001</v>
      </c>
      <c r="AA126" s="65">
        <f>VLOOKUP(O126,既存・導入予定!$E$32:$S$43,13,0)</f>
        <v>0.20499999999999999</v>
      </c>
      <c r="AB126" s="65">
        <f t="shared" si="7"/>
        <v>1.0046900000000001</v>
      </c>
    </row>
    <row r="127" spans="9:28" ht="13.5" customHeight="1">
      <c r="I127" s="54">
        <v>5</v>
      </c>
      <c r="J127" s="56" t="s">
        <v>12</v>
      </c>
      <c r="K127" s="56" t="s">
        <v>272</v>
      </c>
      <c r="L127" s="56" t="s">
        <v>402</v>
      </c>
      <c r="M127" s="40">
        <v>0</v>
      </c>
      <c r="N127" s="57"/>
      <c r="O127" s="4">
        <v>5</v>
      </c>
      <c r="P127" s="59" t="s">
        <v>41</v>
      </c>
      <c r="Q127" s="60" t="s">
        <v>63</v>
      </c>
      <c r="R127" s="61" t="s">
        <v>589</v>
      </c>
      <c r="S127" s="10" t="s">
        <v>52</v>
      </c>
      <c r="T127" s="62" t="str">
        <f t="shared" si="11"/>
        <v>5水冷式冷房104＜能力段階制御</v>
      </c>
      <c r="U127" s="63" t="s">
        <v>164</v>
      </c>
      <c r="V127" s="64">
        <v>5.0852387499999999E-2</v>
      </c>
      <c r="W127" s="64">
        <v>0.94914761250000002</v>
      </c>
      <c r="X127" s="64">
        <v>0.1907560442</v>
      </c>
      <c r="Y127" s="64">
        <v>0.87919578409999999</v>
      </c>
      <c r="Z127" s="99">
        <v>0.92688000000000004</v>
      </c>
      <c r="AA127" s="65">
        <f>VLOOKUP(O127,既存・導入予定!$E$32:$S$43,13,0)</f>
        <v>0.20499999999999999</v>
      </c>
      <c r="AB127" s="65">
        <f t="shared" si="7"/>
        <v>0.92688000000000004</v>
      </c>
    </row>
    <row r="128" spans="9:28" ht="13.5" customHeight="1">
      <c r="I128" s="54">
        <v>6</v>
      </c>
      <c r="J128" s="56" t="s">
        <v>1</v>
      </c>
      <c r="K128" s="56" t="s">
        <v>271</v>
      </c>
      <c r="L128" s="56" t="s">
        <v>403</v>
      </c>
      <c r="M128" s="40">
        <v>0.317</v>
      </c>
      <c r="N128" s="57"/>
      <c r="O128" s="4">
        <v>5</v>
      </c>
      <c r="P128" s="59" t="s">
        <v>41</v>
      </c>
      <c r="Q128" s="60" t="s">
        <v>63</v>
      </c>
      <c r="R128" s="61" t="s">
        <v>589</v>
      </c>
      <c r="S128" s="10" t="s">
        <v>160</v>
      </c>
      <c r="T128" s="62" t="str">
        <f t="shared" si="11"/>
        <v>5水冷式冷房104＜能力スライド弁制御</v>
      </c>
      <c r="U128" s="63" t="s">
        <v>165</v>
      </c>
      <c r="V128" s="64">
        <v>0.21872340430000001</v>
      </c>
      <c r="W128" s="64">
        <v>0.78127659569999997</v>
      </c>
      <c r="X128" s="64">
        <v>0.76152586509999998</v>
      </c>
      <c r="Y128" s="64">
        <v>0.50987536529999999</v>
      </c>
      <c r="Z128" s="99">
        <v>0.70025999999999999</v>
      </c>
      <c r="AA128" s="65">
        <f>VLOOKUP(O128,既存・導入予定!$E$32:$S$43,13,0)</f>
        <v>0.20499999999999999</v>
      </c>
      <c r="AB128" s="65">
        <f t="shared" si="7"/>
        <v>0.70025999999999999</v>
      </c>
    </row>
    <row r="129" spans="9:28" ht="13.5" customHeight="1" thickBot="1">
      <c r="I129" s="54">
        <v>6</v>
      </c>
      <c r="J129" s="56" t="s">
        <v>1</v>
      </c>
      <c r="K129" s="56" t="s">
        <v>272</v>
      </c>
      <c r="L129" s="56" t="s">
        <v>404</v>
      </c>
      <c r="M129" s="40">
        <v>0</v>
      </c>
      <c r="N129" s="57"/>
      <c r="O129" s="5">
        <v>5</v>
      </c>
      <c r="P129" s="68" t="s">
        <v>41</v>
      </c>
      <c r="Q129" s="68" t="s">
        <v>63</v>
      </c>
      <c r="R129" s="69" t="s">
        <v>589</v>
      </c>
      <c r="S129" s="70" t="s">
        <v>157</v>
      </c>
      <c r="T129" s="71" t="str">
        <f t="shared" si="11"/>
        <v>5水冷式冷房104＜能力インバータ制御</v>
      </c>
      <c r="U129" s="72" t="s">
        <v>166</v>
      </c>
      <c r="V129" s="73">
        <v>-0.22</v>
      </c>
      <c r="W129" s="73">
        <v>1.22</v>
      </c>
      <c r="X129" s="73">
        <v>0.1733333333</v>
      </c>
      <c r="Y129" s="73">
        <v>1.0233333333000001</v>
      </c>
      <c r="Z129" s="100">
        <v>1.06667</v>
      </c>
      <c r="AA129" s="74">
        <f>VLOOKUP(O129,既存・導入予定!$E$32:$S$43,13,0)</f>
        <v>0.20499999999999999</v>
      </c>
      <c r="AB129" s="74">
        <f t="shared" si="7"/>
        <v>1.06667</v>
      </c>
    </row>
    <row r="130" spans="9:28" ht="13.5" customHeight="1">
      <c r="I130" s="54">
        <v>6</v>
      </c>
      <c r="J130" s="56" t="s">
        <v>2</v>
      </c>
      <c r="K130" s="56" t="s">
        <v>271</v>
      </c>
      <c r="L130" s="56" t="s">
        <v>405</v>
      </c>
      <c r="M130" s="40">
        <v>0.41499999999999998</v>
      </c>
      <c r="N130" s="57"/>
      <c r="O130" s="6">
        <v>5</v>
      </c>
      <c r="P130" s="75" t="s">
        <v>81</v>
      </c>
      <c r="Q130" s="75" t="s">
        <v>63</v>
      </c>
      <c r="R130" s="76" t="s">
        <v>592</v>
      </c>
      <c r="S130" s="77" t="s">
        <v>53</v>
      </c>
      <c r="T130" s="78" t="str">
        <f t="shared" si="11"/>
        <v>5空冷式（冷房専用）冷房能力≦31.3ON/OFF制御</v>
      </c>
      <c r="U130" s="79" t="s">
        <v>167</v>
      </c>
      <c r="V130" s="80">
        <v>0.1220657277</v>
      </c>
      <c r="W130" s="80">
        <v>0.87793427229999998</v>
      </c>
      <c r="X130" s="80">
        <v>0.1112216198</v>
      </c>
      <c r="Y130" s="80">
        <v>0.88335632630000005</v>
      </c>
      <c r="Z130" s="101">
        <v>0.91115999999999997</v>
      </c>
      <c r="AA130" s="81">
        <f>VLOOKUP(O130,既存・導入予定!$E$32:$S$43,13,0)</f>
        <v>0.20499999999999999</v>
      </c>
      <c r="AB130" s="81">
        <f t="shared" si="7"/>
        <v>0.91115999999999997</v>
      </c>
    </row>
    <row r="131" spans="9:28" ht="13.5" customHeight="1">
      <c r="I131" s="54">
        <v>6</v>
      </c>
      <c r="J131" s="56" t="s">
        <v>2</v>
      </c>
      <c r="K131" s="56" t="s">
        <v>272</v>
      </c>
      <c r="L131" s="56" t="s">
        <v>406</v>
      </c>
      <c r="M131" s="40">
        <v>0</v>
      </c>
      <c r="N131" s="57"/>
      <c r="O131" s="4">
        <v>5</v>
      </c>
      <c r="P131" s="59" t="s">
        <v>81</v>
      </c>
      <c r="Q131" s="60" t="s">
        <v>63</v>
      </c>
      <c r="R131" s="76" t="s">
        <v>592</v>
      </c>
      <c r="S131" s="10" t="s">
        <v>157</v>
      </c>
      <c r="T131" s="62" t="str">
        <f t="shared" si="11"/>
        <v>5空冷式（冷房専用）冷房能力≦31.3インバータ制御</v>
      </c>
      <c r="U131" s="79" t="s">
        <v>168</v>
      </c>
      <c r="V131" s="64">
        <v>-0.45200000000000001</v>
      </c>
      <c r="W131" s="64">
        <v>1.452</v>
      </c>
      <c r="X131" s="64">
        <v>0.4345164319</v>
      </c>
      <c r="Y131" s="64">
        <v>1.0087417839999999</v>
      </c>
      <c r="Z131" s="99">
        <v>1.11737</v>
      </c>
      <c r="AA131" s="65">
        <f>VLOOKUP(O131,既存・導入予定!$E$32:$S$43,13,0)</f>
        <v>0.20499999999999999</v>
      </c>
      <c r="AB131" s="65">
        <f t="shared" si="7"/>
        <v>1.11737</v>
      </c>
    </row>
    <row r="132" spans="9:28" ht="13.5" customHeight="1">
      <c r="I132" s="54">
        <v>6</v>
      </c>
      <c r="J132" s="56" t="s">
        <v>3</v>
      </c>
      <c r="K132" s="56" t="s">
        <v>271</v>
      </c>
      <c r="L132" s="56" t="s">
        <v>407</v>
      </c>
      <c r="M132" s="40">
        <v>0.38200000000000001</v>
      </c>
      <c r="N132" s="57"/>
      <c r="O132" s="4">
        <v>5</v>
      </c>
      <c r="P132" s="59" t="s">
        <v>81</v>
      </c>
      <c r="Q132" s="60" t="s">
        <v>63</v>
      </c>
      <c r="R132" s="61" t="s">
        <v>593</v>
      </c>
      <c r="S132" s="10" t="s">
        <v>53</v>
      </c>
      <c r="T132" s="62" t="str">
        <f t="shared" si="11"/>
        <v>5空冷式（冷房専用）冷房31.3＜能力≦96.5ON/OFF制御</v>
      </c>
      <c r="U132" s="79" t="s">
        <v>169</v>
      </c>
      <c r="V132" s="64">
        <v>-0.10214499170000001</v>
      </c>
      <c r="W132" s="64">
        <v>1.1021449916999999</v>
      </c>
      <c r="X132" s="64">
        <v>0.24536083019999999</v>
      </c>
      <c r="Y132" s="64">
        <v>0.92839208070000001</v>
      </c>
      <c r="Z132" s="99">
        <v>0.98973</v>
      </c>
      <c r="AA132" s="65">
        <f>VLOOKUP(O132,既存・導入予定!$E$32:$S$43,13,0)</f>
        <v>0.20499999999999999</v>
      </c>
      <c r="AB132" s="65">
        <f t="shared" si="7"/>
        <v>0.98973</v>
      </c>
    </row>
    <row r="133" spans="9:28" ht="13.5" customHeight="1">
      <c r="I133" s="54">
        <v>6</v>
      </c>
      <c r="J133" s="56" t="s">
        <v>3</v>
      </c>
      <c r="K133" s="56" t="s">
        <v>272</v>
      </c>
      <c r="L133" s="56" t="s">
        <v>408</v>
      </c>
      <c r="M133" s="40">
        <v>0</v>
      </c>
      <c r="N133" s="57"/>
      <c r="O133" s="4">
        <v>5</v>
      </c>
      <c r="P133" s="59" t="s">
        <v>81</v>
      </c>
      <c r="Q133" s="60" t="s">
        <v>63</v>
      </c>
      <c r="R133" s="61" t="s">
        <v>593</v>
      </c>
      <c r="S133" s="10" t="s">
        <v>52</v>
      </c>
      <c r="T133" s="62" t="str">
        <f t="shared" si="11"/>
        <v>5空冷式（冷房専用）冷房31.3＜能力≦96.5段階制御</v>
      </c>
      <c r="U133" s="79" t="s">
        <v>169</v>
      </c>
      <c r="V133" s="64">
        <v>-0.10214499170000001</v>
      </c>
      <c r="W133" s="64">
        <v>1.1021449916999999</v>
      </c>
      <c r="X133" s="64">
        <v>0.24536083019999999</v>
      </c>
      <c r="Y133" s="64">
        <v>0.92839208070000001</v>
      </c>
      <c r="Z133" s="99">
        <v>0.98973</v>
      </c>
      <c r="AA133" s="65">
        <f>VLOOKUP(O133,既存・導入予定!$E$32:$S$43,13,0)</f>
        <v>0.20499999999999999</v>
      </c>
      <c r="AB133" s="65">
        <f t="shared" si="7"/>
        <v>0.98973</v>
      </c>
    </row>
    <row r="134" spans="9:28" ht="13.5" customHeight="1">
      <c r="I134" s="54">
        <v>6</v>
      </c>
      <c r="J134" s="56" t="s">
        <v>4</v>
      </c>
      <c r="K134" s="56" t="s">
        <v>271</v>
      </c>
      <c r="L134" s="56" t="s">
        <v>409</v>
      </c>
      <c r="M134" s="40">
        <v>0.23799999999999999</v>
      </c>
      <c r="N134" s="57"/>
      <c r="O134" s="4">
        <v>5</v>
      </c>
      <c r="P134" s="59" t="s">
        <v>81</v>
      </c>
      <c r="Q134" s="60" t="s">
        <v>63</v>
      </c>
      <c r="R134" s="61" t="s">
        <v>593</v>
      </c>
      <c r="S134" s="10" t="s">
        <v>157</v>
      </c>
      <c r="T134" s="62" t="str">
        <f t="shared" si="11"/>
        <v>5空冷式（冷房専用）冷房31.3＜能力≦96.5インバータ制御</v>
      </c>
      <c r="U134" s="79" t="s">
        <v>170</v>
      </c>
      <c r="V134" s="64">
        <v>-0.44831570110000002</v>
      </c>
      <c r="W134" s="64">
        <v>1.4483157011000001</v>
      </c>
      <c r="X134" s="64">
        <v>0.2888480591</v>
      </c>
      <c r="Y134" s="64">
        <v>1.079733821</v>
      </c>
      <c r="Z134" s="99">
        <v>1.15195</v>
      </c>
      <c r="AA134" s="65">
        <f>VLOOKUP(O134,既存・導入予定!$E$32:$S$43,13,0)</f>
        <v>0.20499999999999999</v>
      </c>
      <c r="AB134" s="65">
        <f t="shared" si="7"/>
        <v>1.15195</v>
      </c>
    </row>
    <row r="135" spans="9:28" ht="13.5" customHeight="1">
      <c r="I135" s="54">
        <v>6</v>
      </c>
      <c r="J135" s="56" t="s">
        <v>4</v>
      </c>
      <c r="K135" s="56" t="s">
        <v>272</v>
      </c>
      <c r="L135" s="56" t="s">
        <v>410</v>
      </c>
      <c r="M135" s="40">
        <v>0</v>
      </c>
      <c r="N135" s="57"/>
      <c r="O135" s="4">
        <v>5</v>
      </c>
      <c r="P135" s="59" t="s">
        <v>81</v>
      </c>
      <c r="Q135" s="60" t="s">
        <v>63</v>
      </c>
      <c r="R135" s="61" t="s">
        <v>590</v>
      </c>
      <c r="S135" s="10" t="s">
        <v>52</v>
      </c>
      <c r="T135" s="62" t="str">
        <f t="shared" si="11"/>
        <v>5空冷式（冷房専用）冷房96.5＜能力段階制御</v>
      </c>
      <c r="U135" s="79" t="s">
        <v>171</v>
      </c>
      <c r="V135" s="64">
        <v>-3.8026303300000001E-2</v>
      </c>
      <c r="W135" s="64">
        <v>1.0380263032999999</v>
      </c>
      <c r="X135" s="64">
        <v>0.22036567970000001</v>
      </c>
      <c r="Y135" s="64">
        <v>0.90883031179999996</v>
      </c>
      <c r="Z135" s="99">
        <v>0.96392</v>
      </c>
      <c r="AA135" s="65">
        <f>VLOOKUP(O135,既存・導入予定!$E$32:$S$43,13,0)</f>
        <v>0.20499999999999999</v>
      </c>
      <c r="AB135" s="65">
        <f t="shared" si="7"/>
        <v>0.96392</v>
      </c>
    </row>
    <row r="136" spans="9:28" ht="13.5" customHeight="1">
      <c r="I136" s="54">
        <v>6</v>
      </c>
      <c r="J136" s="56" t="s">
        <v>5</v>
      </c>
      <c r="K136" s="56" t="s">
        <v>271</v>
      </c>
      <c r="L136" s="56" t="s">
        <v>411</v>
      </c>
      <c r="M136" s="40">
        <v>0.375</v>
      </c>
      <c r="N136" s="57"/>
      <c r="O136" s="4">
        <v>5</v>
      </c>
      <c r="P136" s="59" t="s">
        <v>81</v>
      </c>
      <c r="Q136" s="60" t="s">
        <v>63</v>
      </c>
      <c r="R136" s="61" t="s">
        <v>590</v>
      </c>
      <c r="S136" s="10" t="s">
        <v>160</v>
      </c>
      <c r="T136" s="62" t="str">
        <f t="shared" si="11"/>
        <v>5空冷式（冷房専用）冷房96.5＜能力スライド弁制御</v>
      </c>
      <c r="U136" s="79" t="s">
        <v>172</v>
      </c>
      <c r="V136" s="64">
        <v>0.125</v>
      </c>
      <c r="W136" s="64">
        <v>0.875</v>
      </c>
      <c r="X136" s="64">
        <v>0.95833333330000003</v>
      </c>
      <c r="Y136" s="64">
        <v>0.45833333329999998</v>
      </c>
      <c r="Z136" s="99">
        <v>0.69791999999999998</v>
      </c>
      <c r="AA136" s="65">
        <f>VLOOKUP(O136,既存・導入予定!$E$32:$S$43,13,0)</f>
        <v>0.20499999999999999</v>
      </c>
      <c r="AB136" s="65">
        <f t="shared" si="7"/>
        <v>0.69791999999999998</v>
      </c>
    </row>
    <row r="137" spans="9:28" ht="13.5" customHeight="1" thickBot="1">
      <c r="I137" s="54">
        <v>6</v>
      </c>
      <c r="J137" s="56" t="s">
        <v>5</v>
      </c>
      <c r="K137" s="56" t="s">
        <v>272</v>
      </c>
      <c r="L137" s="56" t="s">
        <v>412</v>
      </c>
      <c r="M137" s="40">
        <v>0</v>
      </c>
      <c r="N137" s="57"/>
      <c r="O137" s="5">
        <v>5</v>
      </c>
      <c r="P137" s="68" t="s">
        <v>81</v>
      </c>
      <c r="Q137" s="68" t="s">
        <v>63</v>
      </c>
      <c r="R137" s="69" t="s">
        <v>590</v>
      </c>
      <c r="S137" s="70" t="s">
        <v>157</v>
      </c>
      <c r="T137" s="71" t="str">
        <f t="shared" si="11"/>
        <v>5空冷式（冷房専用）冷房96.5＜能力インバータ制御</v>
      </c>
      <c r="U137" s="72" t="s">
        <v>173</v>
      </c>
      <c r="V137" s="73">
        <v>-0.30225513710000002</v>
      </c>
      <c r="W137" s="73">
        <v>1.3022551371</v>
      </c>
      <c r="X137" s="73">
        <v>-0.1552682987</v>
      </c>
      <c r="Y137" s="73">
        <v>1.2287617179000001</v>
      </c>
      <c r="Z137" s="100">
        <v>1.18994</v>
      </c>
      <c r="AA137" s="74">
        <f>VLOOKUP(O137,既存・導入予定!$E$32:$S$43,13,0)</f>
        <v>0.20499999999999999</v>
      </c>
      <c r="AB137" s="74">
        <f t="shared" si="7"/>
        <v>1.18994</v>
      </c>
    </row>
    <row r="138" spans="9:28" ht="13.5" customHeight="1">
      <c r="I138" s="54">
        <v>6</v>
      </c>
      <c r="J138" s="56" t="s">
        <v>6</v>
      </c>
      <c r="K138" s="56" t="s">
        <v>271</v>
      </c>
      <c r="L138" s="56" t="s">
        <v>413</v>
      </c>
      <c r="M138" s="40">
        <v>0.40200000000000002</v>
      </c>
      <c r="N138" s="57"/>
      <c r="O138" s="6">
        <v>5</v>
      </c>
      <c r="P138" s="75" t="s">
        <v>61</v>
      </c>
      <c r="Q138" s="75" t="s">
        <v>63</v>
      </c>
      <c r="R138" s="76" t="s">
        <v>592</v>
      </c>
      <c r="S138" s="77" t="s">
        <v>53</v>
      </c>
      <c r="T138" s="78" t="str">
        <f t="shared" si="11"/>
        <v>5空冷式（ヒートポンプ）冷房能力≦31.3ON/OFF制御</v>
      </c>
      <c r="U138" s="79" t="s">
        <v>174</v>
      </c>
      <c r="V138" s="80">
        <v>0.1220657277</v>
      </c>
      <c r="W138" s="80">
        <v>0.87793427229999998</v>
      </c>
      <c r="X138" s="80">
        <v>0.1112216198</v>
      </c>
      <c r="Y138" s="80">
        <v>0.88335632630000005</v>
      </c>
      <c r="Z138" s="101">
        <v>0.91161999999999999</v>
      </c>
      <c r="AA138" s="81">
        <f>VLOOKUP(O138,既存・導入予定!$E$32:$S$43,13,0)</f>
        <v>0.20499999999999999</v>
      </c>
      <c r="AB138" s="81">
        <f t="shared" si="7"/>
        <v>0.91161999999999999</v>
      </c>
    </row>
    <row r="139" spans="9:28" ht="13.5" customHeight="1">
      <c r="I139" s="54">
        <v>6</v>
      </c>
      <c r="J139" s="56" t="s">
        <v>6</v>
      </c>
      <c r="K139" s="56" t="s">
        <v>272</v>
      </c>
      <c r="L139" s="56" t="s">
        <v>414</v>
      </c>
      <c r="M139" s="40">
        <v>0</v>
      </c>
      <c r="N139" s="57"/>
      <c r="O139" s="4">
        <v>5</v>
      </c>
      <c r="P139" s="60" t="s">
        <v>61</v>
      </c>
      <c r="Q139" s="60" t="s">
        <v>63</v>
      </c>
      <c r="R139" s="61" t="s">
        <v>593</v>
      </c>
      <c r="S139" s="10" t="s">
        <v>52</v>
      </c>
      <c r="T139" s="62" t="str">
        <f t="shared" si="11"/>
        <v>5空冷式（ヒートポンプ）冷房31.3＜能力≦96.5段階制御</v>
      </c>
      <c r="U139" s="63" t="s">
        <v>175</v>
      </c>
      <c r="V139" s="64">
        <v>-7.3641976200000001E-2</v>
      </c>
      <c r="W139" s="64">
        <v>1.0736419762</v>
      </c>
      <c r="X139" s="64">
        <v>0.25312061679999998</v>
      </c>
      <c r="Y139" s="64">
        <v>0.91026067970000002</v>
      </c>
      <c r="Z139" s="99">
        <v>0.97353999999999996</v>
      </c>
      <c r="AA139" s="65">
        <f>VLOOKUP(O139,既存・導入予定!$E$32:$S$43,13,0)</f>
        <v>0.20499999999999999</v>
      </c>
      <c r="AB139" s="65">
        <f t="shared" ref="AB139:AB202" si="12">IF(AA139&lt;=0.25,Z139,ROUNDDOWN(IF(AA139&gt;=0.5,V139*AA139+W139,X139*AA139+Y139),3))</f>
        <v>0.97353999999999996</v>
      </c>
    </row>
    <row r="140" spans="9:28" ht="13.5" customHeight="1">
      <c r="I140" s="54">
        <v>6</v>
      </c>
      <c r="J140" s="56" t="s">
        <v>7</v>
      </c>
      <c r="K140" s="56" t="s">
        <v>271</v>
      </c>
      <c r="L140" s="56" t="s">
        <v>415</v>
      </c>
      <c r="M140" s="40">
        <v>0.38500000000000001</v>
      </c>
      <c r="N140" s="57"/>
      <c r="O140" s="4">
        <v>5</v>
      </c>
      <c r="P140" s="60" t="s">
        <v>61</v>
      </c>
      <c r="Q140" s="60" t="s">
        <v>63</v>
      </c>
      <c r="R140" s="61" t="s">
        <v>593</v>
      </c>
      <c r="S140" s="10" t="s">
        <v>157</v>
      </c>
      <c r="T140" s="62" t="str">
        <f t="shared" si="11"/>
        <v>5空冷式（ヒートポンプ）冷房31.3＜能力≦96.5インバータ制御</v>
      </c>
      <c r="U140" s="63" t="s">
        <v>176</v>
      </c>
      <c r="V140" s="64">
        <v>-0.1910561449</v>
      </c>
      <c r="W140" s="64">
        <v>1.1910561448999999</v>
      </c>
      <c r="X140" s="64">
        <v>0.20284681330000001</v>
      </c>
      <c r="Y140" s="64">
        <v>0.99410466580000001</v>
      </c>
      <c r="Z140" s="99">
        <v>1.0448200000000001</v>
      </c>
      <c r="AA140" s="65">
        <f>VLOOKUP(O140,既存・導入予定!$E$32:$S$43,13,0)</f>
        <v>0.20499999999999999</v>
      </c>
      <c r="AB140" s="65">
        <f t="shared" si="12"/>
        <v>1.0448200000000001</v>
      </c>
    </row>
    <row r="141" spans="9:28" ht="13.5" customHeight="1">
      <c r="I141" s="54">
        <v>6</v>
      </c>
      <c r="J141" s="56" t="s">
        <v>7</v>
      </c>
      <c r="K141" s="56" t="s">
        <v>272</v>
      </c>
      <c r="L141" s="56" t="s">
        <v>416</v>
      </c>
      <c r="M141" s="40">
        <v>0</v>
      </c>
      <c r="N141" s="57"/>
      <c r="O141" s="4">
        <v>5</v>
      </c>
      <c r="P141" s="60" t="s">
        <v>61</v>
      </c>
      <c r="Q141" s="60" t="s">
        <v>63</v>
      </c>
      <c r="R141" s="61" t="s">
        <v>590</v>
      </c>
      <c r="S141" s="10" t="s">
        <v>52</v>
      </c>
      <c r="T141" s="62" t="str">
        <f t="shared" si="11"/>
        <v>5空冷式（ヒートポンプ）冷房96.5＜能力段階制御</v>
      </c>
      <c r="U141" s="63" t="s">
        <v>177</v>
      </c>
      <c r="V141" s="64">
        <v>-1.1106544600000001E-2</v>
      </c>
      <c r="W141" s="64">
        <v>1.0111065446</v>
      </c>
      <c r="X141" s="64">
        <v>0.18594431140000001</v>
      </c>
      <c r="Y141" s="64">
        <v>0.91258111659999996</v>
      </c>
      <c r="Z141" s="99">
        <v>0.95906999999999998</v>
      </c>
      <c r="AA141" s="65">
        <f>VLOOKUP(O141,既存・導入予定!$E$32:$S$43,13,0)</f>
        <v>0.20499999999999999</v>
      </c>
      <c r="AB141" s="65">
        <f t="shared" si="12"/>
        <v>0.95906999999999998</v>
      </c>
    </row>
    <row r="142" spans="9:28" ht="13.5" customHeight="1">
      <c r="I142" s="54">
        <v>6</v>
      </c>
      <c r="J142" s="56" t="s">
        <v>8</v>
      </c>
      <c r="K142" s="56" t="s">
        <v>271</v>
      </c>
      <c r="L142" s="56" t="s">
        <v>417</v>
      </c>
      <c r="M142" s="40">
        <v>0.29399999999999998</v>
      </c>
      <c r="N142" s="57"/>
      <c r="O142" s="4">
        <v>5</v>
      </c>
      <c r="P142" s="60" t="s">
        <v>61</v>
      </c>
      <c r="Q142" s="60" t="s">
        <v>63</v>
      </c>
      <c r="R142" s="61" t="s">
        <v>590</v>
      </c>
      <c r="S142" s="10" t="s">
        <v>160</v>
      </c>
      <c r="T142" s="62" t="str">
        <f t="shared" si="11"/>
        <v>5空冷式（ヒートポンプ）冷房96.5＜能力スライド弁制御</v>
      </c>
      <c r="U142" s="63" t="s">
        <v>178</v>
      </c>
      <c r="V142" s="64">
        <v>0.17299999999999999</v>
      </c>
      <c r="W142" s="64">
        <v>0.82699999999999996</v>
      </c>
      <c r="X142" s="64">
        <v>0.86133333329999995</v>
      </c>
      <c r="Y142" s="64">
        <v>0.4828333333</v>
      </c>
      <c r="Z142" s="99">
        <v>0.69816999999999996</v>
      </c>
      <c r="AA142" s="65">
        <f>VLOOKUP(O142,既存・導入予定!$E$32:$S$43,13,0)</f>
        <v>0.20499999999999999</v>
      </c>
      <c r="AB142" s="65">
        <f t="shared" si="12"/>
        <v>0.69816999999999996</v>
      </c>
    </row>
    <row r="143" spans="9:28" ht="14.25" customHeight="1" thickBot="1">
      <c r="I143" s="54">
        <v>6</v>
      </c>
      <c r="J143" s="56" t="s">
        <v>8</v>
      </c>
      <c r="K143" s="56" t="s">
        <v>272</v>
      </c>
      <c r="L143" s="56" t="s">
        <v>418</v>
      </c>
      <c r="M143" s="40">
        <v>0</v>
      </c>
      <c r="N143" s="57"/>
      <c r="O143" s="5">
        <v>5</v>
      </c>
      <c r="P143" s="68" t="s">
        <v>61</v>
      </c>
      <c r="Q143" s="68" t="s">
        <v>63</v>
      </c>
      <c r="R143" s="69" t="s">
        <v>590</v>
      </c>
      <c r="S143" s="70" t="s">
        <v>157</v>
      </c>
      <c r="T143" s="71" t="str">
        <f t="shared" si="11"/>
        <v>5空冷式（ヒートポンプ）冷房96.5＜能力インバータ制御</v>
      </c>
      <c r="U143" s="72" t="s">
        <v>179</v>
      </c>
      <c r="V143" s="73">
        <v>-0.27426738779999998</v>
      </c>
      <c r="W143" s="73">
        <v>1.2742673877999999</v>
      </c>
      <c r="X143" s="73">
        <v>-3.1674462E-2</v>
      </c>
      <c r="Y143" s="73">
        <v>1.1529709249</v>
      </c>
      <c r="Z143" s="100">
        <v>1.1450499999999999</v>
      </c>
      <c r="AA143" s="74">
        <f>VLOOKUP(O143,既存・導入予定!$E$32:$S$43,13,0)</f>
        <v>0.20499999999999999</v>
      </c>
      <c r="AB143" s="74">
        <f t="shared" si="12"/>
        <v>1.1450499999999999</v>
      </c>
    </row>
    <row r="144" spans="9:28" ht="13.5" customHeight="1">
      <c r="I144" s="54">
        <v>6</v>
      </c>
      <c r="J144" s="56" t="s">
        <v>9</v>
      </c>
      <c r="K144" s="56" t="s">
        <v>271</v>
      </c>
      <c r="L144" s="56" t="s">
        <v>419</v>
      </c>
      <c r="M144" s="40">
        <v>0.378</v>
      </c>
      <c r="N144" s="57"/>
      <c r="O144" s="37">
        <v>5</v>
      </c>
      <c r="P144" s="82" t="s">
        <v>61</v>
      </c>
      <c r="Q144" s="82" t="s">
        <v>180</v>
      </c>
      <c r="R144" s="83" t="s">
        <v>592</v>
      </c>
      <c r="S144" s="84" t="s">
        <v>53</v>
      </c>
      <c r="T144" s="85" t="str">
        <f t="shared" si="11"/>
        <v>5空冷式（ヒートポンプ）暖房能力≦31.3ON/OFF制御</v>
      </c>
      <c r="U144" s="86" t="s">
        <v>174</v>
      </c>
      <c r="V144" s="87">
        <v>0.1220657277</v>
      </c>
      <c r="W144" s="87">
        <v>0.87793427229999998</v>
      </c>
      <c r="X144" s="87">
        <v>0.1112216198</v>
      </c>
      <c r="Y144" s="87">
        <v>0.88335632630000005</v>
      </c>
      <c r="Z144" s="102">
        <v>0.91161999999999999</v>
      </c>
      <c r="AA144" s="88">
        <f>VLOOKUP(O144,既存・導入予定!$E$32:$S$43,13,0)</f>
        <v>0.20499999999999999</v>
      </c>
      <c r="AB144" s="88">
        <f t="shared" si="12"/>
        <v>0.91161999999999999</v>
      </c>
    </row>
    <row r="145" spans="9:28" ht="13.5" customHeight="1">
      <c r="I145" s="54">
        <v>6</v>
      </c>
      <c r="J145" s="56" t="s">
        <v>9</v>
      </c>
      <c r="K145" s="56" t="s">
        <v>272</v>
      </c>
      <c r="L145" s="56" t="s">
        <v>420</v>
      </c>
      <c r="M145" s="40">
        <v>0</v>
      </c>
      <c r="N145" s="57"/>
      <c r="O145" s="4">
        <v>5</v>
      </c>
      <c r="P145" s="60" t="s">
        <v>61</v>
      </c>
      <c r="Q145" s="60" t="s">
        <v>180</v>
      </c>
      <c r="R145" s="61" t="s">
        <v>593</v>
      </c>
      <c r="S145" s="10" t="s">
        <v>52</v>
      </c>
      <c r="T145" s="62" t="str">
        <f t="shared" si="11"/>
        <v>5空冷式（ヒートポンプ）暖房31.3＜能力≦96.5段階制御</v>
      </c>
      <c r="U145" s="63" t="s">
        <v>175</v>
      </c>
      <c r="V145" s="64">
        <v>-7.3641976200000001E-2</v>
      </c>
      <c r="W145" s="64">
        <v>1.0736419762</v>
      </c>
      <c r="X145" s="64">
        <v>0.25312061679999998</v>
      </c>
      <c r="Y145" s="64">
        <v>0.91026067970000002</v>
      </c>
      <c r="Z145" s="99">
        <v>0.97353999999999996</v>
      </c>
      <c r="AA145" s="65">
        <f>VLOOKUP(O145,既存・導入予定!$E$32:$S$43,13,0)</f>
        <v>0.20499999999999999</v>
      </c>
      <c r="AB145" s="65">
        <f t="shared" si="12"/>
        <v>0.97353999999999996</v>
      </c>
    </row>
    <row r="146" spans="9:28" ht="13.5" customHeight="1">
      <c r="I146" s="54">
        <v>6</v>
      </c>
      <c r="J146" s="56" t="s">
        <v>10</v>
      </c>
      <c r="K146" s="56" t="s">
        <v>271</v>
      </c>
      <c r="L146" s="56" t="s">
        <v>421</v>
      </c>
      <c r="M146" s="40">
        <v>0.27900000000000003</v>
      </c>
      <c r="N146" s="57"/>
      <c r="O146" s="4">
        <v>5</v>
      </c>
      <c r="P146" s="60" t="s">
        <v>61</v>
      </c>
      <c r="Q146" s="60" t="s">
        <v>180</v>
      </c>
      <c r="R146" s="61" t="s">
        <v>593</v>
      </c>
      <c r="S146" s="10" t="s">
        <v>157</v>
      </c>
      <c r="T146" s="62" t="str">
        <f t="shared" si="11"/>
        <v>5空冷式（ヒートポンプ）暖房31.3＜能力≦96.5インバータ制御</v>
      </c>
      <c r="U146" s="63" t="s">
        <v>176</v>
      </c>
      <c r="V146" s="64">
        <v>-0.1910561449</v>
      </c>
      <c r="W146" s="64">
        <v>1.1910561448999999</v>
      </c>
      <c r="X146" s="64">
        <v>0.20284681330000001</v>
      </c>
      <c r="Y146" s="64">
        <v>0.99410466580000001</v>
      </c>
      <c r="Z146" s="99">
        <v>1.0448200000000001</v>
      </c>
      <c r="AA146" s="65">
        <f>VLOOKUP(O146,既存・導入予定!$E$32:$S$43,13,0)</f>
        <v>0.20499999999999999</v>
      </c>
      <c r="AB146" s="65">
        <f t="shared" si="12"/>
        <v>1.0448200000000001</v>
      </c>
    </row>
    <row r="147" spans="9:28" ht="14.25" customHeight="1">
      <c r="I147" s="54">
        <v>6</v>
      </c>
      <c r="J147" s="56" t="s">
        <v>10</v>
      </c>
      <c r="K147" s="56" t="s">
        <v>272</v>
      </c>
      <c r="L147" s="56" t="s">
        <v>422</v>
      </c>
      <c r="M147" s="40">
        <v>0</v>
      </c>
      <c r="N147" s="57"/>
      <c r="O147" s="4">
        <v>5</v>
      </c>
      <c r="P147" s="60" t="s">
        <v>61</v>
      </c>
      <c r="Q147" s="60" t="s">
        <v>180</v>
      </c>
      <c r="R147" s="61" t="s">
        <v>590</v>
      </c>
      <c r="S147" s="10" t="s">
        <v>52</v>
      </c>
      <c r="T147" s="62" t="str">
        <f t="shared" si="11"/>
        <v>5空冷式（ヒートポンプ）暖房96.5＜能力段階制御</v>
      </c>
      <c r="U147" s="63" t="s">
        <v>177</v>
      </c>
      <c r="V147" s="64">
        <v>-1.1106544600000001E-2</v>
      </c>
      <c r="W147" s="64">
        <v>1.0111065446</v>
      </c>
      <c r="X147" s="64">
        <v>0.18594431140000001</v>
      </c>
      <c r="Y147" s="64">
        <v>0.91258111659999996</v>
      </c>
      <c r="Z147" s="99">
        <v>0.95906999999999998</v>
      </c>
      <c r="AA147" s="65">
        <f>VLOOKUP(O147,既存・導入予定!$E$32:$S$43,13,0)</f>
        <v>0.20499999999999999</v>
      </c>
      <c r="AB147" s="65">
        <f t="shared" si="12"/>
        <v>0.95906999999999998</v>
      </c>
    </row>
    <row r="148" spans="9:28" ht="13.5" customHeight="1">
      <c r="I148" s="54">
        <v>6</v>
      </c>
      <c r="J148" s="56" t="s">
        <v>11</v>
      </c>
      <c r="K148" s="56" t="s">
        <v>271</v>
      </c>
      <c r="L148" s="56" t="s">
        <v>423</v>
      </c>
      <c r="M148" s="40">
        <v>0.249</v>
      </c>
      <c r="N148" s="57"/>
      <c r="O148" s="4">
        <v>5</v>
      </c>
      <c r="P148" s="60" t="s">
        <v>61</v>
      </c>
      <c r="Q148" s="60" t="s">
        <v>180</v>
      </c>
      <c r="R148" s="61" t="s">
        <v>590</v>
      </c>
      <c r="S148" s="10" t="s">
        <v>160</v>
      </c>
      <c r="T148" s="62" t="str">
        <f t="shared" si="11"/>
        <v>5空冷式（ヒートポンプ）暖房96.5＜能力スライド弁制御</v>
      </c>
      <c r="U148" s="63" t="s">
        <v>178</v>
      </c>
      <c r="V148" s="64">
        <v>0.17299999999999999</v>
      </c>
      <c r="W148" s="64">
        <v>0.82699999999999996</v>
      </c>
      <c r="X148" s="64">
        <v>0.86133333329999995</v>
      </c>
      <c r="Y148" s="64">
        <v>0.4828333333</v>
      </c>
      <c r="Z148" s="99">
        <v>0.69816999999999996</v>
      </c>
      <c r="AA148" s="65">
        <f>VLOOKUP(O148,既存・導入予定!$E$32:$S$43,13,0)</f>
        <v>0.20499999999999999</v>
      </c>
      <c r="AB148" s="65">
        <f t="shared" si="12"/>
        <v>0.69816999999999996</v>
      </c>
    </row>
    <row r="149" spans="9:28" ht="13.5" customHeight="1" thickBot="1">
      <c r="I149" s="54">
        <v>6</v>
      </c>
      <c r="J149" s="56" t="s">
        <v>11</v>
      </c>
      <c r="K149" s="56" t="s">
        <v>272</v>
      </c>
      <c r="L149" s="56" t="s">
        <v>424</v>
      </c>
      <c r="M149" s="40">
        <v>7.4999999999999997E-2</v>
      </c>
      <c r="N149" s="57"/>
      <c r="O149" s="5">
        <v>5</v>
      </c>
      <c r="P149" s="68" t="s">
        <v>61</v>
      </c>
      <c r="Q149" s="68" t="s">
        <v>180</v>
      </c>
      <c r="R149" s="69" t="s">
        <v>590</v>
      </c>
      <c r="S149" s="70" t="s">
        <v>157</v>
      </c>
      <c r="T149" s="71" t="str">
        <f t="shared" si="11"/>
        <v>5空冷式（ヒートポンプ）暖房96.5＜能力インバータ制御</v>
      </c>
      <c r="U149" s="72" t="s">
        <v>179</v>
      </c>
      <c r="V149" s="73">
        <v>-0.27426738779999998</v>
      </c>
      <c r="W149" s="73">
        <v>1.2742673877999999</v>
      </c>
      <c r="X149" s="73">
        <v>-3.1674462E-2</v>
      </c>
      <c r="Y149" s="73">
        <v>1.1529709249</v>
      </c>
      <c r="Z149" s="100">
        <v>1.1450499999999999</v>
      </c>
      <c r="AA149" s="74">
        <f>VLOOKUP(O149,既存・導入予定!$E$32:$S$43,13,0)</f>
        <v>0.20499999999999999</v>
      </c>
      <c r="AB149" s="74">
        <f t="shared" si="12"/>
        <v>1.1450499999999999</v>
      </c>
    </row>
    <row r="150" spans="9:28" ht="13.5" customHeight="1">
      <c r="I150" s="54">
        <v>6</v>
      </c>
      <c r="J150" s="56" t="s">
        <v>12</v>
      </c>
      <c r="K150" s="56" t="s">
        <v>271</v>
      </c>
      <c r="L150" s="56" t="s">
        <v>425</v>
      </c>
      <c r="M150" s="40">
        <v>0.41699999999999998</v>
      </c>
      <c r="N150" s="57"/>
      <c r="O150" s="1">
        <v>6</v>
      </c>
      <c r="P150" s="59" t="s">
        <v>41</v>
      </c>
      <c r="Q150" s="60" t="s">
        <v>62</v>
      </c>
      <c r="R150" s="61" t="s">
        <v>55</v>
      </c>
      <c r="S150" s="10" t="s">
        <v>53</v>
      </c>
      <c r="T150" s="62" t="str">
        <f>O150&amp;P150&amp;Q150&amp;R150&amp;S150</f>
        <v>6水冷式冷房能力≦35ON/OFF制御</v>
      </c>
      <c r="U150" s="63" t="s">
        <v>161</v>
      </c>
      <c r="V150" s="64">
        <v>0.1220657277</v>
      </c>
      <c r="W150" s="64">
        <v>0.87793427229999998</v>
      </c>
      <c r="X150" s="64">
        <v>0.1112216198</v>
      </c>
      <c r="Y150" s="64">
        <v>0.88335632630000005</v>
      </c>
      <c r="Z150" s="99">
        <v>0.91115999999999997</v>
      </c>
      <c r="AA150" s="65">
        <f>VLOOKUP(O150,既存・導入予定!$E$32:$S$43,13,0)</f>
        <v>0.27900000000000003</v>
      </c>
      <c r="AB150" s="65">
        <f t="shared" si="12"/>
        <v>0.91400000000000003</v>
      </c>
    </row>
    <row r="151" spans="9:28" ht="13.5" customHeight="1">
      <c r="I151" s="54">
        <v>6</v>
      </c>
      <c r="J151" s="56" t="s">
        <v>12</v>
      </c>
      <c r="K151" s="56" t="s">
        <v>272</v>
      </c>
      <c r="L151" s="56" t="s">
        <v>426</v>
      </c>
      <c r="M151" s="40">
        <v>0</v>
      </c>
      <c r="N151" s="57"/>
      <c r="O151" s="1">
        <v>6</v>
      </c>
      <c r="P151" s="59" t="s">
        <v>41</v>
      </c>
      <c r="Q151" s="60" t="s">
        <v>63</v>
      </c>
      <c r="R151" s="61" t="s">
        <v>55</v>
      </c>
      <c r="S151" s="10" t="s">
        <v>52</v>
      </c>
      <c r="T151" s="62" t="str">
        <f t="shared" ref="T151" si="13">O151&amp;P151&amp;Q151&amp;R151&amp;S151</f>
        <v>6水冷式冷房能力≦35段階制御</v>
      </c>
      <c r="U151" s="63" t="s">
        <v>161</v>
      </c>
      <c r="V151" s="64">
        <v>0.1220657277</v>
      </c>
      <c r="W151" s="64">
        <v>0.87793427229999998</v>
      </c>
      <c r="X151" s="64">
        <v>0.1112216198</v>
      </c>
      <c r="Y151" s="64">
        <v>0.88335632630000005</v>
      </c>
      <c r="Z151" s="99">
        <v>0.91115999999999997</v>
      </c>
      <c r="AA151" s="65">
        <f>VLOOKUP(O151,既存・導入予定!$E$32:$S$43,13,0)</f>
        <v>0.27900000000000003</v>
      </c>
      <c r="AB151" s="65">
        <f t="shared" si="12"/>
        <v>0.91400000000000003</v>
      </c>
    </row>
    <row r="152" spans="9:28" ht="13.5" customHeight="1">
      <c r="I152" s="54">
        <v>7</v>
      </c>
      <c r="J152" s="56" t="s">
        <v>1</v>
      </c>
      <c r="K152" s="56" t="s">
        <v>271</v>
      </c>
      <c r="L152" s="56" t="s">
        <v>427</v>
      </c>
      <c r="M152" s="40">
        <v>0.57299999999999995</v>
      </c>
      <c r="N152" s="57"/>
      <c r="O152" s="1">
        <v>6</v>
      </c>
      <c r="P152" s="59" t="s">
        <v>41</v>
      </c>
      <c r="Q152" s="60" t="s">
        <v>63</v>
      </c>
      <c r="R152" s="61" t="s">
        <v>56</v>
      </c>
      <c r="S152" s="10" t="s">
        <v>53</v>
      </c>
      <c r="T152" s="62" t="str">
        <f>O152&amp;P152&amp;Q152&amp;R152&amp;S152</f>
        <v>6水冷式冷房35＜能力≦104ON/OFF制御</v>
      </c>
      <c r="U152" s="63" t="s">
        <v>162</v>
      </c>
      <c r="V152" s="64">
        <v>-9.6020889100000006E-2</v>
      </c>
      <c r="W152" s="64">
        <v>1.0960208891000001</v>
      </c>
      <c r="X152" s="64">
        <v>0.2477137086</v>
      </c>
      <c r="Y152" s="64">
        <v>0.92415359019999999</v>
      </c>
      <c r="Z152" s="99">
        <v>0.98607999999999996</v>
      </c>
      <c r="AA152" s="65">
        <f>VLOOKUP(O152,既存・導入予定!$E$32:$S$43,13,0)</f>
        <v>0.27900000000000003</v>
      </c>
      <c r="AB152" s="65">
        <f t="shared" si="12"/>
        <v>0.99299999999999999</v>
      </c>
    </row>
    <row r="153" spans="9:28" ht="13.5" customHeight="1">
      <c r="I153" s="54">
        <v>7</v>
      </c>
      <c r="J153" s="56" t="s">
        <v>1</v>
      </c>
      <c r="K153" s="56" t="s">
        <v>272</v>
      </c>
      <c r="L153" s="56" t="s">
        <v>428</v>
      </c>
      <c r="M153" s="40">
        <v>0</v>
      </c>
      <c r="N153" s="57"/>
      <c r="O153" s="1">
        <v>6</v>
      </c>
      <c r="P153" s="59" t="s">
        <v>41</v>
      </c>
      <c r="Q153" s="60" t="s">
        <v>63</v>
      </c>
      <c r="R153" s="61" t="s">
        <v>56</v>
      </c>
      <c r="S153" s="10" t="s">
        <v>52</v>
      </c>
      <c r="T153" s="62" t="str">
        <f t="shared" ref="T153:T177" si="14">O153&amp;P153&amp;Q153&amp;R153&amp;S153</f>
        <v>6水冷式冷房35＜能力≦104段階制御</v>
      </c>
      <c r="U153" s="63" t="s">
        <v>162</v>
      </c>
      <c r="V153" s="64">
        <v>-9.6020889100000006E-2</v>
      </c>
      <c r="W153" s="64">
        <v>1.0960208891000001</v>
      </c>
      <c r="X153" s="64">
        <v>0.2477137086</v>
      </c>
      <c r="Y153" s="64">
        <v>0.92415359019999999</v>
      </c>
      <c r="Z153" s="99">
        <v>0.98607999999999996</v>
      </c>
      <c r="AA153" s="65">
        <f>VLOOKUP(O153,既存・導入予定!$E$32:$S$43,13,0)</f>
        <v>0.27900000000000003</v>
      </c>
      <c r="AB153" s="65">
        <f t="shared" si="12"/>
        <v>0.99299999999999999</v>
      </c>
    </row>
    <row r="154" spans="9:28" ht="13.5" customHeight="1">
      <c r="I154" s="54">
        <v>7</v>
      </c>
      <c r="J154" s="56" t="s">
        <v>2</v>
      </c>
      <c r="K154" s="56" t="s">
        <v>271</v>
      </c>
      <c r="L154" s="56" t="s">
        <v>429</v>
      </c>
      <c r="M154" s="40">
        <v>0.65600000000000003</v>
      </c>
      <c r="N154" s="57"/>
      <c r="O154" s="1">
        <v>6</v>
      </c>
      <c r="P154" s="59" t="s">
        <v>41</v>
      </c>
      <c r="Q154" s="60" t="s">
        <v>63</v>
      </c>
      <c r="R154" s="61" t="s">
        <v>56</v>
      </c>
      <c r="S154" s="10" t="s">
        <v>157</v>
      </c>
      <c r="T154" s="62" t="str">
        <f t="shared" si="14"/>
        <v>6水冷式冷房35＜能力≦104インバータ制御</v>
      </c>
      <c r="U154" s="63" t="s">
        <v>163</v>
      </c>
      <c r="V154" s="64">
        <v>-0.14000000000000001</v>
      </c>
      <c r="W154" s="64">
        <v>1.1399999999999999</v>
      </c>
      <c r="X154" s="64">
        <v>0.26122065729999999</v>
      </c>
      <c r="Y154" s="64">
        <v>0.93938967139999996</v>
      </c>
      <c r="Z154" s="99">
        <v>1.0046900000000001</v>
      </c>
      <c r="AA154" s="65">
        <f>VLOOKUP(O154,既存・導入予定!$E$32:$S$43,13,0)</f>
        <v>0.27900000000000003</v>
      </c>
      <c r="AB154" s="65">
        <f t="shared" si="12"/>
        <v>1.012</v>
      </c>
    </row>
    <row r="155" spans="9:28" ht="13.5" customHeight="1">
      <c r="I155" s="54">
        <v>7</v>
      </c>
      <c r="J155" s="56" t="s">
        <v>2</v>
      </c>
      <c r="K155" s="56" t="s">
        <v>272</v>
      </c>
      <c r="L155" s="56" t="s">
        <v>430</v>
      </c>
      <c r="M155" s="40">
        <v>0</v>
      </c>
      <c r="N155" s="57"/>
      <c r="O155" s="1">
        <v>6</v>
      </c>
      <c r="P155" s="59" t="s">
        <v>41</v>
      </c>
      <c r="Q155" s="60" t="s">
        <v>63</v>
      </c>
      <c r="R155" s="61" t="s">
        <v>589</v>
      </c>
      <c r="S155" s="10" t="s">
        <v>52</v>
      </c>
      <c r="T155" s="62" t="str">
        <f t="shared" si="14"/>
        <v>6水冷式冷房104＜能力段階制御</v>
      </c>
      <c r="U155" s="63" t="s">
        <v>164</v>
      </c>
      <c r="V155" s="64">
        <v>5.0852387499999999E-2</v>
      </c>
      <c r="W155" s="64">
        <v>0.94914761250000002</v>
      </c>
      <c r="X155" s="64">
        <v>0.1907560442</v>
      </c>
      <c r="Y155" s="64">
        <v>0.87919578409999999</v>
      </c>
      <c r="Z155" s="99">
        <v>0.92688000000000004</v>
      </c>
      <c r="AA155" s="65">
        <f>VLOOKUP(O155,既存・導入予定!$E$32:$S$43,13,0)</f>
        <v>0.27900000000000003</v>
      </c>
      <c r="AB155" s="65">
        <f t="shared" si="12"/>
        <v>0.93200000000000005</v>
      </c>
    </row>
    <row r="156" spans="9:28" ht="13.5" customHeight="1">
      <c r="I156" s="54">
        <v>7</v>
      </c>
      <c r="J156" s="56" t="s">
        <v>3</v>
      </c>
      <c r="K156" s="56" t="s">
        <v>271</v>
      </c>
      <c r="L156" s="56" t="s">
        <v>431</v>
      </c>
      <c r="M156" s="40">
        <v>0.61899999999999999</v>
      </c>
      <c r="N156" s="57"/>
      <c r="O156" s="1">
        <v>6</v>
      </c>
      <c r="P156" s="59" t="s">
        <v>41</v>
      </c>
      <c r="Q156" s="60" t="s">
        <v>63</v>
      </c>
      <c r="R156" s="61" t="s">
        <v>589</v>
      </c>
      <c r="S156" s="10" t="s">
        <v>160</v>
      </c>
      <c r="T156" s="62" t="str">
        <f t="shared" si="14"/>
        <v>6水冷式冷房104＜能力スライド弁制御</v>
      </c>
      <c r="U156" s="63" t="s">
        <v>165</v>
      </c>
      <c r="V156" s="64">
        <v>0.21872340430000001</v>
      </c>
      <c r="W156" s="64">
        <v>0.78127659569999997</v>
      </c>
      <c r="X156" s="64">
        <v>0.76152586509999998</v>
      </c>
      <c r="Y156" s="64">
        <v>0.50987536529999999</v>
      </c>
      <c r="Z156" s="99">
        <v>0.70025999999999999</v>
      </c>
      <c r="AA156" s="65">
        <f>VLOOKUP(O156,既存・導入予定!$E$32:$S$43,13,0)</f>
        <v>0.27900000000000003</v>
      </c>
      <c r="AB156" s="65">
        <f t="shared" si="12"/>
        <v>0.72199999999999998</v>
      </c>
    </row>
    <row r="157" spans="9:28" ht="13.5" customHeight="1" thickBot="1">
      <c r="I157" s="54">
        <v>7</v>
      </c>
      <c r="J157" s="56" t="s">
        <v>3</v>
      </c>
      <c r="K157" s="56" t="s">
        <v>272</v>
      </c>
      <c r="L157" s="56" t="s">
        <v>432</v>
      </c>
      <c r="M157" s="40">
        <v>0</v>
      </c>
      <c r="N157" s="57"/>
      <c r="O157" s="2">
        <v>6</v>
      </c>
      <c r="P157" s="68" t="s">
        <v>41</v>
      </c>
      <c r="Q157" s="68" t="s">
        <v>63</v>
      </c>
      <c r="R157" s="69" t="s">
        <v>589</v>
      </c>
      <c r="S157" s="70" t="s">
        <v>157</v>
      </c>
      <c r="T157" s="71" t="str">
        <f t="shared" si="14"/>
        <v>6水冷式冷房104＜能力インバータ制御</v>
      </c>
      <c r="U157" s="72" t="s">
        <v>166</v>
      </c>
      <c r="V157" s="73">
        <v>-0.22</v>
      </c>
      <c r="W157" s="73">
        <v>1.22</v>
      </c>
      <c r="X157" s="73">
        <v>0.1733333333</v>
      </c>
      <c r="Y157" s="73">
        <v>1.0233333333000001</v>
      </c>
      <c r="Z157" s="100">
        <v>1.06667</v>
      </c>
      <c r="AA157" s="74">
        <f>VLOOKUP(O157,既存・導入予定!$E$32:$S$43,13,0)</f>
        <v>0.27900000000000003</v>
      </c>
      <c r="AB157" s="74">
        <f t="shared" si="12"/>
        <v>1.071</v>
      </c>
    </row>
    <row r="158" spans="9:28" ht="13.5" customHeight="1">
      <c r="I158" s="54">
        <v>7</v>
      </c>
      <c r="J158" s="56" t="s">
        <v>4</v>
      </c>
      <c r="K158" s="56" t="s">
        <v>271</v>
      </c>
      <c r="L158" s="56" t="s">
        <v>433</v>
      </c>
      <c r="M158" s="40">
        <v>0.41099999999999998</v>
      </c>
      <c r="N158" s="57"/>
      <c r="O158" s="3">
        <v>6</v>
      </c>
      <c r="P158" s="75" t="s">
        <v>81</v>
      </c>
      <c r="Q158" s="75" t="s">
        <v>63</v>
      </c>
      <c r="R158" s="76" t="s">
        <v>592</v>
      </c>
      <c r="S158" s="77" t="s">
        <v>53</v>
      </c>
      <c r="T158" s="78" t="str">
        <f t="shared" si="14"/>
        <v>6空冷式（冷房専用）冷房能力≦31.3ON/OFF制御</v>
      </c>
      <c r="U158" s="79" t="s">
        <v>167</v>
      </c>
      <c r="V158" s="80">
        <v>0.1220657277</v>
      </c>
      <c r="W158" s="80">
        <v>0.87793427229999998</v>
      </c>
      <c r="X158" s="80">
        <v>0.1112216198</v>
      </c>
      <c r="Y158" s="80">
        <v>0.88335632630000005</v>
      </c>
      <c r="Z158" s="101">
        <v>0.91115999999999997</v>
      </c>
      <c r="AA158" s="81">
        <f>VLOOKUP(O158,既存・導入予定!$E$32:$S$43,13,0)</f>
        <v>0.27900000000000003</v>
      </c>
      <c r="AB158" s="81">
        <f t="shared" si="12"/>
        <v>0.91400000000000003</v>
      </c>
    </row>
    <row r="159" spans="9:28" ht="13.5" customHeight="1">
      <c r="I159" s="54">
        <v>7</v>
      </c>
      <c r="J159" s="56" t="s">
        <v>4</v>
      </c>
      <c r="K159" s="56" t="s">
        <v>272</v>
      </c>
      <c r="L159" s="56" t="s">
        <v>434</v>
      </c>
      <c r="M159" s="40">
        <v>0</v>
      </c>
      <c r="N159" s="57"/>
      <c r="O159" s="1">
        <v>6</v>
      </c>
      <c r="P159" s="59" t="s">
        <v>81</v>
      </c>
      <c r="Q159" s="60" t="s">
        <v>63</v>
      </c>
      <c r="R159" s="76" t="s">
        <v>592</v>
      </c>
      <c r="S159" s="10" t="s">
        <v>157</v>
      </c>
      <c r="T159" s="62" t="str">
        <f t="shared" si="14"/>
        <v>6空冷式（冷房専用）冷房能力≦31.3インバータ制御</v>
      </c>
      <c r="U159" s="79" t="s">
        <v>168</v>
      </c>
      <c r="V159" s="64">
        <v>-0.45200000000000001</v>
      </c>
      <c r="W159" s="64">
        <v>1.452</v>
      </c>
      <c r="X159" s="64">
        <v>0.4345164319</v>
      </c>
      <c r="Y159" s="64">
        <v>1.0087417839999999</v>
      </c>
      <c r="Z159" s="99">
        <v>1.11737</v>
      </c>
      <c r="AA159" s="65">
        <f>VLOOKUP(O159,既存・導入予定!$E$32:$S$43,13,0)</f>
        <v>0.27900000000000003</v>
      </c>
      <c r="AB159" s="65">
        <f t="shared" si="12"/>
        <v>1.129</v>
      </c>
    </row>
    <row r="160" spans="9:28" ht="13.5" customHeight="1">
      <c r="I160" s="54">
        <v>7</v>
      </c>
      <c r="J160" s="56" t="s">
        <v>5</v>
      </c>
      <c r="K160" s="56" t="s">
        <v>271</v>
      </c>
      <c r="L160" s="56" t="s">
        <v>435</v>
      </c>
      <c r="M160" s="40">
        <v>0.63500000000000001</v>
      </c>
      <c r="N160" s="57"/>
      <c r="O160" s="1">
        <v>6</v>
      </c>
      <c r="P160" s="59" t="s">
        <v>81</v>
      </c>
      <c r="Q160" s="60" t="s">
        <v>63</v>
      </c>
      <c r="R160" s="61" t="s">
        <v>593</v>
      </c>
      <c r="S160" s="10" t="s">
        <v>53</v>
      </c>
      <c r="T160" s="62" t="str">
        <f t="shared" si="14"/>
        <v>6空冷式（冷房専用）冷房31.3＜能力≦96.5ON/OFF制御</v>
      </c>
      <c r="U160" s="79" t="s">
        <v>169</v>
      </c>
      <c r="V160" s="64">
        <v>-0.10214499170000001</v>
      </c>
      <c r="W160" s="64">
        <v>1.1021449916999999</v>
      </c>
      <c r="X160" s="64">
        <v>0.24536083019999999</v>
      </c>
      <c r="Y160" s="64">
        <v>0.92839208070000001</v>
      </c>
      <c r="Z160" s="99">
        <v>0.98973</v>
      </c>
      <c r="AA160" s="65">
        <f>VLOOKUP(O160,既存・導入予定!$E$32:$S$43,13,0)</f>
        <v>0.27900000000000003</v>
      </c>
      <c r="AB160" s="65">
        <f t="shared" si="12"/>
        <v>0.996</v>
      </c>
    </row>
    <row r="161" spans="9:28" ht="13.5" customHeight="1">
      <c r="I161" s="54">
        <v>7</v>
      </c>
      <c r="J161" s="56" t="s">
        <v>5</v>
      </c>
      <c r="K161" s="56" t="s">
        <v>272</v>
      </c>
      <c r="L161" s="56" t="s">
        <v>436</v>
      </c>
      <c r="M161" s="40">
        <v>0</v>
      </c>
      <c r="N161" s="57"/>
      <c r="O161" s="1">
        <v>6</v>
      </c>
      <c r="P161" s="59" t="s">
        <v>81</v>
      </c>
      <c r="Q161" s="60" t="s">
        <v>63</v>
      </c>
      <c r="R161" s="61" t="s">
        <v>593</v>
      </c>
      <c r="S161" s="10" t="s">
        <v>52</v>
      </c>
      <c r="T161" s="62" t="str">
        <f t="shared" si="14"/>
        <v>6空冷式（冷房専用）冷房31.3＜能力≦96.5段階制御</v>
      </c>
      <c r="U161" s="79" t="s">
        <v>169</v>
      </c>
      <c r="V161" s="64">
        <v>-0.10214499170000001</v>
      </c>
      <c r="W161" s="64">
        <v>1.1021449916999999</v>
      </c>
      <c r="X161" s="64">
        <v>0.24536083019999999</v>
      </c>
      <c r="Y161" s="64">
        <v>0.92839208070000001</v>
      </c>
      <c r="Z161" s="99">
        <v>0.98973</v>
      </c>
      <c r="AA161" s="65">
        <f>VLOOKUP(O161,既存・導入予定!$E$32:$S$43,13,0)</f>
        <v>0.27900000000000003</v>
      </c>
      <c r="AB161" s="65">
        <f t="shared" si="12"/>
        <v>0.996</v>
      </c>
    </row>
    <row r="162" spans="9:28" ht="13.5" customHeight="1">
      <c r="I162" s="54">
        <v>7</v>
      </c>
      <c r="J162" s="56" t="s">
        <v>6</v>
      </c>
      <c r="K162" s="56" t="s">
        <v>271</v>
      </c>
      <c r="L162" s="56" t="s">
        <v>437</v>
      </c>
      <c r="M162" s="40">
        <v>0.64300000000000002</v>
      </c>
      <c r="N162" s="57"/>
      <c r="O162" s="1">
        <v>6</v>
      </c>
      <c r="P162" s="59" t="s">
        <v>81</v>
      </c>
      <c r="Q162" s="60" t="s">
        <v>63</v>
      </c>
      <c r="R162" s="61" t="s">
        <v>593</v>
      </c>
      <c r="S162" s="10" t="s">
        <v>157</v>
      </c>
      <c r="T162" s="62" t="str">
        <f t="shared" si="14"/>
        <v>6空冷式（冷房専用）冷房31.3＜能力≦96.5インバータ制御</v>
      </c>
      <c r="U162" s="79" t="s">
        <v>170</v>
      </c>
      <c r="V162" s="64">
        <v>-0.44831570110000002</v>
      </c>
      <c r="W162" s="64">
        <v>1.4483157011000001</v>
      </c>
      <c r="X162" s="64">
        <v>0.2888480591</v>
      </c>
      <c r="Y162" s="64">
        <v>1.079733821</v>
      </c>
      <c r="Z162" s="99">
        <v>1.15195</v>
      </c>
      <c r="AA162" s="65">
        <f>VLOOKUP(O162,既存・導入予定!$E$32:$S$43,13,0)</f>
        <v>0.27900000000000003</v>
      </c>
      <c r="AB162" s="65">
        <f t="shared" si="12"/>
        <v>1.1599999999999999</v>
      </c>
    </row>
    <row r="163" spans="9:28" ht="13.5" customHeight="1">
      <c r="I163" s="54">
        <v>7</v>
      </c>
      <c r="J163" s="56" t="s">
        <v>6</v>
      </c>
      <c r="K163" s="56" t="s">
        <v>272</v>
      </c>
      <c r="L163" s="56" t="s">
        <v>438</v>
      </c>
      <c r="M163" s="40">
        <v>0</v>
      </c>
      <c r="N163" s="57"/>
      <c r="O163" s="1">
        <v>6</v>
      </c>
      <c r="P163" s="59" t="s">
        <v>81</v>
      </c>
      <c r="Q163" s="60" t="s">
        <v>63</v>
      </c>
      <c r="R163" s="61" t="s">
        <v>590</v>
      </c>
      <c r="S163" s="10" t="s">
        <v>52</v>
      </c>
      <c r="T163" s="62" t="str">
        <f t="shared" si="14"/>
        <v>6空冷式（冷房専用）冷房96.5＜能力段階制御</v>
      </c>
      <c r="U163" s="79" t="s">
        <v>171</v>
      </c>
      <c r="V163" s="64">
        <v>-3.8026303300000001E-2</v>
      </c>
      <c r="W163" s="64">
        <v>1.0380263032999999</v>
      </c>
      <c r="X163" s="64">
        <v>0.22036567970000001</v>
      </c>
      <c r="Y163" s="64">
        <v>0.90883031179999996</v>
      </c>
      <c r="Z163" s="99">
        <v>0.96392</v>
      </c>
      <c r="AA163" s="65">
        <f>VLOOKUP(O163,既存・導入予定!$E$32:$S$43,13,0)</f>
        <v>0.27900000000000003</v>
      </c>
      <c r="AB163" s="65">
        <f t="shared" si="12"/>
        <v>0.97</v>
      </c>
    </row>
    <row r="164" spans="9:28" ht="13.5" customHeight="1">
      <c r="I164" s="54">
        <v>7</v>
      </c>
      <c r="J164" s="56" t="s">
        <v>7</v>
      </c>
      <c r="K164" s="56" t="s">
        <v>271</v>
      </c>
      <c r="L164" s="56" t="s">
        <v>439</v>
      </c>
      <c r="M164" s="40">
        <v>0.66600000000000004</v>
      </c>
      <c r="N164" s="57"/>
      <c r="O164" s="1">
        <v>6</v>
      </c>
      <c r="P164" s="59" t="s">
        <v>81</v>
      </c>
      <c r="Q164" s="60" t="s">
        <v>63</v>
      </c>
      <c r="R164" s="61" t="s">
        <v>590</v>
      </c>
      <c r="S164" s="10" t="s">
        <v>160</v>
      </c>
      <c r="T164" s="62" t="str">
        <f t="shared" si="14"/>
        <v>6空冷式（冷房専用）冷房96.5＜能力スライド弁制御</v>
      </c>
      <c r="U164" s="79" t="s">
        <v>172</v>
      </c>
      <c r="V164" s="64">
        <v>0.125</v>
      </c>
      <c r="W164" s="64">
        <v>0.875</v>
      </c>
      <c r="X164" s="64">
        <v>0.95833333330000003</v>
      </c>
      <c r="Y164" s="64">
        <v>0.45833333329999998</v>
      </c>
      <c r="Z164" s="99">
        <v>0.69791999999999998</v>
      </c>
      <c r="AA164" s="65">
        <f>VLOOKUP(O164,既存・導入予定!$E$32:$S$43,13,0)</f>
        <v>0.27900000000000003</v>
      </c>
      <c r="AB164" s="65">
        <f t="shared" si="12"/>
        <v>0.72499999999999998</v>
      </c>
    </row>
    <row r="165" spans="9:28" ht="13.5" customHeight="1" thickBot="1">
      <c r="I165" s="54">
        <v>7</v>
      </c>
      <c r="J165" s="56" t="s">
        <v>7</v>
      </c>
      <c r="K165" s="56" t="s">
        <v>272</v>
      </c>
      <c r="L165" s="56" t="s">
        <v>440</v>
      </c>
      <c r="M165" s="40">
        <v>0</v>
      </c>
      <c r="N165" s="57"/>
      <c r="O165" s="2">
        <v>6</v>
      </c>
      <c r="P165" s="68" t="s">
        <v>81</v>
      </c>
      <c r="Q165" s="68" t="s">
        <v>63</v>
      </c>
      <c r="R165" s="69" t="s">
        <v>590</v>
      </c>
      <c r="S165" s="70" t="s">
        <v>157</v>
      </c>
      <c r="T165" s="71" t="str">
        <f t="shared" si="14"/>
        <v>6空冷式（冷房専用）冷房96.5＜能力インバータ制御</v>
      </c>
      <c r="U165" s="72" t="s">
        <v>173</v>
      </c>
      <c r="V165" s="73">
        <v>-0.30225513710000002</v>
      </c>
      <c r="W165" s="73">
        <v>1.3022551371</v>
      </c>
      <c r="X165" s="73">
        <v>-0.1552682987</v>
      </c>
      <c r="Y165" s="73">
        <v>1.2287617179000001</v>
      </c>
      <c r="Z165" s="100">
        <v>1.18994</v>
      </c>
      <c r="AA165" s="74">
        <f>VLOOKUP(O165,既存・導入予定!$E$32:$S$43,13,0)</f>
        <v>0.27900000000000003</v>
      </c>
      <c r="AB165" s="74">
        <f t="shared" si="12"/>
        <v>1.1850000000000001</v>
      </c>
    </row>
    <row r="166" spans="9:28" ht="13.5" customHeight="1">
      <c r="I166" s="54">
        <v>7</v>
      </c>
      <c r="J166" s="56" t="s">
        <v>8</v>
      </c>
      <c r="K166" s="56" t="s">
        <v>271</v>
      </c>
      <c r="L166" s="56" t="s">
        <v>441</v>
      </c>
      <c r="M166" s="40">
        <v>0.51800000000000002</v>
      </c>
      <c r="N166" s="57"/>
      <c r="O166" s="3">
        <v>6</v>
      </c>
      <c r="P166" s="75" t="s">
        <v>61</v>
      </c>
      <c r="Q166" s="75" t="s">
        <v>63</v>
      </c>
      <c r="R166" s="76" t="s">
        <v>592</v>
      </c>
      <c r="S166" s="77" t="s">
        <v>53</v>
      </c>
      <c r="T166" s="78" t="str">
        <f t="shared" si="14"/>
        <v>6空冷式（ヒートポンプ）冷房能力≦31.3ON/OFF制御</v>
      </c>
      <c r="U166" s="79" t="s">
        <v>174</v>
      </c>
      <c r="V166" s="80">
        <v>0.1220657277</v>
      </c>
      <c r="W166" s="80">
        <v>0.87793427229999998</v>
      </c>
      <c r="X166" s="80">
        <v>0.1112216198</v>
      </c>
      <c r="Y166" s="80">
        <v>0.88335632630000005</v>
      </c>
      <c r="Z166" s="101">
        <v>0.91161999999999999</v>
      </c>
      <c r="AA166" s="81">
        <f>VLOOKUP(O166,既存・導入予定!$E$32:$S$43,13,0)</f>
        <v>0.27900000000000003</v>
      </c>
      <c r="AB166" s="81">
        <f t="shared" si="12"/>
        <v>0.91400000000000003</v>
      </c>
    </row>
    <row r="167" spans="9:28" ht="13.5" customHeight="1">
      <c r="I167" s="54">
        <v>7</v>
      </c>
      <c r="J167" s="56" t="s">
        <v>8</v>
      </c>
      <c r="K167" s="56" t="s">
        <v>272</v>
      </c>
      <c r="L167" s="56" t="s">
        <v>442</v>
      </c>
      <c r="M167" s="40">
        <v>0</v>
      </c>
      <c r="N167" s="57"/>
      <c r="O167" s="1">
        <v>6</v>
      </c>
      <c r="P167" s="60" t="s">
        <v>61</v>
      </c>
      <c r="Q167" s="60" t="s">
        <v>63</v>
      </c>
      <c r="R167" s="61" t="s">
        <v>593</v>
      </c>
      <c r="S167" s="10" t="s">
        <v>52</v>
      </c>
      <c r="T167" s="62" t="str">
        <f t="shared" si="14"/>
        <v>6空冷式（ヒートポンプ）冷房31.3＜能力≦96.5段階制御</v>
      </c>
      <c r="U167" s="63" t="s">
        <v>175</v>
      </c>
      <c r="V167" s="64">
        <v>-7.3641976200000001E-2</v>
      </c>
      <c r="W167" s="64">
        <v>1.0736419762</v>
      </c>
      <c r="X167" s="64">
        <v>0.25312061679999998</v>
      </c>
      <c r="Y167" s="64">
        <v>0.91026067970000002</v>
      </c>
      <c r="Z167" s="99">
        <v>0.97353999999999996</v>
      </c>
      <c r="AA167" s="65">
        <f>VLOOKUP(O167,既存・導入予定!$E$32:$S$43,13,0)</f>
        <v>0.27900000000000003</v>
      </c>
      <c r="AB167" s="65">
        <f t="shared" si="12"/>
        <v>0.98</v>
      </c>
    </row>
    <row r="168" spans="9:28" ht="13.5" customHeight="1">
      <c r="I168" s="54">
        <v>7</v>
      </c>
      <c r="J168" s="56" t="s">
        <v>9</v>
      </c>
      <c r="K168" s="56" t="s">
        <v>271</v>
      </c>
      <c r="L168" s="56" t="s">
        <v>443</v>
      </c>
      <c r="M168" s="40">
        <v>0.58699999999999997</v>
      </c>
      <c r="N168" s="57"/>
      <c r="O168" s="1">
        <v>6</v>
      </c>
      <c r="P168" s="60" t="s">
        <v>61</v>
      </c>
      <c r="Q168" s="60" t="s">
        <v>63</v>
      </c>
      <c r="R168" s="61" t="s">
        <v>593</v>
      </c>
      <c r="S168" s="10" t="s">
        <v>157</v>
      </c>
      <c r="T168" s="62" t="str">
        <f t="shared" si="14"/>
        <v>6空冷式（ヒートポンプ）冷房31.3＜能力≦96.5インバータ制御</v>
      </c>
      <c r="U168" s="63" t="s">
        <v>176</v>
      </c>
      <c r="V168" s="64">
        <v>-0.1910561449</v>
      </c>
      <c r="W168" s="64">
        <v>1.1910561448999999</v>
      </c>
      <c r="X168" s="64">
        <v>0.20284681330000001</v>
      </c>
      <c r="Y168" s="64">
        <v>0.99410466580000001</v>
      </c>
      <c r="Z168" s="99">
        <v>1.0448200000000001</v>
      </c>
      <c r="AA168" s="65">
        <f>VLOOKUP(O168,既存・導入予定!$E$32:$S$43,13,0)</f>
        <v>0.27900000000000003</v>
      </c>
      <c r="AB168" s="65">
        <f t="shared" si="12"/>
        <v>1.05</v>
      </c>
    </row>
    <row r="169" spans="9:28" ht="13.5" customHeight="1">
      <c r="I169" s="54">
        <v>7</v>
      </c>
      <c r="J169" s="56" t="s">
        <v>9</v>
      </c>
      <c r="K169" s="56" t="s">
        <v>272</v>
      </c>
      <c r="L169" s="56" t="s">
        <v>444</v>
      </c>
      <c r="M169" s="40">
        <v>0</v>
      </c>
      <c r="N169" s="57"/>
      <c r="O169" s="1">
        <v>6</v>
      </c>
      <c r="P169" s="60" t="s">
        <v>61</v>
      </c>
      <c r="Q169" s="60" t="s">
        <v>63</v>
      </c>
      <c r="R169" s="61" t="s">
        <v>590</v>
      </c>
      <c r="S169" s="10" t="s">
        <v>52</v>
      </c>
      <c r="T169" s="62" t="str">
        <f t="shared" si="14"/>
        <v>6空冷式（ヒートポンプ）冷房96.5＜能力段階制御</v>
      </c>
      <c r="U169" s="63" t="s">
        <v>177</v>
      </c>
      <c r="V169" s="64">
        <v>-1.1106544600000001E-2</v>
      </c>
      <c r="W169" s="64">
        <v>1.0111065446</v>
      </c>
      <c r="X169" s="64">
        <v>0.18594431140000001</v>
      </c>
      <c r="Y169" s="64">
        <v>0.91258111659999996</v>
      </c>
      <c r="Z169" s="99">
        <v>0.95906999999999998</v>
      </c>
      <c r="AA169" s="65">
        <f>VLOOKUP(O169,既存・導入予定!$E$32:$S$43,13,0)</f>
        <v>0.27900000000000003</v>
      </c>
      <c r="AB169" s="65">
        <f t="shared" si="12"/>
        <v>0.96399999999999997</v>
      </c>
    </row>
    <row r="170" spans="9:28" ht="13.5" customHeight="1">
      <c r="I170" s="54">
        <v>7</v>
      </c>
      <c r="J170" s="56" t="s">
        <v>10</v>
      </c>
      <c r="K170" s="56" t="s">
        <v>271</v>
      </c>
      <c r="L170" s="56" t="s">
        <v>445</v>
      </c>
      <c r="M170" s="40">
        <v>0.38600000000000001</v>
      </c>
      <c r="N170" s="57"/>
      <c r="O170" s="1">
        <v>6</v>
      </c>
      <c r="P170" s="60" t="s">
        <v>61</v>
      </c>
      <c r="Q170" s="60" t="s">
        <v>63</v>
      </c>
      <c r="R170" s="61" t="s">
        <v>590</v>
      </c>
      <c r="S170" s="10" t="s">
        <v>160</v>
      </c>
      <c r="T170" s="62" t="str">
        <f t="shared" si="14"/>
        <v>6空冷式（ヒートポンプ）冷房96.5＜能力スライド弁制御</v>
      </c>
      <c r="U170" s="63" t="s">
        <v>178</v>
      </c>
      <c r="V170" s="64">
        <v>0.17299999999999999</v>
      </c>
      <c r="W170" s="64">
        <v>0.82699999999999996</v>
      </c>
      <c r="X170" s="64">
        <v>0.86133333329999995</v>
      </c>
      <c r="Y170" s="64">
        <v>0.4828333333</v>
      </c>
      <c r="Z170" s="99">
        <v>0.69816999999999996</v>
      </c>
      <c r="AA170" s="65">
        <f>VLOOKUP(O170,既存・導入予定!$E$32:$S$43,13,0)</f>
        <v>0.27900000000000003</v>
      </c>
      <c r="AB170" s="65">
        <f t="shared" si="12"/>
        <v>0.72299999999999998</v>
      </c>
    </row>
    <row r="171" spans="9:28" ht="13.5" customHeight="1" thickBot="1">
      <c r="I171" s="54">
        <v>7</v>
      </c>
      <c r="J171" s="56" t="s">
        <v>10</v>
      </c>
      <c r="K171" s="56" t="s">
        <v>272</v>
      </c>
      <c r="L171" s="56" t="s">
        <v>446</v>
      </c>
      <c r="M171" s="40">
        <v>0</v>
      </c>
      <c r="N171" s="57"/>
      <c r="O171" s="2">
        <v>6</v>
      </c>
      <c r="P171" s="68" t="s">
        <v>61</v>
      </c>
      <c r="Q171" s="68" t="s">
        <v>63</v>
      </c>
      <c r="R171" s="69" t="s">
        <v>590</v>
      </c>
      <c r="S171" s="70" t="s">
        <v>157</v>
      </c>
      <c r="T171" s="71" t="str">
        <f t="shared" si="14"/>
        <v>6空冷式（ヒートポンプ）冷房96.5＜能力インバータ制御</v>
      </c>
      <c r="U171" s="72" t="s">
        <v>179</v>
      </c>
      <c r="V171" s="73">
        <v>-0.27426738779999998</v>
      </c>
      <c r="W171" s="73">
        <v>1.2742673877999999</v>
      </c>
      <c r="X171" s="73">
        <v>-3.1674462E-2</v>
      </c>
      <c r="Y171" s="73">
        <v>1.1529709249</v>
      </c>
      <c r="Z171" s="100">
        <v>1.1450499999999999</v>
      </c>
      <c r="AA171" s="74">
        <f>VLOOKUP(O171,既存・導入予定!$E$32:$S$43,13,0)</f>
        <v>0.27900000000000003</v>
      </c>
      <c r="AB171" s="74">
        <f t="shared" si="12"/>
        <v>1.1439999999999999</v>
      </c>
    </row>
    <row r="172" spans="9:28" ht="13.5" customHeight="1">
      <c r="I172" s="54">
        <v>7</v>
      </c>
      <c r="J172" s="56" t="s">
        <v>11</v>
      </c>
      <c r="K172" s="56" t="s">
        <v>271</v>
      </c>
      <c r="L172" s="56" t="s">
        <v>447</v>
      </c>
      <c r="M172" s="40">
        <v>0.28899999999999998</v>
      </c>
      <c r="N172" s="57"/>
      <c r="O172" s="38">
        <v>6</v>
      </c>
      <c r="P172" s="82" t="s">
        <v>61</v>
      </c>
      <c r="Q172" s="82" t="s">
        <v>180</v>
      </c>
      <c r="R172" s="83" t="s">
        <v>592</v>
      </c>
      <c r="S172" s="84" t="s">
        <v>53</v>
      </c>
      <c r="T172" s="85" t="str">
        <f t="shared" si="14"/>
        <v>6空冷式（ヒートポンプ）暖房能力≦31.3ON/OFF制御</v>
      </c>
      <c r="U172" s="86" t="s">
        <v>174</v>
      </c>
      <c r="V172" s="87">
        <v>0.1220657277</v>
      </c>
      <c r="W172" s="87">
        <v>0.87793427229999998</v>
      </c>
      <c r="X172" s="87">
        <v>0.1112216198</v>
      </c>
      <c r="Y172" s="87">
        <v>0.88335632630000005</v>
      </c>
      <c r="Z172" s="102">
        <v>0.91161999999999999</v>
      </c>
      <c r="AA172" s="88">
        <f>VLOOKUP(O172,既存・導入予定!$E$32:$S$43,13,0)</f>
        <v>0.27900000000000003</v>
      </c>
      <c r="AB172" s="88">
        <f t="shared" si="12"/>
        <v>0.91400000000000003</v>
      </c>
    </row>
    <row r="173" spans="9:28" ht="13.5" customHeight="1">
      <c r="I173" s="54">
        <v>7</v>
      </c>
      <c r="J173" s="56" t="s">
        <v>11</v>
      </c>
      <c r="K173" s="56" t="s">
        <v>272</v>
      </c>
      <c r="L173" s="56" t="s">
        <v>448</v>
      </c>
      <c r="M173" s="40">
        <v>0</v>
      </c>
      <c r="N173" s="57"/>
      <c r="O173" s="1">
        <v>6</v>
      </c>
      <c r="P173" s="60" t="s">
        <v>61</v>
      </c>
      <c r="Q173" s="60" t="s">
        <v>180</v>
      </c>
      <c r="R173" s="61" t="s">
        <v>593</v>
      </c>
      <c r="S173" s="10" t="s">
        <v>52</v>
      </c>
      <c r="T173" s="62" t="str">
        <f t="shared" si="14"/>
        <v>6空冷式（ヒートポンプ）暖房31.3＜能力≦96.5段階制御</v>
      </c>
      <c r="U173" s="63" t="s">
        <v>175</v>
      </c>
      <c r="V173" s="64">
        <v>-7.3641976200000001E-2</v>
      </c>
      <c r="W173" s="64">
        <v>1.0736419762</v>
      </c>
      <c r="X173" s="64">
        <v>0.25312061679999998</v>
      </c>
      <c r="Y173" s="64">
        <v>0.91026067970000002</v>
      </c>
      <c r="Z173" s="99">
        <v>0.97353999999999996</v>
      </c>
      <c r="AA173" s="65">
        <f>VLOOKUP(O173,既存・導入予定!$E$32:$S$43,13,0)</f>
        <v>0.27900000000000003</v>
      </c>
      <c r="AB173" s="65">
        <f t="shared" si="12"/>
        <v>0.98</v>
      </c>
    </row>
    <row r="174" spans="9:28" ht="13.5" customHeight="1">
      <c r="I174" s="54">
        <v>7</v>
      </c>
      <c r="J174" s="56" t="s">
        <v>12</v>
      </c>
      <c r="K174" s="56" t="s">
        <v>271</v>
      </c>
      <c r="L174" s="56" t="s">
        <v>449</v>
      </c>
      <c r="M174" s="40">
        <v>0.66600000000000004</v>
      </c>
      <c r="N174" s="57"/>
      <c r="O174" s="1">
        <v>6</v>
      </c>
      <c r="P174" s="60" t="s">
        <v>61</v>
      </c>
      <c r="Q174" s="60" t="s">
        <v>180</v>
      </c>
      <c r="R174" s="61" t="s">
        <v>593</v>
      </c>
      <c r="S174" s="10" t="s">
        <v>157</v>
      </c>
      <c r="T174" s="62" t="str">
        <f t="shared" si="14"/>
        <v>6空冷式（ヒートポンプ）暖房31.3＜能力≦96.5インバータ制御</v>
      </c>
      <c r="U174" s="63" t="s">
        <v>176</v>
      </c>
      <c r="V174" s="64">
        <v>-0.1910561449</v>
      </c>
      <c r="W174" s="64">
        <v>1.1910561448999999</v>
      </c>
      <c r="X174" s="64">
        <v>0.20284681330000001</v>
      </c>
      <c r="Y174" s="64">
        <v>0.99410466580000001</v>
      </c>
      <c r="Z174" s="99">
        <v>1.0448200000000001</v>
      </c>
      <c r="AA174" s="65">
        <f>VLOOKUP(O174,既存・導入予定!$E$32:$S$43,13,0)</f>
        <v>0.27900000000000003</v>
      </c>
      <c r="AB174" s="65">
        <f t="shared" si="12"/>
        <v>1.05</v>
      </c>
    </row>
    <row r="175" spans="9:28" ht="13.5" customHeight="1">
      <c r="I175" s="54">
        <v>7</v>
      </c>
      <c r="J175" s="56" t="s">
        <v>12</v>
      </c>
      <c r="K175" s="56" t="s">
        <v>272</v>
      </c>
      <c r="L175" s="56" t="s">
        <v>450</v>
      </c>
      <c r="M175" s="40">
        <v>0</v>
      </c>
      <c r="N175" s="57"/>
      <c r="O175" s="1">
        <v>6</v>
      </c>
      <c r="P175" s="60" t="s">
        <v>61</v>
      </c>
      <c r="Q175" s="60" t="s">
        <v>180</v>
      </c>
      <c r="R175" s="61" t="s">
        <v>590</v>
      </c>
      <c r="S175" s="10" t="s">
        <v>52</v>
      </c>
      <c r="T175" s="62" t="str">
        <f t="shared" si="14"/>
        <v>6空冷式（ヒートポンプ）暖房96.5＜能力段階制御</v>
      </c>
      <c r="U175" s="63" t="s">
        <v>177</v>
      </c>
      <c r="V175" s="64">
        <v>-1.1106544600000001E-2</v>
      </c>
      <c r="W175" s="64">
        <v>1.0111065446</v>
      </c>
      <c r="X175" s="64">
        <v>0.18594431140000001</v>
      </c>
      <c r="Y175" s="64">
        <v>0.91258111659999996</v>
      </c>
      <c r="Z175" s="99">
        <v>0.95906999999999998</v>
      </c>
      <c r="AA175" s="65">
        <f>VLOOKUP(O175,既存・導入予定!$E$32:$S$43,13,0)</f>
        <v>0.27900000000000003</v>
      </c>
      <c r="AB175" s="65">
        <f t="shared" si="12"/>
        <v>0.96399999999999997</v>
      </c>
    </row>
    <row r="176" spans="9:28" ht="13.5" customHeight="1">
      <c r="I176" s="54">
        <v>8</v>
      </c>
      <c r="J176" s="56" t="s">
        <v>1</v>
      </c>
      <c r="K176" s="56" t="s">
        <v>271</v>
      </c>
      <c r="L176" s="56" t="s">
        <v>451</v>
      </c>
      <c r="M176" s="40">
        <v>0.61499999999999999</v>
      </c>
      <c r="N176" s="57"/>
      <c r="O176" s="1">
        <v>6</v>
      </c>
      <c r="P176" s="60" t="s">
        <v>61</v>
      </c>
      <c r="Q176" s="60" t="s">
        <v>180</v>
      </c>
      <c r="R176" s="61" t="s">
        <v>590</v>
      </c>
      <c r="S176" s="10" t="s">
        <v>160</v>
      </c>
      <c r="T176" s="62" t="str">
        <f t="shared" si="14"/>
        <v>6空冷式（ヒートポンプ）暖房96.5＜能力スライド弁制御</v>
      </c>
      <c r="U176" s="63" t="s">
        <v>178</v>
      </c>
      <c r="V176" s="64">
        <v>0.17299999999999999</v>
      </c>
      <c r="W176" s="64">
        <v>0.82699999999999996</v>
      </c>
      <c r="X176" s="64">
        <v>0.86133333329999995</v>
      </c>
      <c r="Y176" s="64">
        <v>0.4828333333</v>
      </c>
      <c r="Z176" s="99">
        <v>0.69816999999999996</v>
      </c>
      <c r="AA176" s="65">
        <f>VLOOKUP(O176,既存・導入予定!$E$32:$S$43,13,0)</f>
        <v>0.27900000000000003</v>
      </c>
      <c r="AB176" s="65">
        <f t="shared" si="12"/>
        <v>0.72299999999999998</v>
      </c>
    </row>
    <row r="177" spans="9:28" ht="13.5" customHeight="1" thickBot="1">
      <c r="I177" s="54">
        <v>8</v>
      </c>
      <c r="J177" s="56" t="s">
        <v>1</v>
      </c>
      <c r="K177" s="56" t="s">
        <v>272</v>
      </c>
      <c r="L177" s="56" t="s">
        <v>452</v>
      </c>
      <c r="M177" s="40">
        <v>0</v>
      </c>
      <c r="N177" s="57"/>
      <c r="O177" s="2">
        <v>6</v>
      </c>
      <c r="P177" s="68" t="s">
        <v>61</v>
      </c>
      <c r="Q177" s="68" t="s">
        <v>180</v>
      </c>
      <c r="R177" s="69" t="s">
        <v>590</v>
      </c>
      <c r="S177" s="70" t="s">
        <v>157</v>
      </c>
      <c r="T177" s="71" t="str">
        <f t="shared" si="14"/>
        <v>6空冷式（ヒートポンプ）暖房96.5＜能力インバータ制御</v>
      </c>
      <c r="U177" s="72" t="s">
        <v>179</v>
      </c>
      <c r="V177" s="73">
        <v>-0.27426738779999998</v>
      </c>
      <c r="W177" s="73">
        <v>1.2742673877999999</v>
      </c>
      <c r="X177" s="73">
        <v>-3.1674462E-2</v>
      </c>
      <c r="Y177" s="73">
        <v>1.1529709249</v>
      </c>
      <c r="Z177" s="100">
        <v>1.1450499999999999</v>
      </c>
      <c r="AA177" s="74">
        <f>VLOOKUP(O177,既存・導入予定!$E$32:$S$43,13,0)</f>
        <v>0.27900000000000003</v>
      </c>
      <c r="AB177" s="74">
        <f t="shared" si="12"/>
        <v>1.1439999999999999</v>
      </c>
    </row>
    <row r="178" spans="9:28" ht="13.5" customHeight="1">
      <c r="I178" s="54">
        <v>8</v>
      </c>
      <c r="J178" s="56" t="s">
        <v>2</v>
      </c>
      <c r="K178" s="56" t="s">
        <v>271</v>
      </c>
      <c r="L178" s="56" t="s">
        <v>453</v>
      </c>
      <c r="M178" s="40">
        <v>0.72199999999999998</v>
      </c>
      <c r="N178" s="57"/>
      <c r="O178" s="4">
        <v>7</v>
      </c>
      <c r="P178" s="59" t="s">
        <v>41</v>
      </c>
      <c r="Q178" s="60" t="s">
        <v>62</v>
      </c>
      <c r="R178" s="61" t="s">
        <v>55</v>
      </c>
      <c r="S178" s="10" t="s">
        <v>53</v>
      </c>
      <c r="T178" s="62" t="str">
        <f>O178&amp;P178&amp;Q178&amp;R178&amp;S178</f>
        <v>7水冷式冷房能力≦35ON/OFF制御</v>
      </c>
      <c r="U178" s="63" t="s">
        <v>161</v>
      </c>
      <c r="V178" s="64">
        <v>0.1220657277</v>
      </c>
      <c r="W178" s="64">
        <v>0.87793427229999998</v>
      </c>
      <c r="X178" s="64">
        <v>0.1112216198</v>
      </c>
      <c r="Y178" s="64">
        <v>0.88335632630000005</v>
      </c>
      <c r="Z178" s="99">
        <v>0.91115999999999997</v>
      </c>
      <c r="AA178" s="65">
        <f>VLOOKUP(O178,既存・導入予定!$E$32:$S$43,13,0)</f>
        <v>0.38600000000000001</v>
      </c>
      <c r="AB178" s="65">
        <f t="shared" si="12"/>
        <v>0.92600000000000005</v>
      </c>
    </row>
    <row r="179" spans="9:28" ht="13.5" customHeight="1">
      <c r="I179" s="54">
        <v>8</v>
      </c>
      <c r="J179" s="56" t="s">
        <v>2</v>
      </c>
      <c r="K179" s="56" t="s">
        <v>272</v>
      </c>
      <c r="L179" s="56" t="s">
        <v>454</v>
      </c>
      <c r="M179" s="40">
        <v>0</v>
      </c>
      <c r="N179" s="57"/>
      <c r="O179" s="4">
        <v>7</v>
      </c>
      <c r="P179" s="59" t="s">
        <v>41</v>
      </c>
      <c r="Q179" s="60" t="s">
        <v>63</v>
      </c>
      <c r="R179" s="61" t="s">
        <v>55</v>
      </c>
      <c r="S179" s="10" t="s">
        <v>52</v>
      </c>
      <c r="T179" s="62" t="str">
        <f t="shared" ref="T179" si="15">O179&amp;P179&amp;Q179&amp;R179&amp;S179</f>
        <v>7水冷式冷房能力≦35段階制御</v>
      </c>
      <c r="U179" s="63" t="s">
        <v>161</v>
      </c>
      <c r="V179" s="64">
        <v>0.1220657277</v>
      </c>
      <c r="W179" s="64">
        <v>0.87793427229999998</v>
      </c>
      <c r="X179" s="64">
        <v>0.1112216198</v>
      </c>
      <c r="Y179" s="64">
        <v>0.88335632630000005</v>
      </c>
      <c r="Z179" s="99">
        <v>0.91115999999999997</v>
      </c>
      <c r="AA179" s="65">
        <f>VLOOKUP(O179,既存・導入予定!$E$32:$S$43,13,0)</f>
        <v>0.38600000000000001</v>
      </c>
      <c r="AB179" s="65">
        <f t="shared" si="12"/>
        <v>0.92600000000000005</v>
      </c>
    </row>
    <row r="180" spans="9:28" ht="13.5" customHeight="1">
      <c r="I180" s="54">
        <v>8</v>
      </c>
      <c r="J180" s="56" t="s">
        <v>3</v>
      </c>
      <c r="K180" s="56" t="s">
        <v>271</v>
      </c>
      <c r="L180" s="56" t="s">
        <v>455</v>
      </c>
      <c r="M180" s="40">
        <v>0.67300000000000004</v>
      </c>
      <c r="N180" s="57"/>
      <c r="O180" s="4">
        <v>7</v>
      </c>
      <c r="P180" s="59" t="s">
        <v>41</v>
      </c>
      <c r="Q180" s="60" t="s">
        <v>63</v>
      </c>
      <c r="R180" s="61" t="s">
        <v>56</v>
      </c>
      <c r="S180" s="10" t="s">
        <v>53</v>
      </c>
      <c r="T180" s="62" t="str">
        <f>O180&amp;P180&amp;Q180&amp;R180&amp;S180</f>
        <v>7水冷式冷房35＜能力≦104ON/OFF制御</v>
      </c>
      <c r="U180" s="63" t="s">
        <v>162</v>
      </c>
      <c r="V180" s="64">
        <v>-9.6020889100000006E-2</v>
      </c>
      <c r="W180" s="64">
        <v>1.0960208891000001</v>
      </c>
      <c r="X180" s="64">
        <v>0.2477137086</v>
      </c>
      <c r="Y180" s="64">
        <v>0.92415359019999999</v>
      </c>
      <c r="Z180" s="99">
        <v>0.98607999999999996</v>
      </c>
      <c r="AA180" s="65">
        <f>VLOOKUP(O180,既存・導入予定!$E$32:$S$43,13,0)</f>
        <v>0.38600000000000001</v>
      </c>
      <c r="AB180" s="65">
        <f t="shared" si="12"/>
        <v>1.0189999999999999</v>
      </c>
    </row>
    <row r="181" spans="9:28" ht="13.5" customHeight="1">
      <c r="I181" s="54">
        <v>8</v>
      </c>
      <c r="J181" s="56" t="s">
        <v>3</v>
      </c>
      <c r="K181" s="56" t="s">
        <v>272</v>
      </c>
      <c r="L181" s="56" t="s">
        <v>456</v>
      </c>
      <c r="M181" s="40">
        <v>0</v>
      </c>
      <c r="N181" s="57"/>
      <c r="O181" s="4">
        <v>7</v>
      </c>
      <c r="P181" s="59" t="s">
        <v>41</v>
      </c>
      <c r="Q181" s="60" t="s">
        <v>63</v>
      </c>
      <c r="R181" s="61" t="s">
        <v>56</v>
      </c>
      <c r="S181" s="10" t="s">
        <v>52</v>
      </c>
      <c r="T181" s="62" t="str">
        <f t="shared" ref="T181:T205" si="16">O181&amp;P181&amp;Q181&amp;R181&amp;S181</f>
        <v>7水冷式冷房35＜能力≦104段階制御</v>
      </c>
      <c r="U181" s="63" t="s">
        <v>162</v>
      </c>
      <c r="V181" s="64">
        <v>-9.6020889100000006E-2</v>
      </c>
      <c r="W181" s="64">
        <v>1.0960208891000001</v>
      </c>
      <c r="X181" s="64">
        <v>0.2477137086</v>
      </c>
      <c r="Y181" s="64">
        <v>0.92415359019999999</v>
      </c>
      <c r="Z181" s="99">
        <v>0.98607999999999996</v>
      </c>
      <c r="AA181" s="65">
        <f>VLOOKUP(O181,既存・導入予定!$E$32:$S$43,13,0)</f>
        <v>0.38600000000000001</v>
      </c>
      <c r="AB181" s="65">
        <f t="shared" si="12"/>
        <v>1.0189999999999999</v>
      </c>
    </row>
    <row r="182" spans="9:28" ht="13.5" customHeight="1">
      <c r="I182" s="54">
        <v>8</v>
      </c>
      <c r="J182" s="56" t="s">
        <v>4</v>
      </c>
      <c r="K182" s="56" t="s">
        <v>271</v>
      </c>
      <c r="L182" s="56" t="s">
        <v>457</v>
      </c>
      <c r="M182" s="40">
        <v>0.435</v>
      </c>
      <c r="N182" s="57"/>
      <c r="O182" s="4">
        <v>7</v>
      </c>
      <c r="P182" s="59" t="s">
        <v>41</v>
      </c>
      <c r="Q182" s="60" t="s">
        <v>63</v>
      </c>
      <c r="R182" s="61" t="s">
        <v>56</v>
      </c>
      <c r="S182" s="10" t="s">
        <v>157</v>
      </c>
      <c r="T182" s="62" t="str">
        <f t="shared" si="16"/>
        <v>7水冷式冷房35＜能力≦104インバータ制御</v>
      </c>
      <c r="U182" s="63" t="s">
        <v>163</v>
      </c>
      <c r="V182" s="64">
        <v>-0.14000000000000001</v>
      </c>
      <c r="W182" s="64">
        <v>1.1399999999999999</v>
      </c>
      <c r="X182" s="64">
        <v>0.26122065729999999</v>
      </c>
      <c r="Y182" s="64">
        <v>0.93938967139999996</v>
      </c>
      <c r="Z182" s="99">
        <v>1.0046900000000001</v>
      </c>
      <c r="AA182" s="65">
        <f>VLOOKUP(O182,既存・導入予定!$E$32:$S$43,13,0)</f>
        <v>0.38600000000000001</v>
      </c>
      <c r="AB182" s="65">
        <f t="shared" si="12"/>
        <v>1.04</v>
      </c>
    </row>
    <row r="183" spans="9:28" ht="13.5" customHeight="1">
      <c r="I183" s="54">
        <v>8</v>
      </c>
      <c r="J183" s="56" t="s">
        <v>4</v>
      </c>
      <c r="K183" s="56" t="s">
        <v>272</v>
      </c>
      <c r="L183" s="56" t="s">
        <v>458</v>
      </c>
      <c r="M183" s="40">
        <v>0</v>
      </c>
      <c r="N183" s="57"/>
      <c r="O183" s="4">
        <v>7</v>
      </c>
      <c r="P183" s="59" t="s">
        <v>41</v>
      </c>
      <c r="Q183" s="60" t="s">
        <v>63</v>
      </c>
      <c r="R183" s="61" t="s">
        <v>589</v>
      </c>
      <c r="S183" s="10" t="s">
        <v>52</v>
      </c>
      <c r="T183" s="62" t="str">
        <f t="shared" si="16"/>
        <v>7水冷式冷房104＜能力段階制御</v>
      </c>
      <c r="U183" s="63" t="s">
        <v>164</v>
      </c>
      <c r="V183" s="64">
        <v>5.0852387499999999E-2</v>
      </c>
      <c r="W183" s="64">
        <v>0.94914761250000002</v>
      </c>
      <c r="X183" s="64">
        <v>0.1907560442</v>
      </c>
      <c r="Y183" s="64">
        <v>0.87919578409999999</v>
      </c>
      <c r="Z183" s="99">
        <v>0.92688000000000004</v>
      </c>
      <c r="AA183" s="65">
        <f>VLOOKUP(O183,既存・導入予定!$E$32:$S$43,13,0)</f>
        <v>0.38600000000000001</v>
      </c>
      <c r="AB183" s="65">
        <f t="shared" si="12"/>
        <v>0.95199999999999996</v>
      </c>
    </row>
    <row r="184" spans="9:28" ht="13.5" customHeight="1">
      <c r="I184" s="54">
        <v>8</v>
      </c>
      <c r="J184" s="56" t="s">
        <v>5</v>
      </c>
      <c r="K184" s="56" t="s">
        <v>271</v>
      </c>
      <c r="L184" s="56" t="s">
        <v>459</v>
      </c>
      <c r="M184" s="40">
        <v>0.68600000000000005</v>
      </c>
      <c r="N184" s="57"/>
      <c r="O184" s="4">
        <v>7</v>
      </c>
      <c r="P184" s="59" t="s">
        <v>41</v>
      </c>
      <c r="Q184" s="60" t="s">
        <v>63</v>
      </c>
      <c r="R184" s="61" t="s">
        <v>589</v>
      </c>
      <c r="S184" s="10" t="s">
        <v>160</v>
      </c>
      <c r="T184" s="62" t="str">
        <f t="shared" si="16"/>
        <v>7水冷式冷房104＜能力スライド弁制御</v>
      </c>
      <c r="U184" s="63" t="s">
        <v>165</v>
      </c>
      <c r="V184" s="64">
        <v>0.21872340430000001</v>
      </c>
      <c r="W184" s="64">
        <v>0.78127659569999997</v>
      </c>
      <c r="X184" s="64">
        <v>0.76152586509999998</v>
      </c>
      <c r="Y184" s="64">
        <v>0.50987536529999999</v>
      </c>
      <c r="Z184" s="99">
        <v>0.70025999999999999</v>
      </c>
      <c r="AA184" s="65">
        <f>VLOOKUP(O184,既存・導入予定!$E$32:$S$43,13,0)</f>
        <v>0.38600000000000001</v>
      </c>
      <c r="AB184" s="65">
        <f t="shared" si="12"/>
        <v>0.80300000000000005</v>
      </c>
    </row>
    <row r="185" spans="9:28" ht="13.5" customHeight="1" thickBot="1">
      <c r="I185" s="54">
        <v>8</v>
      </c>
      <c r="J185" s="56" t="s">
        <v>5</v>
      </c>
      <c r="K185" s="56" t="s">
        <v>272</v>
      </c>
      <c r="L185" s="56" t="s">
        <v>460</v>
      </c>
      <c r="M185" s="40">
        <v>0</v>
      </c>
      <c r="N185" s="57"/>
      <c r="O185" s="5">
        <v>7</v>
      </c>
      <c r="P185" s="68" t="s">
        <v>41</v>
      </c>
      <c r="Q185" s="68" t="s">
        <v>63</v>
      </c>
      <c r="R185" s="69" t="s">
        <v>589</v>
      </c>
      <c r="S185" s="70" t="s">
        <v>157</v>
      </c>
      <c r="T185" s="71" t="str">
        <f t="shared" si="16"/>
        <v>7水冷式冷房104＜能力インバータ制御</v>
      </c>
      <c r="U185" s="72" t="s">
        <v>166</v>
      </c>
      <c r="V185" s="73">
        <v>-0.22</v>
      </c>
      <c r="W185" s="73">
        <v>1.22</v>
      </c>
      <c r="X185" s="73">
        <v>0.1733333333</v>
      </c>
      <c r="Y185" s="73">
        <v>1.0233333333000001</v>
      </c>
      <c r="Z185" s="100">
        <v>1.06667</v>
      </c>
      <c r="AA185" s="74">
        <f>VLOOKUP(O185,既存・導入予定!$E$32:$S$43,13,0)</f>
        <v>0.38600000000000001</v>
      </c>
      <c r="AB185" s="74">
        <f t="shared" si="12"/>
        <v>1.0900000000000001</v>
      </c>
    </row>
    <row r="186" spans="9:28" ht="13.5" customHeight="1">
      <c r="I186" s="54">
        <v>8</v>
      </c>
      <c r="J186" s="56" t="s">
        <v>6</v>
      </c>
      <c r="K186" s="56" t="s">
        <v>271</v>
      </c>
      <c r="L186" s="56" t="s">
        <v>461</v>
      </c>
      <c r="M186" s="40">
        <v>0.71899999999999997</v>
      </c>
      <c r="N186" s="57"/>
      <c r="O186" s="6">
        <v>7</v>
      </c>
      <c r="P186" s="75" t="s">
        <v>81</v>
      </c>
      <c r="Q186" s="75" t="s">
        <v>63</v>
      </c>
      <c r="R186" s="76" t="s">
        <v>592</v>
      </c>
      <c r="S186" s="77" t="s">
        <v>53</v>
      </c>
      <c r="T186" s="78" t="str">
        <f t="shared" si="16"/>
        <v>7空冷式（冷房専用）冷房能力≦31.3ON/OFF制御</v>
      </c>
      <c r="U186" s="79" t="s">
        <v>167</v>
      </c>
      <c r="V186" s="80">
        <v>0.1220657277</v>
      </c>
      <c r="W186" s="80">
        <v>0.87793427229999998</v>
      </c>
      <c r="X186" s="80">
        <v>0.1112216198</v>
      </c>
      <c r="Y186" s="80">
        <v>0.88335632630000005</v>
      </c>
      <c r="Z186" s="101">
        <v>0.91115999999999997</v>
      </c>
      <c r="AA186" s="81">
        <f>VLOOKUP(O186,既存・導入予定!$E$32:$S$43,13,0)</f>
        <v>0.38600000000000001</v>
      </c>
      <c r="AB186" s="81">
        <f t="shared" si="12"/>
        <v>0.92600000000000005</v>
      </c>
    </row>
    <row r="187" spans="9:28" ht="13.5" customHeight="1">
      <c r="I187" s="54">
        <v>8</v>
      </c>
      <c r="J187" s="56" t="s">
        <v>6</v>
      </c>
      <c r="K187" s="56" t="s">
        <v>272</v>
      </c>
      <c r="L187" s="56" t="s">
        <v>462</v>
      </c>
      <c r="M187" s="40">
        <v>0</v>
      </c>
      <c r="N187" s="57"/>
      <c r="O187" s="4">
        <v>7</v>
      </c>
      <c r="P187" s="59" t="s">
        <v>81</v>
      </c>
      <c r="Q187" s="60" t="s">
        <v>63</v>
      </c>
      <c r="R187" s="76" t="s">
        <v>592</v>
      </c>
      <c r="S187" s="10" t="s">
        <v>157</v>
      </c>
      <c r="T187" s="62" t="str">
        <f t="shared" si="16"/>
        <v>7空冷式（冷房専用）冷房能力≦31.3インバータ制御</v>
      </c>
      <c r="U187" s="79" t="s">
        <v>168</v>
      </c>
      <c r="V187" s="64">
        <v>-0.45200000000000001</v>
      </c>
      <c r="W187" s="64">
        <v>1.452</v>
      </c>
      <c r="X187" s="64">
        <v>0.4345164319</v>
      </c>
      <c r="Y187" s="64">
        <v>1.0087417839999999</v>
      </c>
      <c r="Z187" s="99">
        <v>1.11737</v>
      </c>
      <c r="AA187" s="65">
        <f>VLOOKUP(O187,既存・導入予定!$E$32:$S$43,13,0)</f>
        <v>0.38600000000000001</v>
      </c>
      <c r="AB187" s="65">
        <f t="shared" si="12"/>
        <v>1.1759999999999999</v>
      </c>
    </row>
    <row r="188" spans="9:28" ht="13.5" customHeight="1">
      <c r="I188" s="54">
        <v>8</v>
      </c>
      <c r="J188" s="56" t="s">
        <v>7</v>
      </c>
      <c r="K188" s="56" t="s">
        <v>271</v>
      </c>
      <c r="L188" s="56" t="s">
        <v>463</v>
      </c>
      <c r="M188" s="40">
        <v>0.70699999999999996</v>
      </c>
      <c r="N188" s="57"/>
      <c r="O188" s="4">
        <v>7</v>
      </c>
      <c r="P188" s="59" t="s">
        <v>81</v>
      </c>
      <c r="Q188" s="60" t="s">
        <v>63</v>
      </c>
      <c r="R188" s="61" t="s">
        <v>593</v>
      </c>
      <c r="S188" s="10" t="s">
        <v>53</v>
      </c>
      <c r="T188" s="62" t="str">
        <f t="shared" si="16"/>
        <v>7空冷式（冷房専用）冷房31.3＜能力≦96.5ON/OFF制御</v>
      </c>
      <c r="U188" s="79" t="s">
        <v>169</v>
      </c>
      <c r="V188" s="64">
        <v>-0.10214499170000001</v>
      </c>
      <c r="W188" s="64">
        <v>1.1021449916999999</v>
      </c>
      <c r="X188" s="64">
        <v>0.24536083019999999</v>
      </c>
      <c r="Y188" s="64">
        <v>0.92839208070000001</v>
      </c>
      <c r="Z188" s="99">
        <v>0.98973</v>
      </c>
      <c r="AA188" s="65">
        <f>VLOOKUP(O188,既存・導入予定!$E$32:$S$43,13,0)</f>
        <v>0.38600000000000001</v>
      </c>
      <c r="AB188" s="65">
        <f t="shared" si="12"/>
        <v>1.0229999999999999</v>
      </c>
    </row>
    <row r="189" spans="9:28" ht="13.5" customHeight="1">
      <c r="I189" s="54">
        <v>8</v>
      </c>
      <c r="J189" s="56" t="s">
        <v>7</v>
      </c>
      <c r="K189" s="56" t="s">
        <v>272</v>
      </c>
      <c r="L189" s="56" t="s">
        <v>464</v>
      </c>
      <c r="M189" s="40">
        <v>0</v>
      </c>
      <c r="N189" s="57"/>
      <c r="O189" s="4">
        <v>7</v>
      </c>
      <c r="P189" s="59" t="s">
        <v>81</v>
      </c>
      <c r="Q189" s="60" t="s">
        <v>63</v>
      </c>
      <c r="R189" s="61" t="s">
        <v>593</v>
      </c>
      <c r="S189" s="10" t="s">
        <v>52</v>
      </c>
      <c r="T189" s="62" t="str">
        <f t="shared" si="16"/>
        <v>7空冷式（冷房専用）冷房31.3＜能力≦96.5段階制御</v>
      </c>
      <c r="U189" s="79" t="s">
        <v>169</v>
      </c>
      <c r="V189" s="64">
        <v>-0.10214499170000001</v>
      </c>
      <c r="W189" s="64">
        <v>1.1021449916999999</v>
      </c>
      <c r="X189" s="64">
        <v>0.24536083019999999</v>
      </c>
      <c r="Y189" s="64">
        <v>0.92839208070000001</v>
      </c>
      <c r="Z189" s="99">
        <v>0.98973</v>
      </c>
      <c r="AA189" s="65">
        <f>VLOOKUP(O189,既存・導入予定!$E$32:$S$43,13,0)</f>
        <v>0.38600000000000001</v>
      </c>
      <c r="AB189" s="65">
        <f t="shared" si="12"/>
        <v>1.0229999999999999</v>
      </c>
    </row>
    <row r="190" spans="9:28" ht="13.5" customHeight="1">
      <c r="I190" s="54">
        <v>8</v>
      </c>
      <c r="J190" s="56" t="s">
        <v>8</v>
      </c>
      <c r="K190" s="56" t="s">
        <v>271</v>
      </c>
      <c r="L190" s="56" t="s">
        <v>465</v>
      </c>
      <c r="M190" s="40">
        <v>0.59199999999999997</v>
      </c>
      <c r="N190" s="57"/>
      <c r="O190" s="4">
        <v>7</v>
      </c>
      <c r="P190" s="59" t="s">
        <v>81</v>
      </c>
      <c r="Q190" s="60" t="s">
        <v>63</v>
      </c>
      <c r="R190" s="61" t="s">
        <v>593</v>
      </c>
      <c r="S190" s="10" t="s">
        <v>157</v>
      </c>
      <c r="T190" s="62" t="str">
        <f t="shared" si="16"/>
        <v>7空冷式（冷房専用）冷房31.3＜能力≦96.5インバータ制御</v>
      </c>
      <c r="U190" s="79" t="s">
        <v>170</v>
      </c>
      <c r="V190" s="64">
        <v>-0.44831570110000002</v>
      </c>
      <c r="W190" s="64">
        <v>1.4483157011000001</v>
      </c>
      <c r="X190" s="64">
        <v>0.2888480591</v>
      </c>
      <c r="Y190" s="64">
        <v>1.079733821</v>
      </c>
      <c r="Z190" s="99">
        <v>1.15195</v>
      </c>
      <c r="AA190" s="65">
        <f>VLOOKUP(O190,既存・導入予定!$E$32:$S$43,13,0)</f>
        <v>0.38600000000000001</v>
      </c>
      <c r="AB190" s="65">
        <f t="shared" si="12"/>
        <v>1.1910000000000001</v>
      </c>
    </row>
    <row r="191" spans="9:28" ht="14.25" customHeight="1">
      <c r="I191" s="54">
        <v>8</v>
      </c>
      <c r="J191" s="56" t="s">
        <v>8</v>
      </c>
      <c r="K191" s="56" t="s">
        <v>272</v>
      </c>
      <c r="L191" s="56" t="s">
        <v>466</v>
      </c>
      <c r="M191" s="40">
        <v>0</v>
      </c>
      <c r="N191" s="57"/>
      <c r="O191" s="4">
        <v>7</v>
      </c>
      <c r="P191" s="59" t="s">
        <v>81</v>
      </c>
      <c r="Q191" s="60" t="s">
        <v>63</v>
      </c>
      <c r="R191" s="61" t="s">
        <v>590</v>
      </c>
      <c r="S191" s="10" t="s">
        <v>52</v>
      </c>
      <c r="T191" s="62" t="str">
        <f t="shared" si="16"/>
        <v>7空冷式（冷房専用）冷房96.5＜能力段階制御</v>
      </c>
      <c r="U191" s="79" t="s">
        <v>171</v>
      </c>
      <c r="V191" s="64">
        <v>-3.8026303300000001E-2</v>
      </c>
      <c r="W191" s="64">
        <v>1.0380263032999999</v>
      </c>
      <c r="X191" s="64">
        <v>0.22036567970000001</v>
      </c>
      <c r="Y191" s="64">
        <v>0.90883031179999996</v>
      </c>
      <c r="Z191" s="99">
        <v>0.96392</v>
      </c>
      <c r="AA191" s="65">
        <f>VLOOKUP(O191,既存・導入予定!$E$32:$S$43,13,0)</f>
        <v>0.38600000000000001</v>
      </c>
      <c r="AB191" s="65">
        <f t="shared" si="12"/>
        <v>0.99299999999999999</v>
      </c>
    </row>
    <row r="192" spans="9:28" ht="13.5" customHeight="1">
      <c r="I192" s="54">
        <v>8</v>
      </c>
      <c r="J192" s="56" t="s">
        <v>9</v>
      </c>
      <c r="K192" s="56" t="s">
        <v>271</v>
      </c>
      <c r="L192" s="56" t="s">
        <v>467</v>
      </c>
      <c r="M192" s="40">
        <v>0.626</v>
      </c>
      <c r="N192" s="57"/>
      <c r="O192" s="4">
        <v>7</v>
      </c>
      <c r="P192" s="59" t="s">
        <v>81</v>
      </c>
      <c r="Q192" s="60" t="s">
        <v>63</v>
      </c>
      <c r="R192" s="61" t="s">
        <v>590</v>
      </c>
      <c r="S192" s="10" t="s">
        <v>160</v>
      </c>
      <c r="T192" s="62" t="str">
        <f t="shared" si="16"/>
        <v>7空冷式（冷房専用）冷房96.5＜能力スライド弁制御</v>
      </c>
      <c r="U192" s="79" t="s">
        <v>172</v>
      </c>
      <c r="V192" s="64">
        <v>0.125</v>
      </c>
      <c r="W192" s="64">
        <v>0.875</v>
      </c>
      <c r="X192" s="64">
        <v>0.95833333330000003</v>
      </c>
      <c r="Y192" s="64">
        <v>0.45833333329999998</v>
      </c>
      <c r="Z192" s="99">
        <v>0.69791999999999998</v>
      </c>
      <c r="AA192" s="65">
        <f>VLOOKUP(O192,既存・導入予定!$E$32:$S$43,13,0)</f>
        <v>0.38600000000000001</v>
      </c>
      <c r="AB192" s="65">
        <f t="shared" si="12"/>
        <v>0.82799999999999996</v>
      </c>
    </row>
    <row r="193" spans="9:28" ht="13.5" customHeight="1" thickBot="1">
      <c r="I193" s="54">
        <v>8</v>
      </c>
      <c r="J193" s="56" t="s">
        <v>9</v>
      </c>
      <c r="K193" s="56" t="s">
        <v>272</v>
      </c>
      <c r="L193" s="56" t="s">
        <v>468</v>
      </c>
      <c r="M193" s="40">
        <v>0</v>
      </c>
      <c r="N193" s="57"/>
      <c r="O193" s="5">
        <v>7</v>
      </c>
      <c r="P193" s="68" t="s">
        <v>81</v>
      </c>
      <c r="Q193" s="68" t="s">
        <v>63</v>
      </c>
      <c r="R193" s="69" t="s">
        <v>590</v>
      </c>
      <c r="S193" s="70" t="s">
        <v>157</v>
      </c>
      <c r="T193" s="71" t="str">
        <f t="shared" si="16"/>
        <v>7空冷式（冷房専用）冷房96.5＜能力インバータ制御</v>
      </c>
      <c r="U193" s="72" t="s">
        <v>173</v>
      </c>
      <c r="V193" s="73">
        <v>-0.30225513710000002</v>
      </c>
      <c r="W193" s="73">
        <v>1.3022551371</v>
      </c>
      <c r="X193" s="73">
        <v>-0.1552682987</v>
      </c>
      <c r="Y193" s="73">
        <v>1.2287617179000001</v>
      </c>
      <c r="Z193" s="100">
        <v>1.18994</v>
      </c>
      <c r="AA193" s="74">
        <f>VLOOKUP(O193,既存・導入予定!$E$32:$S$43,13,0)</f>
        <v>0.38600000000000001</v>
      </c>
      <c r="AB193" s="74">
        <f t="shared" si="12"/>
        <v>1.1679999999999999</v>
      </c>
    </row>
    <row r="194" spans="9:28" ht="13.5" customHeight="1">
      <c r="I194" s="54">
        <v>8</v>
      </c>
      <c r="J194" s="56" t="s">
        <v>10</v>
      </c>
      <c r="K194" s="56" t="s">
        <v>271</v>
      </c>
      <c r="L194" s="56" t="s">
        <v>469</v>
      </c>
      <c r="M194" s="40">
        <v>0.41799999999999998</v>
      </c>
      <c r="N194" s="57"/>
      <c r="O194" s="6">
        <v>7</v>
      </c>
      <c r="P194" s="75" t="s">
        <v>61</v>
      </c>
      <c r="Q194" s="75" t="s">
        <v>63</v>
      </c>
      <c r="R194" s="76" t="s">
        <v>592</v>
      </c>
      <c r="S194" s="77" t="s">
        <v>53</v>
      </c>
      <c r="T194" s="78" t="str">
        <f t="shared" si="16"/>
        <v>7空冷式（ヒートポンプ）冷房能力≦31.3ON/OFF制御</v>
      </c>
      <c r="U194" s="79" t="s">
        <v>174</v>
      </c>
      <c r="V194" s="80">
        <v>0.1220657277</v>
      </c>
      <c r="W194" s="80">
        <v>0.87793427229999998</v>
      </c>
      <c r="X194" s="80">
        <v>0.1112216198</v>
      </c>
      <c r="Y194" s="80">
        <v>0.88335632630000005</v>
      </c>
      <c r="Z194" s="101">
        <v>0.91161999999999999</v>
      </c>
      <c r="AA194" s="81">
        <f>VLOOKUP(O194,既存・導入予定!$E$32:$S$43,13,0)</f>
        <v>0.38600000000000001</v>
      </c>
      <c r="AB194" s="81">
        <f t="shared" si="12"/>
        <v>0.92600000000000005</v>
      </c>
    </row>
    <row r="195" spans="9:28" ht="14.25" customHeight="1">
      <c r="I195" s="54">
        <v>8</v>
      </c>
      <c r="J195" s="56" t="s">
        <v>10</v>
      </c>
      <c r="K195" s="56" t="s">
        <v>272</v>
      </c>
      <c r="L195" s="56" t="s">
        <v>470</v>
      </c>
      <c r="M195" s="40">
        <v>0</v>
      </c>
      <c r="N195" s="57"/>
      <c r="O195" s="4">
        <v>7</v>
      </c>
      <c r="P195" s="60" t="s">
        <v>61</v>
      </c>
      <c r="Q195" s="60" t="s">
        <v>63</v>
      </c>
      <c r="R195" s="61" t="s">
        <v>593</v>
      </c>
      <c r="S195" s="10" t="s">
        <v>52</v>
      </c>
      <c r="T195" s="62" t="str">
        <f t="shared" si="16"/>
        <v>7空冷式（ヒートポンプ）冷房31.3＜能力≦96.5段階制御</v>
      </c>
      <c r="U195" s="63" t="s">
        <v>175</v>
      </c>
      <c r="V195" s="64">
        <v>-7.3641976200000001E-2</v>
      </c>
      <c r="W195" s="64">
        <v>1.0736419762</v>
      </c>
      <c r="X195" s="64">
        <v>0.25312061679999998</v>
      </c>
      <c r="Y195" s="64">
        <v>0.91026067970000002</v>
      </c>
      <c r="Z195" s="99">
        <v>0.97353999999999996</v>
      </c>
      <c r="AA195" s="65">
        <f>VLOOKUP(O195,既存・導入予定!$E$32:$S$43,13,0)</f>
        <v>0.38600000000000001</v>
      </c>
      <c r="AB195" s="65">
        <f t="shared" si="12"/>
        <v>1.0069999999999999</v>
      </c>
    </row>
    <row r="196" spans="9:28" ht="13.5" customHeight="1">
      <c r="I196" s="54">
        <v>8</v>
      </c>
      <c r="J196" s="56" t="s">
        <v>11</v>
      </c>
      <c r="K196" s="56" t="s">
        <v>271</v>
      </c>
      <c r="L196" s="56" t="s">
        <v>471</v>
      </c>
      <c r="M196" s="40">
        <v>0.307</v>
      </c>
      <c r="N196" s="57"/>
      <c r="O196" s="4">
        <v>7</v>
      </c>
      <c r="P196" s="60" t="s">
        <v>61</v>
      </c>
      <c r="Q196" s="60" t="s">
        <v>63</v>
      </c>
      <c r="R196" s="61" t="s">
        <v>593</v>
      </c>
      <c r="S196" s="10" t="s">
        <v>157</v>
      </c>
      <c r="T196" s="62" t="str">
        <f t="shared" si="16"/>
        <v>7空冷式（ヒートポンプ）冷房31.3＜能力≦96.5インバータ制御</v>
      </c>
      <c r="U196" s="63" t="s">
        <v>176</v>
      </c>
      <c r="V196" s="64">
        <v>-0.1910561449</v>
      </c>
      <c r="W196" s="64">
        <v>1.1910561448999999</v>
      </c>
      <c r="X196" s="64">
        <v>0.20284681330000001</v>
      </c>
      <c r="Y196" s="64">
        <v>0.99410466580000001</v>
      </c>
      <c r="Z196" s="99">
        <v>1.0448200000000001</v>
      </c>
      <c r="AA196" s="65">
        <f>VLOOKUP(O196,既存・導入予定!$E$32:$S$43,13,0)</f>
        <v>0.38600000000000001</v>
      </c>
      <c r="AB196" s="65">
        <f t="shared" si="12"/>
        <v>1.0720000000000001</v>
      </c>
    </row>
    <row r="197" spans="9:28" ht="13.5" customHeight="1">
      <c r="I197" s="54">
        <v>8</v>
      </c>
      <c r="J197" s="56" t="s">
        <v>11</v>
      </c>
      <c r="K197" s="56" t="s">
        <v>272</v>
      </c>
      <c r="L197" s="56" t="s">
        <v>472</v>
      </c>
      <c r="M197" s="40">
        <v>0</v>
      </c>
      <c r="N197" s="57"/>
      <c r="O197" s="4">
        <v>7</v>
      </c>
      <c r="P197" s="60" t="s">
        <v>61</v>
      </c>
      <c r="Q197" s="60" t="s">
        <v>63</v>
      </c>
      <c r="R197" s="61" t="s">
        <v>590</v>
      </c>
      <c r="S197" s="10" t="s">
        <v>52</v>
      </c>
      <c r="T197" s="62" t="str">
        <f t="shared" si="16"/>
        <v>7空冷式（ヒートポンプ）冷房96.5＜能力段階制御</v>
      </c>
      <c r="U197" s="63" t="s">
        <v>177</v>
      </c>
      <c r="V197" s="64">
        <v>-1.1106544600000001E-2</v>
      </c>
      <c r="W197" s="64">
        <v>1.0111065446</v>
      </c>
      <c r="X197" s="64">
        <v>0.18594431140000001</v>
      </c>
      <c r="Y197" s="64">
        <v>0.91258111659999996</v>
      </c>
      <c r="Z197" s="99">
        <v>0.95906999999999998</v>
      </c>
      <c r="AA197" s="65">
        <f>VLOOKUP(O197,既存・導入予定!$E$32:$S$43,13,0)</f>
        <v>0.38600000000000001</v>
      </c>
      <c r="AB197" s="65">
        <f t="shared" si="12"/>
        <v>0.98399999999999999</v>
      </c>
    </row>
    <row r="198" spans="9:28" ht="13.5" customHeight="1">
      <c r="I198" s="54">
        <v>8</v>
      </c>
      <c r="J198" s="56" t="s">
        <v>12</v>
      </c>
      <c r="K198" s="56" t="s">
        <v>271</v>
      </c>
      <c r="L198" s="56" t="s">
        <v>473</v>
      </c>
      <c r="M198" s="40">
        <v>0.70399999999999996</v>
      </c>
      <c r="N198" s="57"/>
      <c r="O198" s="4">
        <v>7</v>
      </c>
      <c r="P198" s="60" t="s">
        <v>61</v>
      </c>
      <c r="Q198" s="60" t="s">
        <v>63</v>
      </c>
      <c r="R198" s="61" t="s">
        <v>590</v>
      </c>
      <c r="S198" s="10" t="s">
        <v>160</v>
      </c>
      <c r="T198" s="62" t="str">
        <f t="shared" si="16"/>
        <v>7空冷式（ヒートポンプ）冷房96.5＜能力スライド弁制御</v>
      </c>
      <c r="U198" s="63" t="s">
        <v>178</v>
      </c>
      <c r="V198" s="64">
        <v>0.17299999999999999</v>
      </c>
      <c r="W198" s="64">
        <v>0.82699999999999996</v>
      </c>
      <c r="X198" s="64">
        <v>0.86133333329999995</v>
      </c>
      <c r="Y198" s="64">
        <v>0.4828333333</v>
      </c>
      <c r="Z198" s="99">
        <v>0.69816999999999996</v>
      </c>
      <c r="AA198" s="65">
        <f>VLOOKUP(O198,既存・導入予定!$E$32:$S$43,13,0)</f>
        <v>0.38600000000000001</v>
      </c>
      <c r="AB198" s="65">
        <f t="shared" si="12"/>
        <v>0.81499999999999995</v>
      </c>
    </row>
    <row r="199" spans="9:28" ht="13.5" customHeight="1" thickBot="1">
      <c r="I199" s="54">
        <v>8</v>
      </c>
      <c r="J199" s="56" t="s">
        <v>12</v>
      </c>
      <c r="K199" s="56" t="s">
        <v>272</v>
      </c>
      <c r="L199" s="56" t="s">
        <v>474</v>
      </c>
      <c r="M199" s="40">
        <v>0</v>
      </c>
      <c r="N199" s="57"/>
      <c r="O199" s="5">
        <v>7</v>
      </c>
      <c r="P199" s="68" t="s">
        <v>61</v>
      </c>
      <c r="Q199" s="68" t="s">
        <v>63</v>
      </c>
      <c r="R199" s="69" t="s">
        <v>590</v>
      </c>
      <c r="S199" s="70" t="s">
        <v>157</v>
      </c>
      <c r="T199" s="71" t="str">
        <f t="shared" si="16"/>
        <v>7空冷式（ヒートポンプ）冷房96.5＜能力インバータ制御</v>
      </c>
      <c r="U199" s="72" t="s">
        <v>179</v>
      </c>
      <c r="V199" s="73">
        <v>-0.27426738779999998</v>
      </c>
      <c r="W199" s="73">
        <v>1.2742673877999999</v>
      </c>
      <c r="X199" s="73">
        <v>-3.1674462E-2</v>
      </c>
      <c r="Y199" s="73">
        <v>1.1529709249</v>
      </c>
      <c r="Z199" s="100">
        <v>1.1450499999999999</v>
      </c>
      <c r="AA199" s="74">
        <f>VLOOKUP(O199,既存・導入予定!$E$32:$S$43,13,0)</f>
        <v>0.38600000000000001</v>
      </c>
      <c r="AB199" s="74">
        <f t="shared" si="12"/>
        <v>1.1399999999999999</v>
      </c>
    </row>
    <row r="200" spans="9:28" ht="13.5" customHeight="1">
      <c r="I200" s="54">
        <v>9</v>
      </c>
      <c r="J200" s="56" t="s">
        <v>1</v>
      </c>
      <c r="K200" s="56" t="s">
        <v>271</v>
      </c>
      <c r="L200" s="56" t="s">
        <v>475</v>
      </c>
      <c r="M200" s="40">
        <v>0.48399999999999999</v>
      </c>
      <c r="N200" s="57"/>
      <c r="O200" s="37">
        <v>7</v>
      </c>
      <c r="P200" s="82" t="s">
        <v>61</v>
      </c>
      <c r="Q200" s="82" t="s">
        <v>180</v>
      </c>
      <c r="R200" s="83" t="s">
        <v>592</v>
      </c>
      <c r="S200" s="84" t="s">
        <v>53</v>
      </c>
      <c r="T200" s="85" t="str">
        <f t="shared" si="16"/>
        <v>7空冷式（ヒートポンプ）暖房能力≦31.3ON/OFF制御</v>
      </c>
      <c r="U200" s="86" t="s">
        <v>174</v>
      </c>
      <c r="V200" s="87">
        <v>0.1220657277</v>
      </c>
      <c r="W200" s="87">
        <v>0.87793427229999998</v>
      </c>
      <c r="X200" s="87">
        <v>0.1112216198</v>
      </c>
      <c r="Y200" s="87">
        <v>0.88335632630000005</v>
      </c>
      <c r="Z200" s="102">
        <v>0.91161999999999999</v>
      </c>
      <c r="AA200" s="88">
        <f>VLOOKUP(O200,既存・導入予定!$E$32:$S$43,13,0)</f>
        <v>0.38600000000000001</v>
      </c>
      <c r="AB200" s="88">
        <f t="shared" si="12"/>
        <v>0.92600000000000005</v>
      </c>
    </row>
    <row r="201" spans="9:28" ht="13.5" customHeight="1">
      <c r="I201" s="54">
        <v>9</v>
      </c>
      <c r="J201" s="56" t="s">
        <v>1</v>
      </c>
      <c r="K201" s="56" t="s">
        <v>272</v>
      </c>
      <c r="L201" s="56" t="s">
        <v>476</v>
      </c>
      <c r="M201" s="40">
        <v>0</v>
      </c>
      <c r="N201" s="57"/>
      <c r="O201" s="4">
        <v>7</v>
      </c>
      <c r="P201" s="60" t="s">
        <v>61</v>
      </c>
      <c r="Q201" s="60" t="s">
        <v>180</v>
      </c>
      <c r="R201" s="61" t="s">
        <v>593</v>
      </c>
      <c r="S201" s="10" t="s">
        <v>52</v>
      </c>
      <c r="T201" s="62" t="str">
        <f t="shared" si="16"/>
        <v>7空冷式（ヒートポンプ）暖房31.3＜能力≦96.5段階制御</v>
      </c>
      <c r="U201" s="63" t="s">
        <v>175</v>
      </c>
      <c r="V201" s="64">
        <v>-7.3641976200000001E-2</v>
      </c>
      <c r="W201" s="64">
        <v>1.0736419762</v>
      </c>
      <c r="X201" s="64">
        <v>0.25312061679999998</v>
      </c>
      <c r="Y201" s="64">
        <v>0.91026067970000002</v>
      </c>
      <c r="Z201" s="99">
        <v>0.97353999999999996</v>
      </c>
      <c r="AA201" s="65">
        <f>VLOOKUP(O201,既存・導入予定!$E$32:$S$43,13,0)</f>
        <v>0.38600000000000001</v>
      </c>
      <c r="AB201" s="65">
        <f t="shared" si="12"/>
        <v>1.0069999999999999</v>
      </c>
    </row>
    <row r="202" spans="9:28" ht="13.5" customHeight="1">
      <c r="I202" s="54">
        <v>9</v>
      </c>
      <c r="J202" s="56" t="s">
        <v>2</v>
      </c>
      <c r="K202" s="56" t="s">
        <v>271</v>
      </c>
      <c r="L202" s="56" t="s">
        <v>477</v>
      </c>
      <c r="M202" s="40">
        <v>0.54300000000000004</v>
      </c>
      <c r="N202" s="57"/>
      <c r="O202" s="4">
        <v>7</v>
      </c>
      <c r="P202" s="60" t="s">
        <v>61</v>
      </c>
      <c r="Q202" s="60" t="s">
        <v>180</v>
      </c>
      <c r="R202" s="61" t="s">
        <v>593</v>
      </c>
      <c r="S202" s="10" t="s">
        <v>157</v>
      </c>
      <c r="T202" s="62" t="str">
        <f t="shared" si="16"/>
        <v>7空冷式（ヒートポンプ）暖房31.3＜能力≦96.5インバータ制御</v>
      </c>
      <c r="U202" s="63" t="s">
        <v>176</v>
      </c>
      <c r="V202" s="64">
        <v>-0.1910561449</v>
      </c>
      <c r="W202" s="64">
        <v>1.1910561448999999</v>
      </c>
      <c r="X202" s="64">
        <v>0.20284681330000001</v>
      </c>
      <c r="Y202" s="64">
        <v>0.99410466580000001</v>
      </c>
      <c r="Z202" s="99">
        <v>1.0448200000000001</v>
      </c>
      <c r="AA202" s="65">
        <f>VLOOKUP(O202,既存・導入予定!$E$32:$S$43,13,0)</f>
        <v>0.38600000000000001</v>
      </c>
      <c r="AB202" s="65">
        <f t="shared" si="12"/>
        <v>1.0720000000000001</v>
      </c>
    </row>
    <row r="203" spans="9:28" ht="13.5" customHeight="1">
      <c r="I203" s="54">
        <v>9</v>
      </c>
      <c r="J203" s="56" t="s">
        <v>2</v>
      </c>
      <c r="K203" s="56" t="s">
        <v>272</v>
      </c>
      <c r="L203" s="56" t="s">
        <v>478</v>
      </c>
      <c r="M203" s="40">
        <v>0</v>
      </c>
      <c r="N203" s="57"/>
      <c r="O203" s="4">
        <v>7</v>
      </c>
      <c r="P203" s="60" t="s">
        <v>61</v>
      </c>
      <c r="Q203" s="60" t="s">
        <v>180</v>
      </c>
      <c r="R203" s="61" t="s">
        <v>590</v>
      </c>
      <c r="S203" s="10" t="s">
        <v>52</v>
      </c>
      <c r="T203" s="62" t="str">
        <f t="shared" si="16"/>
        <v>7空冷式（ヒートポンプ）暖房96.5＜能力段階制御</v>
      </c>
      <c r="U203" s="63" t="s">
        <v>177</v>
      </c>
      <c r="V203" s="64">
        <v>-1.1106544600000001E-2</v>
      </c>
      <c r="W203" s="64">
        <v>1.0111065446</v>
      </c>
      <c r="X203" s="64">
        <v>0.18594431140000001</v>
      </c>
      <c r="Y203" s="64">
        <v>0.91258111659999996</v>
      </c>
      <c r="Z203" s="99">
        <v>0.95906999999999998</v>
      </c>
      <c r="AA203" s="65">
        <f>VLOOKUP(O203,既存・導入予定!$E$32:$S$43,13,0)</f>
        <v>0.38600000000000001</v>
      </c>
      <c r="AB203" s="65">
        <f t="shared" ref="AB203:AB266" si="17">IF(AA203&lt;=0.25,Z203,ROUNDDOWN(IF(AA203&gt;=0.5,V203*AA203+W203,X203*AA203+Y203),3))</f>
        <v>0.98399999999999999</v>
      </c>
    </row>
    <row r="204" spans="9:28" ht="13.5" customHeight="1">
      <c r="I204" s="54">
        <v>9</v>
      </c>
      <c r="J204" s="56" t="s">
        <v>3</v>
      </c>
      <c r="K204" s="56" t="s">
        <v>271</v>
      </c>
      <c r="L204" s="56" t="s">
        <v>479</v>
      </c>
      <c r="M204" s="40">
        <v>0.46300000000000002</v>
      </c>
      <c r="N204" s="57"/>
      <c r="O204" s="4">
        <v>7</v>
      </c>
      <c r="P204" s="60" t="s">
        <v>61</v>
      </c>
      <c r="Q204" s="60" t="s">
        <v>180</v>
      </c>
      <c r="R204" s="61" t="s">
        <v>590</v>
      </c>
      <c r="S204" s="10" t="s">
        <v>160</v>
      </c>
      <c r="T204" s="62" t="str">
        <f t="shared" si="16"/>
        <v>7空冷式（ヒートポンプ）暖房96.5＜能力スライド弁制御</v>
      </c>
      <c r="U204" s="63" t="s">
        <v>178</v>
      </c>
      <c r="V204" s="64">
        <v>0.17299999999999999</v>
      </c>
      <c r="W204" s="64">
        <v>0.82699999999999996</v>
      </c>
      <c r="X204" s="64">
        <v>0.86133333329999995</v>
      </c>
      <c r="Y204" s="64">
        <v>0.4828333333</v>
      </c>
      <c r="Z204" s="99">
        <v>0.69816999999999996</v>
      </c>
      <c r="AA204" s="65">
        <f>VLOOKUP(O204,既存・導入予定!$E$32:$S$43,13,0)</f>
        <v>0.38600000000000001</v>
      </c>
      <c r="AB204" s="65">
        <f t="shared" si="17"/>
        <v>0.81499999999999995</v>
      </c>
    </row>
    <row r="205" spans="9:28" ht="13.5" customHeight="1" thickBot="1">
      <c r="I205" s="54">
        <v>9</v>
      </c>
      <c r="J205" s="56" t="s">
        <v>3</v>
      </c>
      <c r="K205" s="56" t="s">
        <v>272</v>
      </c>
      <c r="L205" s="56" t="s">
        <v>480</v>
      </c>
      <c r="M205" s="40">
        <v>0</v>
      </c>
      <c r="N205" s="57"/>
      <c r="O205" s="5">
        <v>7</v>
      </c>
      <c r="P205" s="68" t="s">
        <v>61</v>
      </c>
      <c r="Q205" s="68" t="s">
        <v>180</v>
      </c>
      <c r="R205" s="69" t="s">
        <v>590</v>
      </c>
      <c r="S205" s="70" t="s">
        <v>157</v>
      </c>
      <c r="T205" s="71" t="str">
        <f t="shared" si="16"/>
        <v>7空冷式（ヒートポンプ）暖房96.5＜能力インバータ制御</v>
      </c>
      <c r="U205" s="72" t="s">
        <v>179</v>
      </c>
      <c r="V205" s="73">
        <v>-0.27426738779999998</v>
      </c>
      <c r="W205" s="73">
        <v>1.2742673877999999</v>
      </c>
      <c r="X205" s="73">
        <v>-3.1674462E-2</v>
      </c>
      <c r="Y205" s="73">
        <v>1.1529709249</v>
      </c>
      <c r="Z205" s="100">
        <v>1.1450499999999999</v>
      </c>
      <c r="AA205" s="74">
        <f>VLOOKUP(O205,既存・導入予定!$E$32:$S$43,13,0)</f>
        <v>0.38600000000000001</v>
      </c>
      <c r="AB205" s="74">
        <f t="shared" si="17"/>
        <v>1.1399999999999999</v>
      </c>
    </row>
    <row r="206" spans="9:28" ht="13.5" customHeight="1">
      <c r="I206" s="54">
        <v>9</v>
      </c>
      <c r="J206" s="56" t="s">
        <v>4</v>
      </c>
      <c r="K206" s="56" t="s">
        <v>271</v>
      </c>
      <c r="L206" s="56" t="s">
        <v>481</v>
      </c>
      <c r="M206" s="40">
        <v>0.27700000000000002</v>
      </c>
      <c r="N206" s="57"/>
      <c r="O206" s="1">
        <v>8</v>
      </c>
      <c r="P206" s="59" t="s">
        <v>41</v>
      </c>
      <c r="Q206" s="60" t="s">
        <v>62</v>
      </c>
      <c r="R206" s="61" t="s">
        <v>55</v>
      </c>
      <c r="S206" s="10" t="s">
        <v>53</v>
      </c>
      <c r="T206" s="62" t="str">
        <f>O206&amp;P206&amp;Q206&amp;R206&amp;S206</f>
        <v>8水冷式冷房能力≦35ON/OFF制御</v>
      </c>
      <c r="U206" s="63" t="s">
        <v>161</v>
      </c>
      <c r="V206" s="64">
        <v>0.1220657277</v>
      </c>
      <c r="W206" s="64">
        <v>0.87793427229999998</v>
      </c>
      <c r="X206" s="64">
        <v>0.1112216198</v>
      </c>
      <c r="Y206" s="64">
        <v>0.88335632630000005</v>
      </c>
      <c r="Z206" s="99">
        <v>0.91115999999999997</v>
      </c>
      <c r="AA206" s="65">
        <f>VLOOKUP(O206,既存・導入予定!$E$32:$S$43,13,0)</f>
        <v>0.41799999999999998</v>
      </c>
      <c r="AB206" s="65">
        <f t="shared" si="17"/>
        <v>0.92900000000000005</v>
      </c>
    </row>
    <row r="207" spans="9:28" ht="13.5" customHeight="1">
      <c r="I207" s="54">
        <v>9</v>
      </c>
      <c r="J207" s="56" t="s">
        <v>4</v>
      </c>
      <c r="K207" s="56" t="s">
        <v>272</v>
      </c>
      <c r="L207" s="56" t="s">
        <v>482</v>
      </c>
      <c r="M207" s="40">
        <v>0</v>
      </c>
      <c r="N207" s="57"/>
      <c r="O207" s="1">
        <v>8</v>
      </c>
      <c r="P207" s="59" t="s">
        <v>41</v>
      </c>
      <c r="Q207" s="60" t="s">
        <v>63</v>
      </c>
      <c r="R207" s="61" t="s">
        <v>55</v>
      </c>
      <c r="S207" s="10" t="s">
        <v>52</v>
      </c>
      <c r="T207" s="62" t="str">
        <f t="shared" ref="T207" si="18">O207&amp;P207&amp;Q207&amp;R207&amp;S207</f>
        <v>8水冷式冷房能力≦35段階制御</v>
      </c>
      <c r="U207" s="63" t="s">
        <v>161</v>
      </c>
      <c r="V207" s="64">
        <v>0.1220657277</v>
      </c>
      <c r="W207" s="64">
        <v>0.87793427229999998</v>
      </c>
      <c r="X207" s="64">
        <v>0.1112216198</v>
      </c>
      <c r="Y207" s="64">
        <v>0.88335632630000005</v>
      </c>
      <c r="Z207" s="99">
        <v>0.91115999999999997</v>
      </c>
      <c r="AA207" s="65">
        <f>VLOOKUP(O207,既存・導入予定!$E$32:$S$43,13,0)</f>
        <v>0.41799999999999998</v>
      </c>
      <c r="AB207" s="65">
        <f t="shared" si="17"/>
        <v>0.92900000000000005</v>
      </c>
    </row>
    <row r="208" spans="9:28" ht="13.5" customHeight="1">
      <c r="I208" s="54">
        <v>9</v>
      </c>
      <c r="J208" s="56" t="s">
        <v>5</v>
      </c>
      <c r="K208" s="56" t="s">
        <v>271</v>
      </c>
      <c r="L208" s="56" t="s">
        <v>483</v>
      </c>
      <c r="M208" s="40">
        <v>0.46300000000000002</v>
      </c>
      <c r="N208" s="57"/>
      <c r="O208" s="1">
        <v>8</v>
      </c>
      <c r="P208" s="59" t="s">
        <v>41</v>
      </c>
      <c r="Q208" s="60" t="s">
        <v>63</v>
      </c>
      <c r="R208" s="61" t="s">
        <v>56</v>
      </c>
      <c r="S208" s="10" t="s">
        <v>53</v>
      </c>
      <c r="T208" s="62" t="str">
        <f>O208&amp;P208&amp;Q208&amp;R208&amp;S208</f>
        <v>8水冷式冷房35＜能力≦104ON/OFF制御</v>
      </c>
      <c r="U208" s="63" t="s">
        <v>162</v>
      </c>
      <c r="V208" s="64">
        <v>-9.6020889100000006E-2</v>
      </c>
      <c r="W208" s="64">
        <v>1.0960208891000001</v>
      </c>
      <c r="X208" s="64">
        <v>0.2477137086</v>
      </c>
      <c r="Y208" s="64">
        <v>0.92415359019999999</v>
      </c>
      <c r="Z208" s="99">
        <v>0.98607999999999996</v>
      </c>
      <c r="AA208" s="65">
        <f>VLOOKUP(O208,既存・導入予定!$E$32:$S$43,13,0)</f>
        <v>0.41799999999999998</v>
      </c>
      <c r="AB208" s="65">
        <f t="shared" si="17"/>
        <v>1.0269999999999999</v>
      </c>
    </row>
    <row r="209" spans="9:28" ht="13.5" customHeight="1">
      <c r="I209" s="54">
        <v>9</v>
      </c>
      <c r="J209" s="56" t="s">
        <v>5</v>
      </c>
      <c r="K209" s="56" t="s">
        <v>272</v>
      </c>
      <c r="L209" s="56" t="s">
        <v>484</v>
      </c>
      <c r="M209" s="40">
        <v>0</v>
      </c>
      <c r="N209" s="57"/>
      <c r="O209" s="1">
        <v>8</v>
      </c>
      <c r="P209" s="59" t="s">
        <v>41</v>
      </c>
      <c r="Q209" s="60" t="s">
        <v>63</v>
      </c>
      <c r="R209" s="61" t="s">
        <v>56</v>
      </c>
      <c r="S209" s="10" t="s">
        <v>52</v>
      </c>
      <c r="T209" s="62" t="str">
        <f t="shared" ref="T209:T233" si="19">O209&amp;P209&amp;Q209&amp;R209&amp;S209</f>
        <v>8水冷式冷房35＜能力≦104段階制御</v>
      </c>
      <c r="U209" s="63" t="s">
        <v>162</v>
      </c>
      <c r="V209" s="64">
        <v>-9.6020889100000006E-2</v>
      </c>
      <c r="W209" s="64">
        <v>1.0960208891000001</v>
      </c>
      <c r="X209" s="64">
        <v>0.2477137086</v>
      </c>
      <c r="Y209" s="64">
        <v>0.92415359019999999</v>
      </c>
      <c r="Z209" s="99">
        <v>0.98607999999999996</v>
      </c>
      <c r="AA209" s="65">
        <f>VLOOKUP(O209,既存・導入予定!$E$32:$S$43,13,0)</f>
        <v>0.41799999999999998</v>
      </c>
      <c r="AB209" s="65">
        <f t="shared" si="17"/>
        <v>1.0269999999999999</v>
      </c>
    </row>
    <row r="210" spans="9:28" ht="13.5" customHeight="1">
      <c r="I210" s="54">
        <v>9</v>
      </c>
      <c r="J210" s="56" t="s">
        <v>6</v>
      </c>
      <c r="K210" s="56" t="s">
        <v>271</v>
      </c>
      <c r="L210" s="56" t="s">
        <v>485</v>
      </c>
      <c r="M210" s="40">
        <v>0.48499999999999999</v>
      </c>
      <c r="N210" s="57"/>
      <c r="O210" s="1">
        <v>8</v>
      </c>
      <c r="P210" s="59" t="s">
        <v>41</v>
      </c>
      <c r="Q210" s="60" t="s">
        <v>63</v>
      </c>
      <c r="R210" s="61" t="s">
        <v>56</v>
      </c>
      <c r="S210" s="10" t="s">
        <v>157</v>
      </c>
      <c r="T210" s="62" t="str">
        <f t="shared" si="19"/>
        <v>8水冷式冷房35＜能力≦104インバータ制御</v>
      </c>
      <c r="U210" s="63" t="s">
        <v>163</v>
      </c>
      <c r="V210" s="64">
        <v>-0.14000000000000001</v>
      </c>
      <c r="W210" s="64">
        <v>1.1399999999999999</v>
      </c>
      <c r="X210" s="64">
        <v>0.26122065729999999</v>
      </c>
      <c r="Y210" s="64">
        <v>0.93938967139999996</v>
      </c>
      <c r="Z210" s="99">
        <v>1.0046900000000001</v>
      </c>
      <c r="AA210" s="65">
        <f>VLOOKUP(O210,既存・導入予定!$E$32:$S$43,13,0)</f>
        <v>0.41799999999999998</v>
      </c>
      <c r="AB210" s="65">
        <f t="shared" si="17"/>
        <v>1.048</v>
      </c>
    </row>
    <row r="211" spans="9:28" ht="13.5" customHeight="1">
      <c r="I211" s="54">
        <v>9</v>
      </c>
      <c r="J211" s="56" t="s">
        <v>6</v>
      </c>
      <c r="K211" s="56" t="s">
        <v>272</v>
      </c>
      <c r="L211" s="56" t="s">
        <v>486</v>
      </c>
      <c r="M211" s="40">
        <v>0</v>
      </c>
      <c r="N211" s="57"/>
      <c r="O211" s="1">
        <v>8</v>
      </c>
      <c r="P211" s="59" t="s">
        <v>41</v>
      </c>
      <c r="Q211" s="60" t="s">
        <v>63</v>
      </c>
      <c r="R211" s="61" t="s">
        <v>589</v>
      </c>
      <c r="S211" s="10" t="s">
        <v>52</v>
      </c>
      <c r="T211" s="62" t="str">
        <f t="shared" si="19"/>
        <v>8水冷式冷房104＜能力段階制御</v>
      </c>
      <c r="U211" s="63" t="s">
        <v>164</v>
      </c>
      <c r="V211" s="64">
        <v>5.0852387499999999E-2</v>
      </c>
      <c r="W211" s="64">
        <v>0.94914761250000002</v>
      </c>
      <c r="X211" s="64">
        <v>0.1907560442</v>
      </c>
      <c r="Y211" s="64">
        <v>0.87919578409999999</v>
      </c>
      <c r="Z211" s="99">
        <v>0.92688000000000004</v>
      </c>
      <c r="AA211" s="65">
        <f>VLOOKUP(O211,既存・導入予定!$E$32:$S$43,13,0)</f>
        <v>0.41799999999999998</v>
      </c>
      <c r="AB211" s="65">
        <f t="shared" si="17"/>
        <v>0.95799999999999996</v>
      </c>
    </row>
    <row r="212" spans="9:28" ht="13.5" customHeight="1">
      <c r="I212" s="54">
        <v>9</v>
      </c>
      <c r="J212" s="56" t="s">
        <v>7</v>
      </c>
      <c r="K212" s="56" t="s">
        <v>271</v>
      </c>
      <c r="L212" s="56" t="s">
        <v>487</v>
      </c>
      <c r="M212" s="40">
        <v>0.48599999999999999</v>
      </c>
      <c r="N212" s="57"/>
      <c r="O212" s="1">
        <v>8</v>
      </c>
      <c r="P212" s="59" t="s">
        <v>41</v>
      </c>
      <c r="Q212" s="60" t="s">
        <v>63</v>
      </c>
      <c r="R212" s="61" t="s">
        <v>589</v>
      </c>
      <c r="S212" s="10" t="s">
        <v>160</v>
      </c>
      <c r="T212" s="62" t="str">
        <f t="shared" si="19"/>
        <v>8水冷式冷房104＜能力スライド弁制御</v>
      </c>
      <c r="U212" s="63" t="s">
        <v>165</v>
      </c>
      <c r="V212" s="64">
        <v>0.21872340430000001</v>
      </c>
      <c r="W212" s="64">
        <v>0.78127659569999997</v>
      </c>
      <c r="X212" s="64">
        <v>0.76152586509999998</v>
      </c>
      <c r="Y212" s="64">
        <v>0.50987536529999999</v>
      </c>
      <c r="Z212" s="99">
        <v>0.70025999999999999</v>
      </c>
      <c r="AA212" s="65">
        <f>VLOOKUP(O212,既存・導入予定!$E$32:$S$43,13,0)</f>
        <v>0.41799999999999998</v>
      </c>
      <c r="AB212" s="65">
        <f t="shared" si="17"/>
        <v>0.82799999999999996</v>
      </c>
    </row>
    <row r="213" spans="9:28" ht="13.5" customHeight="1" thickBot="1">
      <c r="I213" s="54">
        <v>9</v>
      </c>
      <c r="J213" s="56" t="s">
        <v>7</v>
      </c>
      <c r="K213" s="56" t="s">
        <v>272</v>
      </c>
      <c r="L213" s="56" t="s">
        <v>488</v>
      </c>
      <c r="M213" s="40">
        <v>0</v>
      </c>
      <c r="N213" s="57"/>
      <c r="O213" s="2">
        <v>8</v>
      </c>
      <c r="P213" s="68" t="s">
        <v>41</v>
      </c>
      <c r="Q213" s="68" t="s">
        <v>63</v>
      </c>
      <c r="R213" s="69" t="s">
        <v>589</v>
      </c>
      <c r="S213" s="70" t="s">
        <v>157</v>
      </c>
      <c r="T213" s="71" t="str">
        <f t="shared" si="19"/>
        <v>8水冷式冷房104＜能力インバータ制御</v>
      </c>
      <c r="U213" s="72" t="s">
        <v>166</v>
      </c>
      <c r="V213" s="73">
        <v>-0.22</v>
      </c>
      <c r="W213" s="73">
        <v>1.22</v>
      </c>
      <c r="X213" s="73">
        <v>0.1733333333</v>
      </c>
      <c r="Y213" s="73">
        <v>1.0233333333000001</v>
      </c>
      <c r="Z213" s="100">
        <v>1.06667</v>
      </c>
      <c r="AA213" s="74">
        <f>VLOOKUP(O213,既存・導入予定!$E$32:$S$43,13,0)</f>
        <v>0.41799999999999998</v>
      </c>
      <c r="AB213" s="74">
        <f t="shared" si="17"/>
        <v>1.095</v>
      </c>
    </row>
    <row r="214" spans="9:28" ht="13.5" customHeight="1">
      <c r="I214" s="54">
        <v>9</v>
      </c>
      <c r="J214" s="56" t="s">
        <v>8</v>
      </c>
      <c r="K214" s="56" t="s">
        <v>271</v>
      </c>
      <c r="L214" s="56" t="s">
        <v>489</v>
      </c>
      <c r="M214" s="40">
        <v>0.34100000000000003</v>
      </c>
      <c r="N214" s="57"/>
      <c r="O214" s="3">
        <v>8</v>
      </c>
      <c r="P214" s="75" t="s">
        <v>81</v>
      </c>
      <c r="Q214" s="75" t="s">
        <v>63</v>
      </c>
      <c r="R214" s="76" t="s">
        <v>592</v>
      </c>
      <c r="S214" s="77" t="s">
        <v>53</v>
      </c>
      <c r="T214" s="78" t="str">
        <f t="shared" si="19"/>
        <v>8空冷式（冷房専用）冷房能力≦31.3ON/OFF制御</v>
      </c>
      <c r="U214" s="79" t="s">
        <v>167</v>
      </c>
      <c r="V214" s="80">
        <v>0.1220657277</v>
      </c>
      <c r="W214" s="80">
        <v>0.87793427229999998</v>
      </c>
      <c r="X214" s="80">
        <v>0.1112216198</v>
      </c>
      <c r="Y214" s="80">
        <v>0.88335632630000005</v>
      </c>
      <c r="Z214" s="101">
        <v>0.91115999999999997</v>
      </c>
      <c r="AA214" s="81">
        <f>VLOOKUP(O214,既存・導入予定!$E$32:$S$43,13,0)</f>
        <v>0.41799999999999998</v>
      </c>
      <c r="AB214" s="81">
        <f t="shared" si="17"/>
        <v>0.92900000000000005</v>
      </c>
    </row>
    <row r="215" spans="9:28" ht="13.5" customHeight="1">
      <c r="I215" s="54">
        <v>9</v>
      </c>
      <c r="J215" s="56" t="s">
        <v>8</v>
      </c>
      <c r="K215" s="56" t="s">
        <v>272</v>
      </c>
      <c r="L215" s="56" t="s">
        <v>490</v>
      </c>
      <c r="M215" s="40">
        <v>0</v>
      </c>
      <c r="N215" s="57"/>
      <c r="O215" s="1">
        <v>8</v>
      </c>
      <c r="P215" s="59" t="s">
        <v>81</v>
      </c>
      <c r="Q215" s="60" t="s">
        <v>63</v>
      </c>
      <c r="R215" s="76" t="s">
        <v>592</v>
      </c>
      <c r="S215" s="10" t="s">
        <v>157</v>
      </c>
      <c r="T215" s="62" t="str">
        <f t="shared" si="19"/>
        <v>8空冷式（冷房専用）冷房能力≦31.3インバータ制御</v>
      </c>
      <c r="U215" s="79" t="s">
        <v>168</v>
      </c>
      <c r="V215" s="64">
        <v>-0.45200000000000001</v>
      </c>
      <c r="W215" s="64">
        <v>1.452</v>
      </c>
      <c r="X215" s="64">
        <v>0.4345164319</v>
      </c>
      <c r="Y215" s="64">
        <v>1.0087417839999999</v>
      </c>
      <c r="Z215" s="99">
        <v>1.11737</v>
      </c>
      <c r="AA215" s="65">
        <f>VLOOKUP(O215,既存・導入予定!$E$32:$S$43,13,0)</f>
        <v>0.41799999999999998</v>
      </c>
      <c r="AB215" s="65">
        <f t="shared" si="17"/>
        <v>1.19</v>
      </c>
    </row>
    <row r="216" spans="9:28" ht="13.5" customHeight="1">
      <c r="I216" s="54">
        <v>9</v>
      </c>
      <c r="J216" s="56" t="s">
        <v>9</v>
      </c>
      <c r="K216" s="56" t="s">
        <v>271</v>
      </c>
      <c r="L216" s="56" t="s">
        <v>491</v>
      </c>
      <c r="M216" s="40">
        <v>0.436</v>
      </c>
      <c r="N216" s="57"/>
      <c r="O216" s="1">
        <v>8</v>
      </c>
      <c r="P216" s="59" t="s">
        <v>81</v>
      </c>
      <c r="Q216" s="60" t="s">
        <v>63</v>
      </c>
      <c r="R216" s="61" t="s">
        <v>593</v>
      </c>
      <c r="S216" s="10" t="s">
        <v>53</v>
      </c>
      <c r="T216" s="62" t="str">
        <f t="shared" si="19"/>
        <v>8空冷式（冷房専用）冷房31.3＜能力≦96.5ON/OFF制御</v>
      </c>
      <c r="U216" s="79" t="s">
        <v>169</v>
      </c>
      <c r="V216" s="64">
        <v>-0.10214499170000001</v>
      </c>
      <c r="W216" s="64">
        <v>1.1021449916999999</v>
      </c>
      <c r="X216" s="64">
        <v>0.24536083019999999</v>
      </c>
      <c r="Y216" s="64">
        <v>0.92839208070000001</v>
      </c>
      <c r="Z216" s="99">
        <v>0.98973</v>
      </c>
      <c r="AA216" s="65">
        <f>VLOOKUP(O216,既存・導入予定!$E$32:$S$43,13,0)</f>
        <v>0.41799999999999998</v>
      </c>
      <c r="AB216" s="65">
        <f t="shared" si="17"/>
        <v>1.03</v>
      </c>
    </row>
    <row r="217" spans="9:28" ht="13.5" customHeight="1">
      <c r="I217" s="54">
        <v>9</v>
      </c>
      <c r="J217" s="56" t="s">
        <v>9</v>
      </c>
      <c r="K217" s="56" t="s">
        <v>272</v>
      </c>
      <c r="L217" s="56" t="s">
        <v>492</v>
      </c>
      <c r="M217" s="40">
        <v>0</v>
      </c>
      <c r="N217" s="57"/>
      <c r="O217" s="1">
        <v>8</v>
      </c>
      <c r="P217" s="59" t="s">
        <v>81</v>
      </c>
      <c r="Q217" s="60" t="s">
        <v>63</v>
      </c>
      <c r="R217" s="61" t="s">
        <v>593</v>
      </c>
      <c r="S217" s="10" t="s">
        <v>52</v>
      </c>
      <c r="T217" s="62" t="str">
        <f t="shared" si="19"/>
        <v>8空冷式（冷房専用）冷房31.3＜能力≦96.5段階制御</v>
      </c>
      <c r="U217" s="79" t="s">
        <v>169</v>
      </c>
      <c r="V217" s="64">
        <v>-0.10214499170000001</v>
      </c>
      <c r="W217" s="64">
        <v>1.1021449916999999</v>
      </c>
      <c r="X217" s="64">
        <v>0.24536083019999999</v>
      </c>
      <c r="Y217" s="64">
        <v>0.92839208070000001</v>
      </c>
      <c r="Z217" s="99">
        <v>0.98973</v>
      </c>
      <c r="AA217" s="65">
        <f>VLOOKUP(O217,既存・導入予定!$E$32:$S$43,13,0)</f>
        <v>0.41799999999999998</v>
      </c>
      <c r="AB217" s="65">
        <f t="shared" si="17"/>
        <v>1.03</v>
      </c>
    </row>
    <row r="218" spans="9:28" ht="13.5" customHeight="1">
      <c r="I218" s="54">
        <v>9</v>
      </c>
      <c r="J218" s="56" t="s">
        <v>10</v>
      </c>
      <c r="K218" s="56" t="s">
        <v>271</v>
      </c>
      <c r="L218" s="56" t="s">
        <v>493</v>
      </c>
      <c r="M218" s="40">
        <v>0.26400000000000001</v>
      </c>
      <c r="N218" s="57"/>
      <c r="O218" s="1">
        <v>8</v>
      </c>
      <c r="P218" s="59" t="s">
        <v>81</v>
      </c>
      <c r="Q218" s="60" t="s">
        <v>63</v>
      </c>
      <c r="R218" s="61" t="s">
        <v>593</v>
      </c>
      <c r="S218" s="10" t="s">
        <v>157</v>
      </c>
      <c r="T218" s="62" t="str">
        <f t="shared" si="19"/>
        <v>8空冷式（冷房専用）冷房31.3＜能力≦96.5インバータ制御</v>
      </c>
      <c r="U218" s="79" t="s">
        <v>170</v>
      </c>
      <c r="V218" s="64">
        <v>-0.44831570110000002</v>
      </c>
      <c r="W218" s="64">
        <v>1.4483157011000001</v>
      </c>
      <c r="X218" s="64">
        <v>0.2888480591</v>
      </c>
      <c r="Y218" s="64">
        <v>1.079733821</v>
      </c>
      <c r="Z218" s="99">
        <v>1.15195</v>
      </c>
      <c r="AA218" s="65">
        <f>VLOOKUP(O218,既存・導入予定!$E$32:$S$43,13,0)</f>
        <v>0.41799999999999998</v>
      </c>
      <c r="AB218" s="65">
        <f t="shared" si="17"/>
        <v>1.2</v>
      </c>
    </row>
    <row r="219" spans="9:28" ht="13.5" customHeight="1">
      <c r="I219" s="54">
        <v>9</v>
      </c>
      <c r="J219" s="56" t="s">
        <v>10</v>
      </c>
      <c r="K219" s="56" t="s">
        <v>272</v>
      </c>
      <c r="L219" s="56" t="s">
        <v>494</v>
      </c>
      <c r="M219" s="40">
        <v>4.4999999999999998E-2</v>
      </c>
      <c r="N219" s="57"/>
      <c r="O219" s="1">
        <v>8</v>
      </c>
      <c r="P219" s="59" t="s">
        <v>81</v>
      </c>
      <c r="Q219" s="60" t="s">
        <v>63</v>
      </c>
      <c r="R219" s="61" t="s">
        <v>590</v>
      </c>
      <c r="S219" s="10" t="s">
        <v>52</v>
      </c>
      <c r="T219" s="62" t="str">
        <f t="shared" si="19"/>
        <v>8空冷式（冷房専用）冷房96.5＜能力段階制御</v>
      </c>
      <c r="U219" s="79" t="s">
        <v>171</v>
      </c>
      <c r="V219" s="64">
        <v>-3.8026303300000001E-2</v>
      </c>
      <c r="W219" s="64">
        <v>1.0380263032999999</v>
      </c>
      <c r="X219" s="64">
        <v>0.22036567970000001</v>
      </c>
      <c r="Y219" s="64">
        <v>0.90883031179999996</v>
      </c>
      <c r="Z219" s="99">
        <v>0.96392</v>
      </c>
      <c r="AA219" s="65">
        <f>VLOOKUP(O219,既存・導入予定!$E$32:$S$43,13,0)</f>
        <v>0.41799999999999998</v>
      </c>
      <c r="AB219" s="65">
        <f t="shared" si="17"/>
        <v>1</v>
      </c>
    </row>
    <row r="220" spans="9:28" ht="13.5" customHeight="1">
      <c r="I220" s="54">
        <v>9</v>
      </c>
      <c r="J220" s="56" t="s">
        <v>11</v>
      </c>
      <c r="K220" s="56" t="s">
        <v>271</v>
      </c>
      <c r="L220" s="56" t="s">
        <v>495</v>
      </c>
      <c r="M220" s="40">
        <v>0.17299999999999999</v>
      </c>
      <c r="N220" s="57"/>
      <c r="O220" s="1">
        <v>8</v>
      </c>
      <c r="P220" s="59" t="s">
        <v>81</v>
      </c>
      <c r="Q220" s="60" t="s">
        <v>63</v>
      </c>
      <c r="R220" s="61" t="s">
        <v>590</v>
      </c>
      <c r="S220" s="10" t="s">
        <v>160</v>
      </c>
      <c r="T220" s="62" t="str">
        <f t="shared" si="19"/>
        <v>8空冷式（冷房専用）冷房96.5＜能力スライド弁制御</v>
      </c>
      <c r="U220" s="79" t="s">
        <v>172</v>
      </c>
      <c r="V220" s="64">
        <v>0.125</v>
      </c>
      <c r="W220" s="64">
        <v>0.875</v>
      </c>
      <c r="X220" s="64">
        <v>0.95833333330000003</v>
      </c>
      <c r="Y220" s="64">
        <v>0.45833333329999998</v>
      </c>
      <c r="Z220" s="99">
        <v>0.69791999999999998</v>
      </c>
      <c r="AA220" s="65">
        <f>VLOOKUP(O220,既存・導入予定!$E$32:$S$43,13,0)</f>
        <v>0.41799999999999998</v>
      </c>
      <c r="AB220" s="65">
        <f t="shared" si="17"/>
        <v>0.85799999999999998</v>
      </c>
    </row>
    <row r="221" spans="9:28" ht="13.5" customHeight="1" thickBot="1">
      <c r="I221" s="54">
        <v>9</v>
      </c>
      <c r="J221" s="56" t="s">
        <v>11</v>
      </c>
      <c r="K221" s="56" t="s">
        <v>272</v>
      </c>
      <c r="L221" s="56" t="s">
        <v>496</v>
      </c>
      <c r="M221" s="40">
        <v>0</v>
      </c>
      <c r="N221" s="57"/>
      <c r="O221" s="2">
        <v>8</v>
      </c>
      <c r="P221" s="68" t="s">
        <v>81</v>
      </c>
      <c r="Q221" s="68" t="s">
        <v>63</v>
      </c>
      <c r="R221" s="69" t="s">
        <v>590</v>
      </c>
      <c r="S221" s="70" t="s">
        <v>157</v>
      </c>
      <c r="T221" s="71" t="str">
        <f t="shared" si="19"/>
        <v>8空冷式（冷房専用）冷房96.5＜能力インバータ制御</v>
      </c>
      <c r="U221" s="72" t="s">
        <v>173</v>
      </c>
      <c r="V221" s="73">
        <v>-0.30225513710000002</v>
      </c>
      <c r="W221" s="73">
        <v>1.3022551371</v>
      </c>
      <c r="X221" s="73">
        <v>-0.1552682987</v>
      </c>
      <c r="Y221" s="73">
        <v>1.2287617179000001</v>
      </c>
      <c r="Z221" s="100">
        <v>1.18994</v>
      </c>
      <c r="AA221" s="74">
        <f>VLOOKUP(O221,既存・導入予定!$E$32:$S$43,13,0)</f>
        <v>0.41799999999999998</v>
      </c>
      <c r="AB221" s="74">
        <f t="shared" si="17"/>
        <v>1.163</v>
      </c>
    </row>
    <row r="222" spans="9:28" ht="13.5" customHeight="1">
      <c r="I222" s="54">
        <v>9</v>
      </c>
      <c r="J222" s="56" t="s">
        <v>12</v>
      </c>
      <c r="K222" s="56" t="s">
        <v>271</v>
      </c>
      <c r="L222" s="56" t="s">
        <v>497</v>
      </c>
      <c r="M222" s="40">
        <v>0.57499999999999996</v>
      </c>
      <c r="N222" s="57"/>
      <c r="O222" s="3">
        <v>8</v>
      </c>
      <c r="P222" s="75" t="s">
        <v>61</v>
      </c>
      <c r="Q222" s="75" t="s">
        <v>63</v>
      </c>
      <c r="R222" s="76" t="s">
        <v>592</v>
      </c>
      <c r="S222" s="77" t="s">
        <v>53</v>
      </c>
      <c r="T222" s="78" t="str">
        <f t="shared" si="19"/>
        <v>8空冷式（ヒートポンプ）冷房能力≦31.3ON/OFF制御</v>
      </c>
      <c r="U222" s="79" t="s">
        <v>174</v>
      </c>
      <c r="V222" s="80">
        <v>0.1220657277</v>
      </c>
      <c r="W222" s="80">
        <v>0.87793427229999998</v>
      </c>
      <c r="X222" s="80">
        <v>0.1112216198</v>
      </c>
      <c r="Y222" s="80">
        <v>0.88335632630000005</v>
      </c>
      <c r="Z222" s="101">
        <v>0.91161999999999999</v>
      </c>
      <c r="AA222" s="81">
        <f>VLOOKUP(O222,既存・導入予定!$E$32:$S$43,13,0)</f>
        <v>0.41799999999999998</v>
      </c>
      <c r="AB222" s="81">
        <f t="shared" si="17"/>
        <v>0.92900000000000005</v>
      </c>
    </row>
    <row r="223" spans="9:28" ht="13.5" customHeight="1">
      <c r="I223" s="54">
        <v>9</v>
      </c>
      <c r="J223" s="56" t="s">
        <v>12</v>
      </c>
      <c r="K223" s="56" t="s">
        <v>272</v>
      </c>
      <c r="L223" s="56" t="s">
        <v>498</v>
      </c>
      <c r="M223" s="40">
        <v>0</v>
      </c>
      <c r="N223" s="57"/>
      <c r="O223" s="1">
        <v>8</v>
      </c>
      <c r="P223" s="60" t="s">
        <v>61</v>
      </c>
      <c r="Q223" s="60" t="s">
        <v>63</v>
      </c>
      <c r="R223" s="61" t="s">
        <v>593</v>
      </c>
      <c r="S223" s="10" t="s">
        <v>52</v>
      </c>
      <c r="T223" s="62" t="str">
        <f t="shared" si="19"/>
        <v>8空冷式（ヒートポンプ）冷房31.3＜能力≦96.5段階制御</v>
      </c>
      <c r="U223" s="63" t="s">
        <v>175</v>
      </c>
      <c r="V223" s="64">
        <v>-7.3641976200000001E-2</v>
      </c>
      <c r="W223" s="64">
        <v>1.0736419762</v>
      </c>
      <c r="X223" s="64">
        <v>0.25312061679999998</v>
      </c>
      <c r="Y223" s="64">
        <v>0.91026067970000002</v>
      </c>
      <c r="Z223" s="99">
        <v>0.97353999999999996</v>
      </c>
      <c r="AA223" s="65">
        <f>VLOOKUP(O223,既存・導入予定!$E$32:$S$43,13,0)</f>
        <v>0.41799999999999998</v>
      </c>
      <c r="AB223" s="65">
        <f t="shared" si="17"/>
        <v>1.016</v>
      </c>
    </row>
    <row r="224" spans="9:28" ht="13.5" customHeight="1">
      <c r="I224" s="54">
        <v>10</v>
      </c>
      <c r="J224" s="56" t="s">
        <v>1</v>
      </c>
      <c r="K224" s="56" t="s">
        <v>271</v>
      </c>
      <c r="L224" s="56" t="s">
        <v>499</v>
      </c>
      <c r="M224" s="40">
        <v>0.23499999999999999</v>
      </c>
      <c r="N224" s="57"/>
      <c r="O224" s="1">
        <v>8</v>
      </c>
      <c r="P224" s="60" t="s">
        <v>61</v>
      </c>
      <c r="Q224" s="60" t="s">
        <v>63</v>
      </c>
      <c r="R224" s="61" t="s">
        <v>593</v>
      </c>
      <c r="S224" s="10" t="s">
        <v>157</v>
      </c>
      <c r="T224" s="62" t="str">
        <f t="shared" si="19"/>
        <v>8空冷式（ヒートポンプ）冷房31.3＜能力≦96.5インバータ制御</v>
      </c>
      <c r="U224" s="63" t="s">
        <v>176</v>
      </c>
      <c r="V224" s="64">
        <v>-0.1910561449</v>
      </c>
      <c r="W224" s="64">
        <v>1.1910561448999999</v>
      </c>
      <c r="X224" s="64">
        <v>0.20284681330000001</v>
      </c>
      <c r="Y224" s="64">
        <v>0.99410466580000001</v>
      </c>
      <c r="Z224" s="99">
        <v>1.0448200000000001</v>
      </c>
      <c r="AA224" s="65">
        <f>VLOOKUP(O224,既存・導入予定!$E$32:$S$43,13,0)</f>
        <v>0.41799999999999998</v>
      </c>
      <c r="AB224" s="65">
        <f t="shared" si="17"/>
        <v>1.0780000000000001</v>
      </c>
    </row>
    <row r="225" spans="9:28" ht="13.5" customHeight="1">
      <c r="I225" s="54">
        <v>10</v>
      </c>
      <c r="J225" s="56" t="s">
        <v>1</v>
      </c>
      <c r="K225" s="56" t="s">
        <v>272</v>
      </c>
      <c r="L225" s="56" t="s">
        <v>500</v>
      </c>
      <c r="M225" s="40">
        <v>0</v>
      </c>
      <c r="N225" s="57"/>
      <c r="O225" s="1">
        <v>8</v>
      </c>
      <c r="P225" s="60" t="s">
        <v>61</v>
      </c>
      <c r="Q225" s="60" t="s">
        <v>63</v>
      </c>
      <c r="R225" s="61" t="s">
        <v>590</v>
      </c>
      <c r="S225" s="10" t="s">
        <v>52</v>
      </c>
      <c r="T225" s="62" t="str">
        <f t="shared" si="19"/>
        <v>8空冷式（ヒートポンプ）冷房96.5＜能力段階制御</v>
      </c>
      <c r="U225" s="63" t="s">
        <v>177</v>
      </c>
      <c r="V225" s="64">
        <v>-1.1106544600000001E-2</v>
      </c>
      <c r="W225" s="64">
        <v>1.0111065446</v>
      </c>
      <c r="X225" s="64">
        <v>0.18594431140000001</v>
      </c>
      <c r="Y225" s="64">
        <v>0.91258111659999996</v>
      </c>
      <c r="Z225" s="99">
        <v>0.95906999999999998</v>
      </c>
      <c r="AA225" s="65">
        <f>VLOOKUP(O225,既存・導入予定!$E$32:$S$43,13,0)</f>
        <v>0.41799999999999998</v>
      </c>
      <c r="AB225" s="65">
        <f t="shared" si="17"/>
        <v>0.99</v>
      </c>
    </row>
    <row r="226" spans="9:28" ht="13.5" customHeight="1">
      <c r="I226" s="54">
        <v>10</v>
      </c>
      <c r="J226" s="56" t="s">
        <v>2</v>
      </c>
      <c r="K226" s="56" t="s">
        <v>271</v>
      </c>
      <c r="L226" s="56" t="s">
        <v>501</v>
      </c>
      <c r="M226" s="40">
        <v>0.223</v>
      </c>
      <c r="N226" s="57"/>
      <c r="O226" s="1">
        <v>8</v>
      </c>
      <c r="P226" s="60" t="s">
        <v>61</v>
      </c>
      <c r="Q226" s="60" t="s">
        <v>63</v>
      </c>
      <c r="R226" s="61" t="s">
        <v>590</v>
      </c>
      <c r="S226" s="10" t="s">
        <v>160</v>
      </c>
      <c r="T226" s="62" t="str">
        <f t="shared" si="19"/>
        <v>8空冷式（ヒートポンプ）冷房96.5＜能力スライド弁制御</v>
      </c>
      <c r="U226" s="63" t="s">
        <v>178</v>
      </c>
      <c r="V226" s="64">
        <v>0.17299999999999999</v>
      </c>
      <c r="W226" s="64">
        <v>0.82699999999999996</v>
      </c>
      <c r="X226" s="64">
        <v>0.86133333329999995</v>
      </c>
      <c r="Y226" s="64">
        <v>0.4828333333</v>
      </c>
      <c r="Z226" s="99">
        <v>0.69816999999999996</v>
      </c>
      <c r="AA226" s="65">
        <f>VLOOKUP(O226,既存・導入予定!$E$32:$S$43,13,0)</f>
        <v>0.41799999999999998</v>
      </c>
      <c r="AB226" s="65">
        <f t="shared" si="17"/>
        <v>0.84199999999999997</v>
      </c>
    </row>
    <row r="227" spans="9:28" ht="13.5" customHeight="1" thickBot="1">
      <c r="I227" s="54">
        <v>10</v>
      </c>
      <c r="J227" s="56" t="s">
        <v>2</v>
      </c>
      <c r="K227" s="56" t="s">
        <v>272</v>
      </c>
      <c r="L227" s="56" t="s">
        <v>502</v>
      </c>
      <c r="M227" s="40">
        <v>0</v>
      </c>
      <c r="N227" s="57"/>
      <c r="O227" s="2">
        <v>8</v>
      </c>
      <c r="P227" s="68" t="s">
        <v>61</v>
      </c>
      <c r="Q227" s="68" t="s">
        <v>63</v>
      </c>
      <c r="R227" s="69" t="s">
        <v>590</v>
      </c>
      <c r="S227" s="70" t="s">
        <v>157</v>
      </c>
      <c r="T227" s="71" t="str">
        <f t="shared" si="19"/>
        <v>8空冷式（ヒートポンプ）冷房96.5＜能力インバータ制御</v>
      </c>
      <c r="U227" s="72" t="s">
        <v>179</v>
      </c>
      <c r="V227" s="73">
        <v>-0.27426738779999998</v>
      </c>
      <c r="W227" s="73">
        <v>1.2742673877999999</v>
      </c>
      <c r="X227" s="73">
        <v>-3.1674462E-2</v>
      </c>
      <c r="Y227" s="73">
        <v>1.1529709249</v>
      </c>
      <c r="Z227" s="100">
        <v>1.1450499999999999</v>
      </c>
      <c r="AA227" s="74">
        <f>VLOOKUP(O227,既存・導入予定!$E$32:$S$43,13,0)</f>
        <v>0.41799999999999998</v>
      </c>
      <c r="AB227" s="74">
        <f t="shared" si="17"/>
        <v>1.139</v>
      </c>
    </row>
    <row r="228" spans="9:28" ht="13.5" customHeight="1">
      <c r="I228" s="54">
        <v>10</v>
      </c>
      <c r="J228" s="56" t="s">
        <v>3</v>
      </c>
      <c r="K228" s="56" t="s">
        <v>271</v>
      </c>
      <c r="L228" s="56" t="s">
        <v>503</v>
      </c>
      <c r="M228" s="40">
        <v>0.251</v>
      </c>
      <c r="N228" s="57"/>
      <c r="O228" s="38">
        <v>8</v>
      </c>
      <c r="P228" s="82" t="s">
        <v>61</v>
      </c>
      <c r="Q228" s="82" t="s">
        <v>180</v>
      </c>
      <c r="R228" s="83" t="s">
        <v>592</v>
      </c>
      <c r="S228" s="84" t="s">
        <v>53</v>
      </c>
      <c r="T228" s="85" t="str">
        <f t="shared" si="19"/>
        <v>8空冷式（ヒートポンプ）暖房能力≦31.3ON/OFF制御</v>
      </c>
      <c r="U228" s="86" t="s">
        <v>174</v>
      </c>
      <c r="V228" s="87">
        <v>0.1220657277</v>
      </c>
      <c r="W228" s="87">
        <v>0.87793427229999998</v>
      </c>
      <c r="X228" s="87">
        <v>0.1112216198</v>
      </c>
      <c r="Y228" s="87">
        <v>0.88335632630000005</v>
      </c>
      <c r="Z228" s="102">
        <v>0.91161999999999999</v>
      </c>
      <c r="AA228" s="88">
        <f>VLOOKUP(O228,既存・導入予定!$E$32:$S$43,13,0)</f>
        <v>0.41799999999999998</v>
      </c>
      <c r="AB228" s="88">
        <f t="shared" si="17"/>
        <v>0.92900000000000005</v>
      </c>
    </row>
    <row r="229" spans="9:28" ht="13.5" customHeight="1">
      <c r="I229" s="54">
        <v>10</v>
      </c>
      <c r="J229" s="56" t="s">
        <v>3</v>
      </c>
      <c r="K229" s="56" t="s">
        <v>272</v>
      </c>
      <c r="L229" s="56" t="s">
        <v>504</v>
      </c>
      <c r="M229" s="40">
        <v>0</v>
      </c>
      <c r="N229" s="57"/>
      <c r="O229" s="1">
        <v>8</v>
      </c>
      <c r="P229" s="60" t="s">
        <v>61</v>
      </c>
      <c r="Q229" s="60" t="s">
        <v>180</v>
      </c>
      <c r="R229" s="61" t="s">
        <v>593</v>
      </c>
      <c r="S229" s="10" t="s">
        <v>52</v>
      </c>
      <c r="T229" s="62" t="str">
        <f t="shared" si="19"/>
        <v>8空冷式（ヒートポンプ）暖房31.3＜能力≦96.5段階制御</v>
      </c>
      <c r="U229" s="63" t="s">
        <v>175</v>
      </c>
      <c r="V229" s="64">
        <v>-7.3641976200000001E-2</v>
      </c>
      <c r="W229" s="64">
        <v>1.0736419762</v>
      </c>
      <c r="X229" s="64">
        <v>0.25312061679999998</v>
      </c>
      <c r="Y229" s="64">
        <v>0.91026067970000002</v>
      </c>
      <c r="Z229" s="99">
        <v>0.97353999999999996</v>
      </c>
      <c r="AA229" s="65">
        <f>VLOOKUP(O229,既存・導入予定!$E$32:$S$43,13,0)</f>
        <v>0.41799999999999998</v>
      </c>
      <c r="AB229" s="65">
        <f t="shared" si="17"/>
        <v>1.016</v>
      </c>
    </row>
    <row r="230" spans="9:28" ht="13.5" customHeight="1">
      <c r="I230" s="54">
        <v>10</v>
      </c>
      <c r="J230" s="56" t="s">
        <v>4</v>
      </c>
      <c r="K230" s="56" t="s">
        <v>271</v>
      </c>
      <c r="L230" s="56" t="s">
        <v>505</v>
      </c>
      <c r="M230" s="40">
        <v>0.13</v>
      </c>
      <c r="N230" s="57"/>
      <c r="O230" s="1">
        <v>8</v>
      </c>
      <c r="P230" s="60" t="s">
        <v>61</v>
      </c>
      <c r="Q230" s="60" t="s">
        <v>180</v>
      </c>
      <c r="R230" s="61" t="s">
        <v>593</v>
      </c>
      <c r="S230" s="10" t="s">
        <v>157</v>
      </c>
      <c r="T230" s="62" t="str">
        <f t="shared" si="19"/>
        <v>8空冷式（ヒートポンプ）暖房31.3＜能力≦96.5インバータ制御</v>
      </c>
      <c r="U230" s="63" t="s">
        <v>176</v>
      </c>
      <c r="V230" s="64">
        <v>-0.1910561449</v>
      </c>
      <c r="W230" s="64">
        <v>1.1910561448999999</v>
      </c>
      <c r="X230" s="64">
        <v>0.20284681330000001</v>
      </c>
      <c r="Y230" s="64">
        <v>0.99410466580000001</v>
      </c>
      <c r="Z230" s="99">
        <v>1.0448200000000001</v>
      </c>
      <c r="AA230" s="65">
        <f>VLOOKUP(O230,既存・導入予定!$E$32:$S$43,13,0)</f>
        <v>0.41799999999999998</v>
      </c>
      <c r="AB230" s="65">
        <f t="shared" si="17"/>
        <v>1.0780000000000001</v>
      </c>
    </row>
    <row r="231" spans="9:28" ht="13.5" customHeight="1">
      <c r="I231" s="54">
        <v>10</v>
      </c>
      <c r="J231" s="56" t="s">
        <v>4</v>
      </c>
      <c r="K231" s="56" t="s">
        <v>272</v>
      </c>
      <c r="L231" s="56" t="s">
        <v>506</v>
      </c>
      <c r="M231" s="40">
        <v>6.8000000000000005E-2</v>
      </c>
      <c r="N231" s="57"/>
      <c r="O231" s="1">
        <v>8</v>
      </c>
      <c r="P231" s="60" t="s">
        <v>61</v>
      </c>
      <c r="Q231" s="60" t="s">
        <v>180</v>
      </c>
      <c r="R231" s="61" t="s">
        <v>590</v>
      </c>
      <c r="S231" s="10" t="s">
        <v>52</v>
      </c>
      <c r="T231" s="62" t="str">
        <f t="shared" si="19"/>
        <v>8空冷式（ヒートポンプ）暖房96.5＜能力段階制御</v>
      </c>
      <c r="U231" s="63" t="s">
        <v>177</v>
      </c>
      <c r="V231" s="64">
        <v>-1.1106544600000001E-2</v>
      </c>
      <c r="W231" s="64">
        <v>1.0111065446</v>
      </c>
      <c r="X231" s="64">
        <v>0.18594431140000001</v>
      </c>
      <c r="Y231" s="64">
        <v>0.91258111659999996</v>
      </c>
      <c r="Z231" s="99">
        <v>0.95906999999999998</v>
      </c>
      <c r="AA231" s="65">
        <f>VLOOKUP(O231,既存・導入予定!$E$32:$S$43,13,0)</f>
        <v>0.41799999999999998</v>
      </c>
      <c r="AB231" s="65">
        <f t="shared" si="17"/>
        <v>0.99</v>
      </c>
    </row>
    <row r="232" spans="9:28" ht="13.5" customHeight="1">
      <c r="I232" s="54">
        <v>10</v>
      </c>
      <c r="J232" s="56" t="s">
        <v>5</v>
      </c>
      <c r="K232" s="56" t="s">
        <v>271</v>
      </c>
      <c r="L232" s="56" t="s">
        <v>507</v>
      </c>
      <c r="M232" s="40">
        <v>0.22500000000000001</v>
      </c>
      <c r="N232" s="57"/>
      <c r="O232" s="1">
        <v>8</v>
      </c>
      <c r="P232" s="60" t="s">
        <v>61</v>
      </c>
      <c r="Q232" s="60" t="s">
        <v>180</v>
      </c>
      <c r="R232" s="61" t="s">
        <v>590</v>
      </c>
      <c r="S232" s="10" t="s">
        <v>160</v>
      </c>
      <c r="T232" s="62" t="str">
        <f t="shared" si="19"/>
        <v>8空冷式（ヒートポンプ）暖房96.5＜能力スライド弁制御</v>
      </c>
      <c r="U232" s="63" t="s">
        <v>178</v>
      </c>
      <c r="V232" s="64">
        <v>0.17299999999999999</v>
      </c>
      <c r="W232" s="64">
        <v>0.82699999999999996</v>
      </c>
      <c r="X232" s="64">
        <v>0.86133333329999995</v>
      </c>
      <c r="Y232" s="64">
        <v>0.4828333333</v>
      </c>
      <c r="Z232" s="99">
        <v>0.69816999999999996</v>
      </c>
      <c r="AA232" s="65">
        <f>VLOOKUP(O232,既存・導入予定!$E$32:$S$43,13,0)</f>
        <v>0.41799999999999998</v>
      </c>
      <c r="AB232" s="65">
        <f t="shared" si="17"/>
        <v>0.84199999999999997</v>
      </c>
    </row>
    <row r="233" spans="9:28" ht="13.5" customHeight="1" thickBot="1">
      <c r="I233" s="54">
        <v>10</v>
      </c>
      <c r="J233" s="56" t="s">
        <v>5</v>
      </c>
      <c r="K233" s="56" t="s">
        <v>272</v>
      </c>
      <c r="L233" s="56" t="s">
        <v>508</v>
      </c>
      <c r="M233" s="40">
        <v>0</v>
      </c>
      <c r="N233" s="57"/>
      <c r="O233" s="2">
        <v>8</v>
      </c>
      <c r="P233" s="68" t="s">
        <v>61</v>
      </c>
      <c r="Q233" s="68" t="s">
        <v>180</v>
      </c>
      <c r="R233" s="69" t="s">
        <v>590</v>
      </c>
      <c r="S233" s="70" t="s">
        <v>157</v>
      </c>
      <c r="T233" s="71" t="str">
        <f t="shared" si="19"/>
        <v>8空冷式（ヒートポンプ）暖房96.5＜能力インバータ制御</v>
      </c>
      <c r="U233" s="72" t="s">
        <v>179</v>
      </c>
      <c r="V233" s="73">
        <v>-0.27426738779999998</v>
      </c>
      <c r="W233" s="73">
        <v>1.2742673877999999</v>
      </c>
      <c r="X233" s="73">
        <v>-3.1674462E-2</v>
      </c>
      <c r="Y233" s="73">
        <v>1.1529709249</v>
      </c>
      <c r="Z233" s="100">
        <v>1.1450499999999999</v>
      </c>
      <c r="AA233" s="74">
        <f>VLOOKUP(O233,既存・導入予定!$E$32:$S$43,13,0)</f>
        <v>0.41799999999999998</v>
      </c>
      <c r="AB233" s="74">
        <f t="shared" si="17"/>
        <v>1.139</v>
      </c>
    </row>
    <row r="234" spans="9:28" ht="13.5" customHeight="1">
      <c r="I234" s="54">
        <v>10</v>
      </c>
      <c r="J234" s="56" t="s">
        <v>6</v>
      </c>
      <c r="K234" s="56" t="s">
        <v>271</v>
      </c>
      <c r="L234" s="56" t="s">
        <v>509</v>
      </c>
      <c r="M234" s="40">
        <v>0.23400000000000001</v>
      </c>
      <c r="N234" s="57"/>
      <c r="O234" s="4">
        <v>9</v>
      </c>
      <c r="P234" s="59" t="s">
        <v>41</v>
      </c>
      <c r="Q234" s="60" t="s">
        <v>62</v>
      </c>
      <c r="R234" s="61" t="s">
        <v>55</v>
      </c>
      <c r="S234" s="10" t="s">
        <v>53</v>
      </c>
      <c r="T234" s="62" t="str">
        <f>O234&amp;P234&amp;Q234&amp;R234&amp;S234</f>
        <v>9水冷式冷房能力≦35ON/OFF制御</v>
      </c>
      <c r="U234" s="63" t="s">
        <v>161</v>
      </c>
      <c r="V234" s="64">
        <v>0.1220657277</v>
      </c>
      <c r="W234" s="64">
        <v>0.87793427229999998</v>
      </c>
      <c r="X234" s="64">
        <v>0.1112216198</v>
      </c>
      <c r="Y234" s="64">
        <v>0.88335632630000005</v>
      </c>
      <c r="Z234" s="99">
        <v>0.91115999999999997</v>
      </c>
      <c r="AA234" s="65">
        <f>VLOOKUP(O234,既存・導入予定!$E$32:$S$43,13,0)</f>
        <v>0.26400000000000001</v>
      </c>
      <c r="AB234" s="65">
        <f t="shared" si="17"/>
        <v>0.91200000000000003</v>
      </c>
    </row>
    <row r="235" spans="9:28" ht="13.5" customHeight="1">
      <c r="I235" s="54">
        <v>10</v>
      </c>
      <c r="J235" s="56" t="s">
        <v>6</v>
      </c>
      <c r="K235" s="56" t="s">
        <v>272</v>
      </c>
      <c r="L235" s="56" t="s">
        <v>510</v>
      </c>
      <c r="M235" s="40">
        <v>0</v>
      </c>
      <c r="N235" s="57"/>
      <c r="O235" s="4">
        <v>9</v>
      </c>
      <c r="P235" s="59" t="s">
        <v>41</v>
      </c>
      <c r="Q235" s="60" t="s">
        <v>63</v>
      </c>
      <c r="R235" s="61" t="s">
        <v>55</v>
      </c>
      <c r="S235" s="10" t="s">
        <v>52</v>
      </c>
      <c r="T235" s="62" t="str">
        <f t="shared" ref="T235" si="20">O235&amp;P235&amp;Q235&amp;R235&amp;S235</f>
        <v>9水冷式冷房能力≦35段階制御</v>
      </c>
      <c r="U235" s="63" t="s">
        <v>161</v>
      </c>
      <c r="V235" s="64">
        <v>0.1220657277</v>
      </c>
      <c r="W235" s="64">
        <v>0.87793427229999998</v>
      </c>
      <c r="X235" s="64">
        <v>0.1112216198</v>
      </c>
      <c r="Y235" s="64">
        <v>0.88335632630000005</v>
      </c>
      <c r="Z235" s="99">
        <v>0.91115999999999997</v>
      </c>
      <c r="AA235" s="65">
        <f>VLOOKUP(O235,既存・導入予定!$E$32:$S$43,13,0)</f>
        <v>0.26400000000000001</v>
      </c>
      <c r="AB235" s="65">
        <f t="shared" si="17"/>
        <v>0.91200000000000003</v>
      </c>
    </row>
    <row r="236" spans="9:28" ht="13.5" customHeight="1">
      <c r="I236" s="54">
        <v>10</v>
      </c>
      <c r="J236" s="56" t="s">
        <v>7</v>
      </c>
      <c r="K236" s="56" t="s">
        <v>271</v>
      </c>
      <c r="L236" s="56" t="s">
        <v>511</v>
      </c>
      <c r="M236" s="40">
        <v>0.185</v>
      </c>
      <c r="N236" s="57"/>
      <c r="O236" s="4">
        <v>9</v>
      </c>
      <c r="P236" s="59" t="s">
        <v>41</v>
      </c>
      <c r="Q236" s="60" t="s">
        <v>63</v>
      </c>
      <c r="R236" s="61" t="s">
        <v>56</v>
      </c>
      <c r="S236" s="10" t="s">
        <v>53</v>
      </c>
      <c r="T236" s="62" t="str">
        <f>O236&amp;P236&amp;Q236&amp;R236&amp;S236</f>
        <v>9水冷式冷房35＜能力≦104ON/OFF制御</v>
      </c>
      <c r="U236" s="63" t="s">
        <v>162</v>
      </c>
      <c r="V236" s="64">
        <v>-9.6020889100000006E-2</v>
      </c>
      <c r="W236" s="64">
        <v>1.0960208891000001</v>
      </c>
      <c r="X236" s="64">
        <v>0.2477137086</v>
      </c>
      <c r="Y236" s="64">
        <v>0.92415359019999999</v>
      </c>
      <c r="Z236" s="99">
        <v>0.98607999999999996</v>
      </c>
      <c r="AA236" s="65">
        <f>VLOOKUP(O236,既存・導入予定!$E$32:$S$43,13,0)</f>
        <v>0.26400000000000001</v>
      </c>
      <c r="AB236" s="65">
        <f t="shared" si="17"/>
        <v>0.98899999999999999</v>
      </c>
    </row>
    <row r="237" spans="9:28" ht="13.5" customHeight="1">
      <c r="I237" s="54">
        <v>10</v>
      </c>
      <c r="J237" s="56" t="s">
        <v>7</v>
      </c>
      <c r="K237" s="56" t="s">
        <v>272</v>
      </c>
      <c r="L237" s="56" t="s">
        <v>512</v>
      </c>
      <c r="M237" s="40">
        <v>0</v>
      </c>
      <c r="N237" s="57"/>
      <c r="O237" s="4">
        <v>9</v>
      </c>
      <c r="P237" s="59" t="s">
        <v>41</v>
      </c>
      <c r="Q237" s="60" t="s">
        <v>63</v>
      </c>
      <c r="R237" s="61" t="s">
        <v>56</v>
      </c>
      <c r="S237" s="10" t="s">
        <v>52</v>
      </c>
      <c r="T237" s="62" t="str">
        <f t="shared" ref="T237:T261" si="21">O237&amp;P237&amp;Q237&amp;R237&amp;S237</f>
        <v>9水冷式冷房35＜能力≦104段階制御</v>
      </c>
      <c r="U237" s="63" t="s">
        <v>162</v>
      </c>
      <c r="V237" s="64">
        <v>-9.6020889100000006E-2</v>
      </c>
      <c r="W237" s="64">
        <v>1.0960208891000001</v>
      </c>
      <c r="X237" s="64">
        <v>0.2477137086</v>
      </c>
      <c r="Y237" s="64">
        <v>0.92415359019999999</v>
      </c>
      <c r="Z237" s="99">
        <v>0.98607999999999996</v>
      </c>
      <c r="AA237" s="65">
        <f>VLOOKUP(O237,既存・導入予定!$E$32:$S$43,13,0)</f>
        <v>0.26400000000000001</v>
      </c>
      <c r="AB237" s="65">
        <f t="shared" si="17"/>
        <v>0.98899999999999999</v>
      </c>
    </row>
    <row r="238" spans="9:28" ht="13.5" customHeight="1">
      <c r="I238" s="54">
        <v>10</v>
      </c>
      <c r="J238" s="56" t="s">
        <v>8</v>
      </c>
      <c r="K238" s="56" t="s">
        <v>271</v>
      </c>
      <c r="L238" s="56" t="s">
        <v>513</v>
      </c>
      <c r="M238" s="40">
        <v>0.185</v>
      </c>
      <c r="N238" s="57"/>
      <c r="O238" s="4">
        <v>9</v>
      </c>
      <c r="P238" s="59" t="s">
        <v>41</v>
      </c>
      <c r="Q238" s="60" t="s">
        <v>63</v>
      </c>
      <c r="R238" s="61" t="s">
        <v>56</v>
      </c>
      <c r="S238" s="10" t="s">
        <v>157</v>
      </c>
      <c r="T238" s="62" t="str">
        <f t="shared" si="21"/>
        <v>9水冷式冷房35＜能力≦104インバータ制御</v>
      </c>
      <c r="U238" s="63" t="s">
        <v>163</v>
      </c>
      <c r="V238" s="64">
        <v>-0.14000000000000001</v>
      </c>
      <c r="W238" s="64">
        <v>1.1399999999999999</v>
      </c>
      <c r="X238" s="64">
        <v>0.26122065729999999</v>
      </c>
      <c r="Y238" s="64">
        <v>0.93938967139999996</v>
      </c>
      <c r="Z238" s="99">
        <v>1.0046900000000001</v>
      </c>
      <c r="AA238" s="65">
        <f>VLOOKUP(O238,既存・導入予定!$E$32:$S$43,13,0)</f>
        <v>0.26400000000000001</v>
      </c>
      <c r="AB238" s="65">
        <f t="shared" si="17"/>
        <v>1.008</v>
      </c>
    </row>
    <row r="239" spans="9:28" ht="14.25" customHeight="1">
      <c r="I239" s="54">
        <v>10</v>
      </c>
      <c r="J239" s="56" t="s">
        <v>8</v>
      </c>
      <c r="K239" s="56" t="s">
        <v>272</v>
      </c>
      <c r="L239" s="56" t="s">
        <v>514</v>
      </c>
      <c r="M239" s="40">
        <v>4.4999999999999998E-2</v>
      </c>
      <c r="N239" s="57"/>
      <c r="O239" s="4">
        <v>9</v>
      </c>
      <c r="P239" s="59" t="s">
        <v>41</v>
      </c>
      <c r="Q239" s="60" t="s">
        <v>63</v>
      </c>
      <c r="R239" s="61" t="s">
        <v>589</v>
      </c>
      <c r="S239" s="10" t="s">
        <v>52</v>
      </c>
      <c r="T239" s="62" t="str">
        <f t="shared" si="21"/>
        <v>9水冷式冷房104＜能力段階制御</v>
      </c>
      <c r="U239" s="63" t="s">
        <v>164</v>
      </c>
      <c r="V239" s="64">
        <v>5.0852387499999999E-2</v>
      </c>
      <c r="W239" s="64">
        <v>0.94914761250000002</v>
      </c>
      <c r="X239" s="64">
        <v>0.1907560442</v>
      </c>
      <c r="Y239" s="64">
        <v>0.87919578409999999</v>
      </c>
      <c r="Z239" s="99">
        <v>0.92688000000000004</v>
      </c>
      <c r="AA239" s="65">
        <f>VLOOKUP(O239,既存・導入予定!$E$32:$S$43,13,0)</f>
        <v>0.26400000000000001</v>
      </c>
      <c r="AB239" s="65">
        <f t="shared" si="17"/>
        <v>0.92900000000000005</v>
      </c>
    </row>
    <row r="240" spans="9:28" ht="13.5" customHeight="1">
      <c r="I240" s="54">
        <v>10</v>
      </c>
      <c r="J240" s="56" t="s">
        <v>9</v>
      </c>
      <c r="K240" s="56" t="s">
        <v>271</v>
      </c>
      <c r="L240" s="56" t="s">
        <v>515</v>
      </c>
      <c r="M240" s="40">
        <v>0.21</v>
      </c>
      <c r="N240" s="57"/>
      <c r="O240" s="4">
        <v>9</v>
      </c>
      <c r="P240" s="59" t="s">
        <v>41</v>
      </c>
      <c r="Q240" s="60" t="s">
        <v>63</v>
      </c>
      <c r="R240" s="61" t="s">
        <v>589</v>
      </c>
      <c r="S240" s="10" t="s">
        <v>160</v>
      </c>
      <c r="T240" s="62" t="str">
        <f t="shared" si="21"/>
        <v>9水冷式冷房104＜能力スライド弁制御</v>
      </c>
      <c r="U240" s="63" t="s">
        <v>165</v>
      </c>
      <c r="V240" s="64">
        <v>0.21872340430000001</v>
      </c>
      <c r="W240" s="64">
        <v>0.78127659569999997</v>
      </c>
      <c r="X240" s="64">
        <v>0.76152586509999998</v>
      </c>
      <c r="Y240" s="64">
        <v>0.50987536529999999</v>
      </c>
      <c r="Z240" s="99">
        <v>0.70025999999999999</v>
      </c>
      <c r="AA240" s="65">
        <f>VLOOKUP(O240,既存・導入予定!$E$32:$S$43,13,0)</f>
        <v>0.26400000000000001</v>
      </c>
      <c r="AB240" s="65">
        <f t="shared" si="17"/>
        <v>0.71</v>
      </c>
    </row>
    <row r="241" spans="9:28" ht="13.5" customHeight="1" thickBot="1">
      <c r="I241" s="54">
        <v>10</v>
      </c>
      <c r="J241" s="56" t="s">
        <v>9</v>
      </c>
      <c r="K241" s="56" t="s">
        <v>272</v>
      </c>
      <c r="L241" s="56" t="s">
        <v>516</v>
      </c>
      <c r="M241" s="40">
        <v>4.4999999999999998E-2</v>
      </c>
      <c r="N241" s="57"/>
      <c r="O241" s="5">
        <v>9</v>
      </c>
      <c r="P241" s="68" t="s">
        <v>41</v>
      </c>
      <c r="Q241" s="68" t="s">
        <v>63</v>
      </c>
      <c r="R241" s="69" t="s">
        <v>589</v>
      </c>
      <c r="S241" s="70" t="s">
        <v>157</v>
      </c>
      <c r="T241" s="71" t="str">
        <f t="shared" si="21"/>
        <v>9水冷式冷房104＜能力インバータ制御</v>
      </c>
      <c r="U241" s="72" t="s">
        <v>166</v>
      </c>
      <c r="V241" s="73">
        <v>-0.22</v>
      </c>
      <c r="W241" s="73">
        <v>1.22</v>
      </c>
      <c r="X241" s="73">
        <v>0.1733333333</v>
      </c>
      <c r="Y241" s="73">
        <v>1.0233333333000001</v>
      </c>
      <c r="Z241" s="100">
        <v>1.06667</v>
      </c>
      <c r="AA241" s="74">
        <f>VLOOKUP(O241,既存・導入予定!$E$32:$S$43,13,0)</f>
        <v>0.26400000000000001</v>
      </c>
      <c r="AB241" s="74">
        <f t="shared" si="17"/>
        <v>1.069</v>
      </c>
    </row>
    <row r="242" spans="9:28" ht="13.5" customHeight="1">
      <c r="I242" s="54">
        <v>10</v>
      </c>
      <c r="J242" s="56" t="s">
        <v>10</v>
      </c>
      <c r="K242" s="56" t="s">
        <v>271</v>
      </c>
      <c r="L242" s="56" t="s">
        <v>517</v>
      </c>
      <c r="M242" s="40">
        <v>0.105</v>
      </c>
      <c r="N242" s="57"/>
      <c r="O242" s="6">
        <v>9</v>
      </c>
      <c r="P242" s="75" t="s">
        <v>81</v>
      </c>
      <c r="Q242" s="75" t="s">
        <v>63</v>
      </c>
      <c r="R242" s="76" t="s">
        <v>592</v>
      </c>
      <c r="S242" s="77" t="s">
        <v>53</v>
      </c>
      <c r="T242" s="78" t="str">
        <f t="shared" si="21"/>
        <v>9空冷式（冷房専用）冷房能力≦31.3ON/OFF制御</v>
      </c>
      <c r="U242" s="79" t="s">
        <v>167</v>
      </c>
      <c r="V242" s="80">
        <v>0.1220657277</v>
      </c>
      <c r="W242" s="80">
        <v>0.87793427229999998</v>
      </c>
      <c r="X242" s="80">
        <v>0.1112216198</v>
      </c>
      <c r="Y242" s="80">
        <v>0.88335632630000005</v>
      </c>
      <c r="Z242" s="101">
        <v>0.91115999999999997</v>
      </c>
      <c r="AA242" s="81">
        <f>VLOOKUP(O242,既存・導入予定!$E$32:$S$43,13,0)</f>
        <v>0.26400000000000001</v>
      </c>
      <c r="AB242" s="81">
        <f t="shared" si="17"/>
        <v>0.91200000000000003</v>
      </c>
    </row>
    <row r="243" spans="9:28" ht="14.25" customHeight="1">
      <c r="I243" s="54">
        <v>10</v>
      </c>
      <c r="J243" s="56" t="s">
        <v>10</v>
      </c>
      <c r="K243" s="56" t="s">
        <v>272</v>
      </c>
      <c r="L243" s="56" t="s">
        <v>518</v>
      </c>
      <c r="M243" s="40">
        <v>0.121</v>
      </c>
      <c r="N243" s="57"/>
      <c r="O243" s="4">
        <v>9</v>
      </c>
      <c r="P243" s="59" t="s">
        <v>81</v>
      </c>
      <c r="Q243" s="60" t="s">
        <v>63</v>
      </c>
      <c r="R243" s="76" t="s">
        <v>592</v>
      </c>
      <c r="S243" s="10" t="s">
        <v>157</v>
      </c>
      <c r="T243" s="62" t="str">
        <f t="shared" si="21"/>
        <v>9空冷式（冷房専用）冷房能力≦31.3インバータ制御</v>
      </c>
      <c r="U243" s="79" t="s">
        <v>168</v>
      </c>
      <c r="V243" s="64">
        <v>-0.45200000000000001</v>
      </c>
      <c r="W243" s="64">
        <v>1.452</v>
      </c>
      <c r="X243" s="64">
        <v>0.4345164319</v>
      </c>
      <c r="Y243" s="64">
        <v>1.0087417839999999</v>
      </c>
      <c r="Z243" s="99">
        <v>1.11737</v>
      </c>
      <c r="AA243" s="65">
        <f>VLOOKUP(O243,既存・導入予定!$E$32:$S$43,13,0)</f>
        <v>0.26400000000000001</v>
      </c>
      <c r="AB243" s="65">
        <f t="shared" si="17"/>
        <v>1.123</v>
      </c>
    </row>
    <row r="244" spans="9:28" ht="13.5" customHeight="1">
      <c r="I244" s="54">
        <v>10</v>
      </c>
      <c r="J244" s="56" t="s">
        <v>11</v>
      </c>
      <c r="K244" s="56" t="s">
        <v>271</v>
      </c>
      <c r="L244" s="56" t="s">
        <v>519</v>
      </c>
      <c r="M244" s="40">
        <v>0.08</v>
      </c>
      <c r="N244" s="57"/>
      <c r="O244" s="4">
        <v>9</v>
      </c>
      <c r="P244" s="59" t="s">
        <v>81</v>
      </c>
      <c r="Q244" s="60" t="s">
        <v>63</v>
      </c>
      <c r="R244" s="61" t="s">
        <v>593</v>
      </c>
      <c r="S244" s="10" t="s">
        <v>53</v>
      </c>
      <c r="T244" s="62" t="str">
        <f t="shared" si="21"/>
        <v>9空冷式（冷房専用）冷房31.3＜能力≦96.5ON/OFF制御</v>
      </c>
      <c r="U244" s="79" t="s">
        <v>169</v>
      </c>
      <c r="V244" s="64">
        <v>-0.10214499170000001</v>
      </c>
      <c r="W244" s="64">
        <v>1.1021449916999999</v>
      </c>
      <c r="X244" s="64">
        <v>0.24536083019999999</v>
      </c>
      <c r="Y244" s="64">
        <v>0.92839208070000001</v>
      </c>
      <c r="Z244" s="99">
        <v>0.98973</v>
      </c>
      <c r="AA244" s="65">
        <f>VLOOKUP(O244,既存・導入予定!$E$32:$S$43,13,0)</f>
        <v>0.26400000000000001</v>
      </c>
      <c r="AB244" s="65">
        <f t="shared" si="17"/>
        <v>0.99299999999999999</v>
      </c>
    </row>
    <row r="245" spans="9:28" ht="13.5" customHeight="1">
      <c r="I245" s="54">
        <v>10</v>
      </c>
      <c r="J245" s="56" t="s">
        <v>11</v>
      </c>
      <c r="K245" s="56" t="s">
        <v>272</v>
      </c>
      <c r="L245" s="56" t="s">
        <v>520</v>
      </c>
      <c r="M245" s="40">
        <v>0.16900000000000001</v>
      </c>
      <c r="N245" s="57"/>
      <c r="O245" s="4">
        <v>9</v>
      </c>
      <c r="P245" s="59" t="s">
        <v>81</v>
      </c>
      <c r="Q245" s="60" t="s">
        <v>63</v>
      </c>
      <c r="R245" s="61" t="s">
        <v>593</v>
      </c>
      <c r="S245" s="10" t="s">
        <v>52</v>
      </c>
      <c r="T245" s="62" t="str">
        <f t="shared" si="21"/>
        <v>9空冷式（冷房専用）冷房31.3＜能力≦96.5段階制御</v>
      </c>
      <c r="U245" s="79" t="s">
        <v>169</v>
      </c>
      <c r="V245" s="64">
        <v>-0.10214499170000001</v>
      </c>
      <c r="W245" s="64">
        <v>1.1021449916999999</v>
      </c>
      <c r="X245" s="64">
        <v>0.24536083019999999</v>
      </c>
      <c r="Y245" s="64">
        <v>0.92839208070000001</v>
      </c>
      <c r="Z245" s="99">
        <v>0.98973</v>
      </c>
      <c r="AA245" s="65">
        <f>VLOOKUP(O245,既存・導入予定!$E$32:$S$43,13,0)</f>
        <v>0.26400000000000001</v>
      </c>
      <c r="AB245" s="65">
        <f t="shared" si="17"/>
        <v>0.99299999999999999</v>
      </c>
    </row>
    <row r="246" spans="9:28" ht="13.5" customHeight="1">
      <c r="I246" s="54">
        <v>10</v>
      </c>
      <c r="J246" s="56" t="s">
        <v>12</v>
      </c>
      <c r="K246" s="56" t="s">
        <v>271</v>
      </c>
      <c r="L246" s="56" t="s">
        <v>521</v>
      </c>
      <c r="M246" s="40">
        <v>0.29699999999999999</v>
      </c>
      <c r="N246" s="57"/>
      <c r="O246" s="4">
        <v>9</v>
      </c>
      <c r="P246" s="59" t="s">
        <v>81</v>
      </c>
      <c r="Q246" s="60" t="s">
        <v>63</v>
      </c>
      <c r="R246" s="61" t="s">
        <v>593</v>
      </c>
      <c r="S246" s="10" t="s">
        <v>157</v>
      </c>
      <c r="T246" s="62" t="str">
        <f t="shared" si="21"/>
        <v>9空冷式（冷房専用）冷房31.3＜能力≦96.5インバータ制御</v>
      </c>
      <c r="U246" s="79" t="s">
        <v>170</v>
      </c>
      <c r="V246" s="64">
        <v>-0.44831570110000002</v>
      </c>
      <c r="W246" s="64">
        <v>1.4483157011000001</v>
      </c>
      <c r="X246" s="64">
        <v>0.2888480591</v>
      </c>
      <c r="Y246" s="64">
        <v>1.079733821</v>
      </c>
      <c r="Z246" s="99">
        <v>1.15195</v>
      </c>
      <c r="AA246" s="65">
        <f>VLOOKUP(O246,既存・導入予定!$E$32:$S$43,13,0)</f>
        <v>0.26400000000000001</v>
      </c>
      <c r="AB246" s="65">
        <f t="shared" si="17"/>
        <v>1.155</v>
      </c>
    </row>
    <row r="247" spans="9:28" ht="13.5" customHeight="1">
      <c r="I247" s="54">
        <v>10</v>
      </c>
      <c r="J247" s="56" t="s">
        <v>12</v>
      </c>
      <c r="K247" s="56" t="s">
        <v>272</v>
      </c>
      <c r="L247" s="56" t="s">
        <v>522</v>
      </c>
      <c r="M247" s="40">
        <v>0</v>
      </c>
      <c r="N247" s="57"/>
      <c r="O247" s="4">
        <v>9</v>
      </c>
      <c r="P247" s="59" t="s">
        <v>81</v>
      </c>
      <c r="Q247" s="60" t="s">
        <v>63</v>
      </c>
      <c r="R247" s="61" t="s">
        <v>590</v>
      </c>
      <c r="S247" s="10" t="s">
        <v>52</v>
      </c>
      <c r="T247" s="62" t="str">
        <f t="shared" si="21"/>
        <v>9空冷式（冷房専用）冷房96.5＜能力段階制御</v>
      </c>
      <c r="U247" s="79" t="s">
        <v>171</v>
      </c>
      <c r="V247" s="64">
        <v>-3.8026303300000001E-2</v>
      </c>
      <c r="W247" s="64">
        <v>1.0380263032999999</v>
      </c>
      <c r="X247" s="64">
        <v>0.22036567970000001</v>
      </c>
      <c r="Y247" s="64">
        <v>0.90883031179999996</v>
      </c>
      <c r="Z247" s="99">
        <v>0.96392</v>
      </c>
      <c r="AA247" s="65">
        <f>VLOOKUP(O247,既存・導入予定!$E$32:$S$43,13,0)</f>
        <v>0.26400000000000001</v>
      </c>
      <c r="AB247" s="65">
        <f t="shared" si="17"/>
        <v>0.96699999999999997</v>
      </c>
    </row>
    <row r="248" spans="9:28" ht="13.5" customHeight="1">
      <c r="I248" s="54">
        <v>11</v>
      </c>
      <c r="J248" s="56" t="s">
        <v>1</v>
      </c>
      <c r="K248" s="56" t="s">
        <v>271</v>
      </c>
      <c r="L248" s="56" t="s">
        <v>523</v>
      </c>
      <c r="M248" s="40">
        <v>0.13600000000000001</v>
      </c>
      <c r="N248" s="57"/>
      <c r="O248" s="4">
        <v>9</v>
      </c>
      <c r="P248" s="59" t="s">
        <v>81</v>
      </c>
      <c r="Q248" s="60" t="s">
        <v>63</v>
      </c>
      <c r="R248" s="61" t="s">
        <v>590</v>
      </c>
      <c r="S248" s="10" t="s">
        <v>160</v>
      </c>
      <c r="T248" s="62" t="str">
        <f t="shared" si="21"/>
        <v>9空冷式（冷房専用）冷房96.5＜能力スライド弁制御</v>
      </c>
      <c r="U248" s="79" t="s">
        <v>172</v>
      </c>
      <c r="V248" s="64">
        <v>0.125</v>
      </c>
      <c r="W248" s="64">
        <v>0.875</v>
      </c>
      <c r="X248" s="64">
        <v>0.95833333330000003</v>
      </c>
      <c r="Y248" s="64">
        <v>0.45833333329999998</v>
      </c>
      <c r="Z248" s="99">
        <v>0.69791999999999998</v>
      </c>
      <c r="AA248" s="65">
        <f>VLOOKUP(O248,既存・導入予定!$E$32:$S$43,13,0)</f>
        <v>0.26400000000000001</v>
      </c>
      <c r="AB248" s="65">
        <f t="shared" si="17"/>
        <v>0.71099999999999997</v>
      </c>
    </row>
    <row r="249" spans="9:28" ht="13.5" customHeight="1" thickBot="1">
      <c r="I249" s="54">
        <v>11</v>
      </c>
      <c r="J249" s="56" t="s">
        <v>1</v>
      </c>
      <c r="K249" s="56" t="s">
        <v>272</v>
      </c>
      <c r="L249" s="56" t="s">
        <v>524</v>
      </c>
      <c r="M249" s="40">
        <v>0.09</v>
      </c>
      <c r="N249" s="57"/>
      <c r="O249" s="5">
        <v>9</v>
      </c>
      <c r="P249" s="68" t="s">
        <v>81</v>
      </c>
      <c r="Q249" s="68" t="s">
        <v>63</v>
      </c>
      <c r="R249" s="69" t="s">
        <v>590</v>
      </c>
      <c r="S249" s="70" t="s">
        <v>157</v>
      </c>
      <c r="T249" s="71" t="str">
        <f t="shared" si="21"/>
        <v>9空冷式（冷房専用）冷房96.5＜能力インバータ制御</v>
      </c>
      <c r="U249" s="72" t="s">
        <v>173</v>
      </c>
      <c r="V249" s="73">
        <v>-0.30225513710000002</v>
      </c>
      <c r="W249" s="73">
        <v>1.3022551371</v>
      </c>
      <c r="X249" s="73">
        <v>-0.1552682987</v>
      </c>
      <c r="Y249" s="73">
        <v>1.2287617179000001</v>
      </c>
      <c r="Z249" s="100">
        <v>1.18994</v>
      </c>
      <c r="AA249" s="74">
        <f>VLOOKUP(O249,既存・導入予定!$E$32:$S$43,13,0)</f>
        <v>0.26400000000000001</v>
      </c>
      <c r="AB249" s="74">
        <f t="shared" si="17"/>
        <v>1.1870000000000001</v>
      </c>
    </row>
    <row r="250" spans="9:28" ht="13.5" customHeight="1">
      <c r="I250" s="54">
        <v>11</v>
      </c>
      <c r="J250" s="56" t="s">
        <v>2</v>
      </c>
      <c r="K250" s="56" t="s">
        <v>271</v>
      </c>
      <c r="L250" s="56" t="s">
        <v>525</v>
      </c>
      <c r="M250" s="40">
        <v>0.14799999999999999</v>
      </c>
      <c r="N250" s="57"/>
      <c r="O250" s="6">
        <v>9</v>
      </c>
      <c r="P250" s="75" t="s">
        <v>61</v>
      </c>
      <c r="Q250" s="75" t="s">
        <v>63</v>
      </c>
      <c r="R250" s="76" t="s">
        <v>592</v>
      </c>
      <c r="S250" s="77" t="s">
        <v>53</v>
      </c>
      <c r="T250" s="78" t="str">
        <f t="shared" si="21"/>
        <v>9空冷式（ヒートポンプ）冷房能力≦31.3ON/OFF制御</v>
      </c>
      <c r="U250" s="79" t="s">
        <v>174</v>
      </c>
      <c r="V250" s="80">
        <v>0.1220657277</v>
      </c>
      <c r="W250" s="80">
        <v>0.87793427229999998</v>
      </c>
      <c r="X250" s="80">
        <v>0.1112216198</v>
      </c>
      <c r="Y250" s="80">
        <v>0.88335632630000005</v>
      </c>
      <c r="Z250" s="101">
        <v>0.91161999999999999</v>
      </c>
      <c r="AA250" s="81">
        <f>VLOOKUP(O250,既存・導入予定!$E$32:$S$43,13,0)</f>
        <v>0.26400000000000001</v>
      </c>
      <c r="AB250" s="81">
        <f t="shared" si="17"/>
        <v>0.91200000000000003</v>
      </c>
    </row>
    <row r="251" spans="9:28" ht="13.5" customHeight="1">
      <c r="I251" s="54">
        <v>11</v>
      </c>
      <c r="J251" s="56" t="s">
        <v>2</v>
      </c>
      <c r="K251" s="56" t="s">
        <v>272</v>
      </c>
      <c r="L251" s="56" t="s">
        <v>526</v>
      </c>
      <c r="M251" s="40">
        <v>9.7000000000000003E-2</v>
      </c>
      <c r="N251" s="57"/>
      <c r="O251" s="4">
        <v>9</v>
      </c>
      <c r="P251" s="60" t="s">
        <v>61</v>
      </c>
      <c r="Q251" s="60" t="s">
        <v>63</v>
      </c>
      <c r="R251" s="61" t="s">
        <v>593</v>
      </c>
      <c r="S251" s="10" t="s">
        <v>52</v>
      </c>
      <c r="T251" s="62" t="str">
        <f t="shared" si="21"/>
        <v>9空冷式（ヒートポンプ）冷房31.3＜能力≦96.5段階制御</v>
      </c>
      <c r="U251" s="63" t="s">
        <v>175</v>
      </c>
      <c r="V251" s="64">
        <v>-7.3641976200000001E-2</v>
      </c>
      <c r="W251" s="64">
        <v>1.0736419762</v>
      </c>
      <c r="X251" s="64">
        <v>0.25312061679999998</v>
      </c>
      <c r="Y251" s="64">
        <v>0.91026067970000002</v>
      </c>
      <c r="Z251" s="99">
        <v>0.97353999999999996</v>
      </c>
      <c r="AA251" s="65">
        <f>VLOOKUP(O251,既存・導入予定!$E$32:$S$43,13,0)</f>
        <v>0.26400000000000001</v>
      </c>
      <c r="AB251" s="65">
        <f t="shared" si="17"/>
        <v>0.97699999999999998</v>
      </c>
    </row>
    <row r="252" spans="9:28" ht="13.5" customHeight="1">
      <c r="I252" s="54">
        <v>11</v>
      </c>
      <c r="J252" s="56" t="s">
        <v>3</v>
      </c>
      <c r="K252" s="56" t="s">
        <v>271</v>
      </c>
      <c r="L252" s="56" t="s">
        <v>527</v>
      </c>
      <c r="M252" s="40">
        <v>9.5000000000000001E-2</v>
      </c>
      <c r="N252" s="57"/>
      <c r="O252" s="4">
        <v>9</v>
      </c>
      <c r="P252" s="60" t="s">
        <v>61</v>
      </c>
      <c r="Q252" s="60" t="s">
        <v>63</v>
      </c>
      <c r="R252" s="61" t="s">
        <v>593</v>
      </c>
      <c r="S252" s="10" t="s">
        <v>157</v>
      </c>
      <c r="T252" s="62" t="str">
        <f t="shared" si="21"/>
        <v>9空冷式（ヒートポンプ）冷房31.3＜能力≦96.5インバータ制御</v>
      </c>
      <c r="U252" s="63" t="s">
        <v>176</v>
      </c>
      <c r="V252" s="64">
        <v>-0.1910561449</v>
      </c>
      <c r="W252" s="64">
        <v>1.1910561448999999</v>
      </c>
      <c r="X252" s="64">
        <v>0.20284681330000001</v>
      </c>
      <c r="Y252" s="64">
        <v>0.99410466580000001</v>
      </c>
      <c r="Z252" s="99">
        <v>1.0448200000000001</v>
      </c>
      <c r="AA252" s="65">
        <f>VLOOKUP(O252,既存・導入予定!$E$32:$S$43,13,0)</f>
        <v>0.26400000000000001</v>
      </c>
      <c r="AB252" s="65">
        <f t="shared" si="17"/>
        <v>1.0469999999999999</v>
      </c>
    </row>
    <row r="253" spans="9:28" ht="13.5" customHeight="1">
      <c r="I253" s="54">
        <v>11</v>
      </c>
      <c r="J253" s="56" t="s">
        <v>3</v>
      </c>
      <c r="K253" s="56" t="s">
        <v>272</v>
      </c>
      <c r="L253" s="56" t="s">
        <v>528</v>
      </c>
      <c r="M253" s="40">
        <v>8.1000000000000003E-2</v>
      </c>
      <c r="N253" s="57"/>
      <c r="O253" s="4">
        <v>9</v>
      </c>
      <c r="P253" s="60" t="s">
        <v>61</v>
      </c>
      <c r="Q253" s="60" t="s">
        <v>63</v>
      </c>
      <c r="R253" s="61" t="s">
        <v>590</v>
      </c>
      <c r="S253" s="10" t="s">
        <v>52</v>
      </c>
      <c r="T253" s="62" t="str">
        <f t="shared" si="21"/>
        <v>9空冷式（ヒートポンプ）冷房96.5＜能力段階制御</v>
      </c>
      <c r="U253" s="63" t="s">
        <v>177</v>
      </c>
      <c r="V253" s="64">
        <v>-1.1106544600000001E-2</v>
      </c>
      <c r="W253" s="64">
        <v>1.0111065446</v>
      </c>
      <c r="X253" s="64">
        <v>0.18594431140000001</v>
      </c>
      <c r="Y253" s="64">
        <v>0.91258111659999996</v>
      </c>
      <c r="Z253" s="99">
        <v>0.95906999999999998</v>
      </c>
      <c r="AA253" s="65">
        <f>VLOOKUP(O253,既存・導入予定!$E$32:$S$43,13,0)</f>
        <v>0.26400000000000001</v>
      </c>
      <c r="AB253" s="65">
        <f t="shared" si="17"/>
        <v>0.96099999999999997</v>
      </c>
    </row>
    <row r="254" spans="9:28" ht="13.5" customHeight="1">
      <c r="I254" s="54">
        <v>11</v>
      </c>
      <c r="J254" s="56" t="s">
        <v>4</v>
      </c>
      <c r="K254" s="56" t="s">
        <v>271</v>
      </c>
      <c r="L254" s="56" t="s">
        <v>529</v>
      </c>
      <c r="M254" s="40">
        <v>5.8000000000000003E-2</v>
      </c>
      <c r="N254" s="57"/>
      <c r="O254" s="4">
        <v>9</v>
      </c>
      <c r="P254" s="60" t="s">
        <v>61</v>
      </c>
      <c r="Q254" s="60" t="s">
        <v>63</v>
      </c>
      <c r="R254" s="61" t="s">
        <v>590</v>
      </c>
      <c r="S254" s="10" t="s">
        <v>160</v>
      </c>
      <c r="T254" s="62" t="str">
        <f t="shared" si="21"/>
        <v>9空冷式（ヒートポンプ）冷房96.5＜能力スライド弁制御</v>
      </c>
      <c r="U254" s="63" t="s">
        <v>178</v>
      </c>
      <c r="V254" s="64">
        <v>0.17299999999999999</v>
      </c>
      <c r="W254" s="64">
        <v>0.82699999999999996</v>
      </c>
      <c r="X254" s="64">
        <v>0.86133333329999995</v>
      </c>
      <c r="Y254" s="64">
        <v>0.4828333333</v>
      </c>
      <c r="Z254" s="99">
        <v>0.69816999999999996</v>
      </c>
      <c r="AA254" s="65">
        <f>VLOOKUP(O254,既存・導入予定!$E$32:$S$43,13,0)</f>
        <v>0.26400000000000001</v>
      </c>
      <c r="AB254" s="65">
        <f t="shared" si="17"/>
        <v>0.71</v>
      </c>
    </row>
    <row r="255" spans="9:28" ht="13.5" customHeight="1" thickBot="1">
      <c r="I255" s="54">
        <v>11</v>
      </c>
      <c r="J255" s="56" t="s">
        <v>4</v>
      </c>
      <c r="K255" s="56" t="s">
        <v>272</v>
      </c>
      <c r="L255" s="56" t="s">
        <v>530</v>
      </c>
      <c r="M255" s="40">
        <v>0.16600000000000001</v>
      </c>
      <c r="N255" s="57"/>
      <c r="O255" s="5">
        <v>9</v>
      </c>
      <c r="P255" s="68" t="s">
        <v>61</v>
      </c>
      <c r="Q255" s="68" t="s">
        <v>63</v>
      </c>
      <c r="R255" s="69" t="s">
        <v>590</v>
      </c>
      <c r="S255" s="70" t="s">
        <v>157</v>
      </c>
      <c r="T255" s="71" t="str">
        <f t="shared" si="21"/>
        <v>9空冷式（ヒートポンプ）冷房96.5＜能力インバータ制御</v>
      </c>
      <c r="U255" s="72" t="s">
        <v>179</v>
      </c>
      <c r="V255" s="73">
        <v>-0.27426738779999998</v>
      </c>
      <c r="W255" s="73">
        <v>1.2742673877999999</v>
      </c>
      <c r="X255" s="73">
        <v>-3.1674462E-2</v>
      </c>
      <c r="Y255" s="73">
        <v>1.1529709249</v>
      </c>
      <c r="Z255" s="100">
        <v>1.1450499999999999</v>
      </c>
      <c r="AA255" s="74">
        <f>VLOOKUP(O255,既存・導入予定!$E$32:$S$43,13,0)</f>
        <v>0.26400000000000001</v>
      </c>
      <c r="AB255" s="74">
        <f t="shared" si="17"/>
        <v>1.1439999999999999</v>
      </c>
    </row>
    <row r="256" spans="9:28" ht="13.5" customHeight="1">
      <c r="I256" s="54">
        <v>11</v>
      </c>
      <c r="J256" s="56" t="s">
        <v>5</v>
      </c>
      <c r="K256" s="56" t="s">
        <v>271</v>
      </c>
      <c r="L256" s="56" t="s">
        <v>531</v>
      </c>
      <c r="M256" s="40">
        <v>0.126</v>
      </c>
      <c r="N256" s="57"/>
      <c r="O256" s="37">
        <v>9</v>
      </c>
      <c r="P256" s="82" t="s">
        <v>61</v>
      </c>
      <c r="Q256" s="82" t="s">
        <v>180</v>
      </c>
      <c r="R256" s="83" t="s">
        <v>592</v>
      </c>
      <c r="S256" s="84" t="s">
        <v>53</v>
      </c>
      <c r="T256" s="85" t="str">
        <f t="shared" si="21"/>
        <v>9空冷式（ヒートポンプ）暖房能力≦31.3ON/OFF制御</v>
      </c>
      <c r="U256" s="86" t="s">
        <v>174</v>
      </c>
      <c r="V256" s="87">
        <v>0.1220657277</v>
      </c>
      <c r="W256" s="87">
        <v>0.87793427229999998</v>
      </c>
      <c r="X256" s="87">
        <v>0.1112216198</v>
      </c>
      <c r="Y256" s="87">
        <v>0.88335632630000005</v>
      </c>
      <c r="Z256" s="102">
        <v>0.91161999999999999</v>
      </c>
      <c r="AA256" s="88">
        <f>VLOOKUP(O256,既存・導入予定!$E$32:$S$43,13,0)</f>
        <v>0.26400000000000001</v>
      </c>
      <c r="AB256" s="88">
        <f t="shared" si="17"/>
        <v>0.91200000000000003</v>
      </c>
    </row>
    <row r="257" spans="9:28" ht="13.5" customHeight="1">
      <c r="I257" s="54">
        <v>11</v>
      </c>
      <c r="J257" s="56" t="s">
        <v>5</v>
      </c>
      <c r="K257" s="56" t="s">
        <v>272</v>
      </c>
      <c r="L257" s="56" t="s">
        <v>532</v>
      </c>
      <c r="M257" s="40">
        <v>9.5000000000000001E-2</v>
      </c>
      <c r="N257" s="57"/>
      <c r="O257" s="4">
        <v>9</v>
      </c>
      <c r="P257" s="60" t="s">
        <v>61</v>
      </c>
      <c r="Q257" s="60" t="s">
        <v>180</v>
      </c>
      <c r="R257" s="61" t="s">
        <v>593</v>
      </c>
      <c r="S257" s="10" t="s">
        <v>52</v>
      </c>
      <c r="T257" s="62" t="str">
        <f t="shared" si="21"/>
        <v>9空冷式（ヒートポンプ）暖房31.3＜能力≦96.5段階制御</v>
      </c>
      <c r="U257" s="63" t="s">
        <v>175</v>
      </c>
      <c r="V257" s="64">
        <v>-7.3641976200000001E-2</v>
      </c>
      <c r="W257" s="64">
        <v>1.0736419762</v>
      </c>
      <c r="X257" s="64">
        <v>0.25312061679999998</v>
      </c>
      <c r="Y257" s="64">
        <v>0.91026067970000002</v>
      </c>
      <c r="Z257" s="99">
        <v>0.97353999999999996</v>
      </c>
      <c r="AA257" s="65">
        <f>VLOOKUP(O257,既存・導入予定!$E$32:$S$43,13,0)</f>
        <v>0.26400000000000001</v>
      </c>
      <c r="AB257" s="65">
        <f t="shared" si="17"/>
        <v>0.97699999999999998</v>
      </c>
    </row>
    <row r="258" spans="9:28" ht="13.5" customHeight="1">
      <c r="I258" s="54">
        <v>11</v>
      </c>
      <c r="J258" s="56" t="s">
        <v>6</v>
      </c>
      <c r="K258" s="56" t="s">
        <v>271</v>
      </c>
      <c r="L258" s="56" t="s">
        <v>533</v>
      </c>
      <c r="M258" s="40">
        <v>0.11</v>
      </c>
      <c r="N258" s="57"/>
      <c r="O258" s="4">
        <v>9</v>
      </c>
      <c r="P258" s="60" t="s">
        <v>61</v>
      </c>
      <c r="Q258" s="60" t="s">
        <v>180</v>
      </c>
      <c r="R258" s="61" t="s">
        <v>593</v>
      </c>
      <c r="S258" s="10" t="s">
        <v>157</v>
      </c>
      <c r="T258" s="62" t="str">
        <f t="shared" si="21"/>
        <v>9空冷式（ヒートポンプ）暖房31.3＜能力≦96.5インバータ制御</v>
      </c>
      <c r="U258" s="63" t="s">
        <v>176</v>
      </c>
      <c r="V258" s="64">
        <v>-0.1910561449</v>
      </c>
      <c r="W258" s="64">
        <v>1.1910561448999999</v>
      </c>
      <c r="X258" s="64">
        <v>0.20284681330000001</v>
      </c>
      <c r="Y258" s="64">
        <v>0.99410466580000001</v>
      </c>
      <c r="Z258" s="99">
        <v>1.0448200000000001</v>
      </c>
      <c r="AA258" s="65">
        <f>VLOOKUP(O258,既存・導入予定!$E$32:$S$43,13,0)</f>
        <v>0.26400000000000001</v>
      </c>
      <c r="AB258" s="65">
        <f t="shared" si="17"/>
        <v>1.0469999999999999</v>
      </c>
    </row>
    <row r="259" spans="9:28" ht="13.5" customHeight="1">
      <c r="I259" s="54">
        <v>11</v>
      </c>
      <c r="J259" s="56" t="s">
        <v>6</v>
      </c>
      <c r="K259" s="56" t="s">
        <v>272</v>
      </c>
      <c r="L259" s="56" t="s">
        <v>534</v>
      </c>
      <c r="M259" s="40">
        <v>0.114</v>
      </c>
      <c r="N259" s="57"/>
      <c r="O259" s="4">
        <v>9</v>
      </c>
      <c r="P259" s="60" t="s">
        <v>61</v>
      </c>
      <c r="Q259" s="60" t="s">
        <v>180</v>
      </c>
      <c r="R259" s="61" t="s">
        <v>590</v>
      </c>
      <c r="S259" s="10" t="s">
        <v>52</v>
      </c>
      <c r="T259" s="62" t="str">
        <f t="shared" si="21"/>
        <v>9空冷式（ヒートポンプ）暖房96.5＜能力段階制御</v>
      </c>
      <c r="U259" s="63" t="s">
        <v>177</v>
      </c>
      <c r="V259" s="64">
        <v>-1.1106544600000001E-2</v>
      </c>
      <c r="W259" s="64">
        <v>1.0111065446</v>
      </c>
      <c r="X259" s="64">
        <v>0.18594431140000001</v>
      </c>
      <c r="Y259" s="64">
        <v>0.91258111659999996</v>
      </c>
      <c r="Z259" s="99">
        <v>0.95906999999999998</v>
      </c>
      <c r="AA259" s="65">
        <f>VLOOKUP(O259,既存・導入予定!$E$32:$S$43,13,0)</f>
        <v>0.26400000000000001</v>
      </c>
      <c r="AB259" s="65">
        <f t="shared" si="17"/>
        <v>0.96099999999999997</v>
      </c>
    </row>
    <row r="260" spans="9:28" ht="13.5" customHeight="1">
      <c r="I260" s="54">
        <v>11</v>
      </c>
      <c r="J260" s="56" t="s">
        <v>7</v>
      </c>
      <c r="K260" s="56" t="s">
        <v>271</v>
      </c>
      <c r="L260" s="56" t="s">
        <v>535</v>
      </c>
      <c r="M260" s="40">
        <v>0.109</v>
      </c>
      <c r="N260" s="57"/>
      <c r="O260" s="4">
        <v>9</v>
      </c>
      <c r="P260" s="60" t="s">
        <v>61</v>
      </c>
      <c r="Q260" s="60" t="s">
        <v>180</v>
      </c>
      <c r="R260" s="61" t="s">
        <v>590</v>
      </c>
      <c r="S260" s="10" t="s">
        <v>160</v>
      </c>
      <c r="T260" s="62" t="str">
        <f t="shared" si="21"/>
        <v>9空冷式（ヒートポンプ）暖房96.5＜能力スライド弁制御</v>
      </c>
      <c r="U260" s="63" t="s">
        <v>178</v>
      </c>
      <c r="V260" s="64">
        <v>0.17299999999999999</v>
      </c>
      <c r="W260" s="64">
        <v>0.82699999999999996</v>
      </c>
      <c r="X260" s="64">
        <v>0.86133333329999995</v>
      </c>
      <c r="Y260" s="64">
        <v>0.4828333333</v>
      </c>
      <c r="Z260" s="99">
        <v>0.69816999999999996</v>
      </c>
      <c r="AA260" s="65">
        <f>VLOOKUP(O260,既存・導入予定!$E$32:$S$43,13,0)</f>
        <v>0.26400000000000001</v>
      </c>
      <c r="AB260" s="65">
        <f t="shared" si="17"/>
        <v>0.71</v>
      </c>
    </row>
    <row r="261" spans="9:28" ht="13.5" customHeight="1" thickBot="1">
      <c r="I261" s="54">
        <v>11</v>
      </c>
      <c r="J261" s="56" t="s">
        <v>7</v>
      </c>
      <c r="K261" s="56" t="s">
        <v>272</v>
      </c>
      <c r="L261" s="56" t="s">
        <v>536</v>
      </c>
      <c r="M261" s="40">
        <v>0.104</v>
      </c>
      <c r="N261" s="57"/>
      <c r="O261" s="5">
        <v>9</v>
      </c>
      <c r="P261" s="68" t="s">
        <v>61</v>
      </c>
      <c r="Q261" s="68" t="s">
        <v>180</v>
      </c>
      <c r="R261" s="69" t="s">
        <v>590</v>
      </c>
      <c r="S261" s="70" t="s">
        <v>157</v>
      </c>
      <c r="T261" s="71" t="str">
        <f t="shared" si="21"/>
        <v>9空冷式（ヒートポンプ）暖房96.5＜能力インバータ制御</v>
      </c>
      <c r="U261" s="72" t="s">
        <v>179</v>
      </c>
      <c r="V261" s="73">
        <v>-0.27426738779999998</v>
      </c>
      <c r="W261" s="73">
        <v>1.2742673877999999</v>
      </c>
      <c r="X261" s="73">
        <v>-3.1674462E-2</v>
      </c>
      <c r="Y261" s="73">
        <v>1.1529709249</v>
      </c>
      <c r="Z261" s="100">
        <v>1.1450499999999999</v>
      </c>
      <c r="AA261" s="74">
        <f>VLOOKUP(O261,既存・導入予定!$E$32:$S$43,13,0)</f>
        <v>0.26400000000000001</v>
      </c>
      <c r="AB261" s="74">
        <f t="shared" si="17"/>
        <v>1.1439999999999999</v>
      </c>
    </row>
    <row r="262" spans="9:28" ht="13.5" customHeight="1">
      <c r="I262" s="54">
        <v>11</v>
      </c>
      <c r="J262" s="56" t="s">
        <v>8</v>
      </c>
      <c r="K262" s="56" t="s">
        <v>271</v>
      </c>
      <c r="L262" s="56" t="s">
        <v>537</v>
      </c>
      <c r="M262" s="40">
        <v>0.104</v>
      </c>
      <c r="N262" s="57"/>
      <c r="O262" s="1">
        <v>10</v>
      </c>
      <c r="P262" s="59" t="s">
        <v>41</v>
      </c>
      <c r="Q262" s="60" t="s">
        <v>62</v>
      </c>
      <c r="R262" s="61" t="s">
        <v>55</v>
      </c>
      <c r="S262" s="10" t="s">
        <v>53</v>
      </c>
      <c r="T262" s="62" t="str">
        <f>O262&amp;P262&amp;Q262&amp;R262&amp;S262</f>
        <v>10水冷式冷房能力≦35ON/OFF制御</v>
      </c>
      <c r="U262" s="63" t="s">
        <v>161</v>
      </c>
      <c r="V262" s="64">
        <v>0.1220657277</v>
      </c>
      <c r="W262" s="64">
        <v>0.87793427229999998</v>
      </c>
      <c r="X262" s="64">
        <v>0.1112216198</v>
      </c>
      <c r="Y262" s="64">
        <v>0.88335632630000005</v>
      </c>
      <c r="Z262" s="99">
        <v>0.91115999999999997</v>
      </c>
      <c r="AA262" s="65">
        <f>VLOOKUP(O262,既存・導入予定!$E$32:$S$43,13,0)</f>
        <v>0.121</v>
      </c>
      <c r="AB262" s="65">
        <f t="shared" si="17"/>
        <v>0.91115999999999997</v>
      </c>
    </row>
    <row r="263" spans="9:28" ht="13.5" customHeight="1">
      <c r="I263" s="54">
        <v>11</v>
      </c>
      <c r="J263" s="56" t="s">
        <v>8</v>
      </c>
      <c r="K263" s="56" t="s">
        <v>272</v>
      </c>
      <c r="L263" s="56" t="s">
        <v>538</v>
      </c>
      <c r="M263" s="40">
        <v>0.20200000000000001</v>
      </c>
      <c r="N263" s="57"/>
      <c r="O263" s="1">
        <v>10</v>
      </c>
      <c r="P263" s="59" t="s">
        <v>41</v>
      </c>
      <c r="Q263" s="60" t="s">
        <v>63</v>
      </c>
      <c r="R263" s="61" t="s">
        <v>55</v>
      </c>
      <c r="S263" s="10" t="s">
        <v>52</v>
      </c>
      <c r="T263" s="62" t="str">
        <f t="shared" ref="T263" si="22">O263&amp;P263&amp;Q263&amp;R263&amp;S263</f>
        <v>10水冷式冷房能力≦35段階制御</v>
      </c>
      <c r="U263" s="63" t="s">
        <v>161</v>
      </c>
      <c r="V263" s="64">
        <v>0.1220657277</v>
      </c>
      <c r="W263" s="64">
        <v>0.87793427229999998</v>
      </c>
      <c r="X263" s="64">
        <v>0.1112216198</v>
      </c>
      <c r="Y263" s="64">
        <v>0.88335632630000005</v>
      </c>
      <c r="Z263" s="99">
        <v>0.91115999999999997</v>
      </c>
      <c r="AA263" s="65">
        <f>VLOOKUP(O263,既存・導入予定!$E$32:$S$43,13,0)</f>
        <v>0.121</v>
      </c>
      <c r="AB263" s="65">
        <f t="shared" si="17"/>
        <v>0.91115999999999997</v>
      </c>
    </row>
    <row r="264" spans="9:28" ht="13.5" customHeight="1">
      <c r="I264" s="54">
        <v>11</v>
      </c>
      <c r="J264" s="56" t="s">
        <v>9</v>
      </c>
      <c r="K264" s="56" t="s">
        <v>271</v>
      </c>
      <c r="L264" s="56" t="s">
        <v>539</v>
      </c>
      <c r="M264" s="40">
        <v>0.16900000000000001</v>
      </c>
      <c r="N264" s="57"/>
      <c r="O264" s="1">
        <v>10</v>
      </c>
      <c r="P264" s="59" t="s">
        <v>41</v>
      </c>
      <c r="Q264" s="60" t="s">
        <v>63</v>
      </c>
      <c r="R264" s="61" t="s">
        <v>56</v>
      </c>
      <c r="S264" s="10" t="s">
        <v>53</v>
      </c>
      <c r="T264" s="62" t="str">
        <f>O264&amp;P264&amp;Q264&amp;R264&amp;S264</f>
        <v>10水冷式冷房35＜能力≦104ON/OFF制御</v>
      </c>
      <c r="U264" s="63" t="s">
        <v>162</v>
      </c>
      <c r="V264" s="64">
        <v>-9.6020889100000006E-2</v>
      </c>
      <c r="W264" s="64">
        <v>1.0960208891000001</v>
      </c>
      <c r="X264" s="64">
        <v>0.2477137086</v>
      </c>
      <c r="Y264" s="64">
        <v>0.92415359019999999</v>
      </c>
      <c r="Z264" s="99">
        <v>0.98607999999999996</v>
      </c>
      <c r="AA264" s="65">
        <f>VLOOKUP(O264,既存・導入予定!$E$32:$S$43,13,0)</f>
        <v>0.121</v>
      </c>
      <c r="AB264" s="65">
        <f t="shared" si="17"/>
        <v>0.98607999999999996</v>
      </c>
    </row>
    <row r="265" spans="9:28" ht="13.5" customHeight="1">
      <c r="I265" s="54">
        <v>11</v>
      </c>
      <c r="J265" s="56" t="s">
        <v>9</v>
      </c>
      <c r="K265" s="56" t="s">
        <v>272</v>
      </c>
      <c r="L265" s="56" t="s">
        <v>540</v>
      </c>
      <c r="M265" s="40">
        <v>0.13100000000000001</v>
      </c>
      <c r="N265" s="57"/>
      <c r="O265" s="1">
        <v>10</v>
      </c>
      <c r="P265" s="59" t="s">
        <v>41</v>
      </c>
      <c r="Q265" s="60" t="s">
        <v>63</v>
      </c>
      <c r="R265" s="61" t="s">
        <v>56</v>
      </c>
      <c r="S265" s="10" t="s">
        <v>52</v>
      </c>
      <c r="T265" s="62" t="str">
        <f t="shared" ref="T265:T289" si="23">O265&amp;P265&amp;Q265&amp;R265&amp;S265</f>
        <v>10水冷式冷房35＜能力≦104段階制御</v>
      </c>
      <c r="U265" s="63" t="s">
        <v>162</v>
      </c>
      <c r="V265" s="64">
        <v>-9.6020889100000006E-2</v>
      </c>
      <c r="W265" s="64">
        <v>1.0960208891000001</v>
      </c>
      <c r="X265" s="64">
        <v>0.2477137086</v>
      </c>
      <c r="Y265" s="64">
        <v>0.92415359019999999</v>
      </c>
      <c r="Z265" s="99">
        <v>0.98607999999999996</v>
      </c>
      <c r="AA265" s="65">
        <f>VLOOKUP(O265,既存・導入予定!$E$32:$S$43,13,0)</f>
        <v>0.121</v>
      </c>
      <c r="AB265" s="65">
        <f t="shared" si="17"/>
        <v>0.98607999999999996</v>
      </c>
    </row>
    <row r="266" spans="9:28" ht="13.5" customHeight="1">
      <c r="I266" s="54">
        <v>11</v>
      </c>
      <c r="J266" s="56" t="s">
        <v>10</v>
      </c>
      <c r="K266" s="56" t="s">
        <v>271</v>
      </c>
      <c r="L266" s="56" t="s">
        <v>541</v>
      </c>
      <c r="M266" s="40">
        <v>0</v>
      </c>
      <c r="N266" s="57"/>
      <c r="O266" s="1">
        <v>10</v>
      </c>
      <c r="P266" s="59" t="s">
        <v>41</v>
      </c>
      <c r="Q266" s="60" t="s">
        <v>63</v>
      </c>
      <c r="R266" s="61" t="s">
        <v>56</v>
      </c>
      <c r="S266" s="10" t="s">
        <v>157</v>
      </c>
      <c r="T266" s="62" t="str">
        <f t="shared" si="23"/>
        <v>10水冷式冷房35＜能力≦104インバータ制御</v>
      </c>
      <c r="U266" s="63" t="s">
        <v>163</v>
      </c>
      <c r="V266" s="64">
        <v>-0.14000000000000001</v>
      </c>
      <c r="W266" s="64">
        <v>1.1399999999999999</v>
      </c>
      <c r="X266" s="64">
        <v>0.26122065729999999</v>
      </c>
      <c r="Y266" s="64">
        <v>0.93938967139999996</v>
      </c>
      <c r="Z266" s="99">
        <v>1.0046900000000001</v>
      </c>
      <c r="AA266" s="65">
        <f>VLOOKUP(O266,既存・導入予定!$E$32:$S$43,13,0)</f>
        <v>0.121</v>
      </c>
      <c r="AB266" s="65">
        <f t="shared" si="17"/>
        <v>1.0046900000000001</v>
      </c>
    </row>
    <row r="267" spans="9:28" ht="13.5" customHeight="1">
      <c r="I267" s="54">
        <v>11</v>
      </c>
      <c r="J267" s="56" t="s">
        <v>10</v>
      </c>
      <c r="K267" s="56" t="s">
        <v>272</v>
      </c>
      <c r="L267" s="56" t="s">
        <v>542</v>
      </c>
      <c r="M267" s="40">
        <v>0.254</v>
      </c>
      <c r="N267" s="57"/>
      <c r="O267" s="1">
        <v>10</v>
      </c>
      <c r="P267" s="59" t="s">
        <v>41</v>
      </c>
      <c r="Q267" s="60" t="s">
        <v>63</v>
      </c>
      <c r="R267" s="61" t="s">
        <v>589</v>
      </c>
      <c r="S267" s="10" t="s">
        <v>52</v>
      </c>
      <c r="T267" s="62" t="str">
        <f t="shared" si="23"/>
        <v>10水冷式冷房104＜能力段階制御</v>
      </c>
      <c r="U267" s="63" t="s">
        <v>164</v>
      </c>
      <c r="V267" s="64">
        <v>5.0852387499999999E-2</v>
      </c>
      <c r="W267" s="64">
        <v>0.94914761250000002</v>
      </c>
      <c r="X267" s="64">
        <v>0.1907560442</v>
      </c>
      <c r="Y267" s="64">
        <v>0.87919578409999999</v>
      </c>
      <c r="Z267" s="99">
        <v>0.92688000000000004</v>
      </c>
      <c r="AA267" s="65">
        <f>VLOOKUP(O267,既存・導入予定!$E$32:$S$43,13,0)</f>
        <v>0.121</v>
      </c>
      <c r="AB267" s="65">
        <f t="shared" ref="AB267:AB330" si="24">IF(AA267&lt;=0.25,Z267,ROUNDDOWN(IF(AA267&gt;=0.5,V267*AA267+W267,X267*AA267+Y267),3))</f>
        <v>0.92688000000000004</v>
      </c>
    </row>
    <row r="268" spans="9:28" ht="13.5" customHeight="1">
      <c r="I268" s="54">
        <v>11</v>
      </c>
      <c r="J268" s="56" t="s">
        <v>11</v>
      </c>
      <c r="K268" s="56" t="s">
        <v>271</v>
      </c>
      <c r="L268" s="56" t="s">
        <v>543</v>
      </c>
      <c r="M268" s="40">
        <v>0</v>
      </c>
      <c r="N268" s="57"/>
      <c r="O268" s="1">
        <v>10</v>
      </c>
      <c r="P268" s="59" t="s">
        <v>41</v>
      </c>
      <c r="Q268" s="60" t="s">
        <v>63</v>
      </c>
      <c r="R268" s="61" t="s">
        <v>589</v>
      </c>
      <c r="S268" s="10" t="s">
        <v>160</v>
      </c>
      <c r="T268" s="62" t="str">
        <f t="shared" si="23"/>
        <v>10水冷式冷房104＜能力スライド弁制御</v>
      </c>
      <c r="U268" s="63" t="s">
        <v>165</v>
      </c>
      <c r="V268" s="64">
        <v>0.21872340430000001</v>
      </c>
      <c r="W268" s="64">
        <v>0.78127659569999997</v>
      </c>
      <c r="X268" s="64">
        <v>0.76152586509999998</v>
      </c>
      <c r="Y268" s="64">
        <v>0.50987536529999999</v>
      </c>
      <c r="Z268" s="99">
        <v>0.70025999999999999</v>
      </c>
      <c r="AA268" s="65">
        <f>VLOOKUP(O268,既存・導入予定!$E$32:$S$43,13,0)</f>
        <v>0.121</v>
      </c>
      <c r="AB268" s="65">
        <f t="shared" si="24"/>
        <v>0.70025999999999999</v>
      </c>
    </row>
    <row r="269" spans="9:28" ht="13.5" customHeight="1" thickBot="1">
      <c r="I269" s="54">
        <v>11</v>
      </c>
      <c r="J269" s="56" t="s">
        <v>11</v>
      </c>
      <c r="K269" s="56" t="s">
        <v>272</v>
      </c>
      <c r="L269" s="56" t="s">
        <v>544</v>
      </c>
      <c r="M269" s="40">
        <v>0.309</v>
      </c>
      <c r="N269" s="57"/>
      <c r="O269" s="2">
        <v>10</v>
      </c>
      <c r="P269" s="68" t="s">
        <v>41</v>
      </c>
      <c r="Q269" s="68" t="s">
        <v>63</v>
      </c>
      <c r="R269" s="69" t="s">
        <v>589</v>
      </c>
      <c r="S269" s="70" t="s">
        <v>157</v>
      </c>
      <c r="T269" s="71" t="str">
        <f t="shared" si="23"/>
        <v>10水冷式冷房104＜能力インバータ制御</v>
      </c>
      <c r="U269" s="72" t="s">
        <v>166</v>
      </c>
      <c r="V269" s="73">
        <v>-0.22</v>
      </c>
      <c r="W269" s="73">
        <v>1.22</v>
      </c>
      <c r="X269" s="73">
        <v>0.1733333333</v>
      </c>
      <c r="Y269" s="73">
        <v>1.0233333333000001</v>
      </c>
      <c r="Z269" s="100">
        <v>1.06667</v>
      </c>
      <c r="AA269" s="74">
        <f>VLOOKUP(O269,既存・導入予定!$E$32:$S$43,13,0)</f>
        <v>0.121</v>
      </c>
      <c r="AB269" s="74">
        <f t="shared" si="24"/>
        <v>1.06667</v>
      </c>
    </row>
    <row r="270" spans="9:28" ht="13.5" customHeight="1">
      <c r="I270" s="54">
        <v>11</v>
      </c>
      <c r="J270" s="56" t="s">
        <v>12</v>
      </c>
      <c r="K270" s="56" t="s">
        <v>271</v>
      </c>
      <c r="L270" s="56" t="s">
        <v>545</v>
      </c>
      <c r="M270" s="40">
        <v>0.18</v>
      </c>
      <c r="N270" s="57"/>
      <c r="O270" s="3">
        <v>10</v>
      </c>
      <c r="P270" s="75" t="s">
        <v>81</v>
      </c>
      <c r="Q270" s="75" t="s">
        <v>63</v>
      </c>
      <c r="R270" s="76" t="s">
        <v>592</v>
      </c>
      <c r="S270" s="77" t="s">
        <v>53</v>
      </c>
      <c r="T270" s="78" t="str">
        <f t="shared" si="23"/>
        <v>10空冷式（冷房専用）冷房能力≦31.3ON/OFF制御</v>
      </c>
      <c r="U270" s="79" t="s">
        <v>167</v>
      </c>
      <c r="V270" s="80">
        <v>0.1220657277</v>
      </c>
      <c r="W270" s="80">
        <v>0.87793427229999998</v>
      </c>
      <c r="X270" s="80">
        <v>0.1112216198</v>
      </c>
      <c r="Y270" s="80">
        <v>0.88335632630000005</v>
      </c>
      <c r="Z270" s="101">
        <v>0.91115999999999997</v>
      </c>
      <c r="AA270" s="81">
        <f>VLOOKUP(O270,既存・導入予定!$E$32:$S$43,13,0)</f>
        <v>0.121</v>
      </c>
      <c r="AB270" s="81">
        <f t="shared" si="24"/>
        <v>0.91115999999999997</v>
      </c>
    </row>
    <row r="271" spans="9:28" ht="13.5" customHeight="1">
      <c r="I271" s="54">
        <v>11</v>
      </c>
      <c r="J271" s="56" t="s">
        <v>12</v>
      </c>
      <c r="K271" s="56" t="s">
        <v>272</v>
      </c>
      <c r="L271" s="56" t="s">
        <v>546</v>
      </c>
      <c r="M271" s="40">
        <v>5.0999999999999997E-2</v>
      </c>
      <c r="N271" s="57"/>
      <c r="O271" s="1">
        <v>10</v>
      </c>
      <c r="P271" s="59" t="s">
        <v>81</v>
      </c>
      <c r="Q271" s="60" t="s">
        <v>63</v>
      </c>
      <c r="R271" s="76" t="s">
        <v>592</v>
      </c>
      <c r="S271" s="10" t="s">
        <v>157</v>
      </c>
      <c r="T271" s="62" t="str">
        <f t="shared" si="23"/>
        <v>10空冷式（冷房専用）冷房能力≦31.3インバータ制御</v>
      </c>
      <c r="U271" s="79" t="s">
        <v>168</v>
      </c>
      <c r="V271" s="64">
        <v>-0.45200000000000001</v>
      </c>
      <c r="W271" s="64">
        <v>1.452</v>
      </c>
      <c r="X271" s="64">
        <v>0.4345164319</v>
      </c>
      <c r="Y271" s="64">
        <v>1.0087417839999999</v>
      </c>
      <c r="Z271" s="99">
        <v>1.11737</v>
      </c>
      <c r="AA271" s="65">
        <f>VLOOKUP(O271,既存・導入予定!$E$32:$S$43,13,0)</f>
        <v>0.121</v>
      </c>
      <c r="AB271" s="65">
        <f t="shared" si="24"/>
        <v>1.11737</v>
      </c>
    </row>
    <row r="272" spans="9:28" ht="13.5" customHeight="1">
      <c r="I272" s="54">
        <v>12</v>
      </c>
      <c r="J272" s="56" t="s">
        <v>1</v>
      </c>
      <c r="K272" s="56" t="s">
        <v>271</v>
      </c>
      <c r="L272" s="56" t="s">
        <v>547</v>
      </c>
      <c r="M272" s="40">
        <v>0</v>
      </c>
      <c r="N272" s="57"/>
      <c r="O272" s="1">
        <v>10</v>
      </c>
      <c r="P272" s="59" t="s">
        <v>81</v>
      </c>
      <c r="Q272" s="60" t="s">
        <v>63</v>
      </c>
      <c r="R272" s="61" t="s">
        <v>593</v>
      </c>
      <c r="S272" s="10" t="s">
        <v>53</v>
      </c>
      <c r="T272" s="62" t="str">
        <f t="shared" si="23"/>
        <v>10空冷式（冷房専用）冷房31.3＜能力≦96.5ON/OFF制御</v>
      </c>
      <c r="U272" s="79" t="s">
        <v>169</v>
      </c>
      <c r="V272" s="64">
        <v>-0.10214499170000001</v>
      </c>
      <c r="W272" s="64">
        <v>1.1021449916999999</v>
      </c>
      <c r="X272" s="64">
        <v>0.24536083019999999</v>
      </c>
      <c r="Y272" s="64">
        <v>0.92839208070000001</v>
      </c>
      <c r="Z272" s="99">
        <v>0.98973</v>
      </c>
      <c r="AA272" s="65">
        <f>VLOOKUP(O272,既存・導入予定!$E$32:$S$43,13,0)</f>
        <v>0.121</v>
      </c>
      <c r="AB272" s="65">
        <f t="shared" si="24"/>
        <v>0.98973</v>
      </c>
    </row>
    <row r="273" spans="9:28" ht="13.5" customHeight="1">
      <c r="I273" s="54">
        <v>12</v>
      </c>
      <c r="J273" s="56" t="s">
        <v>1</v>
      </c>
      <c r="K273" s="56" t="s">
        <v>272</v>
      </c>
      <c r="L273" s="56" t="s">
        <v>548</v>
      </c>
      <c r="M273" s="40">
        <v>0.151</v>
      </c>
      <c r="N273" s="57"/>
      <c r="O273" s="1">
        <v>10</v>
      </c>
      <c r="P273" s="59" t="s">
        <v>81</v>
      </c>
      <c r="Q273" s="60" t="s">
        <v>63</v>
      </c>
      <c r="R273" s="61" t="s">
        <v>593</v>
      </c>
      <c r="S273" s="10" t="s">
        <v>52</v>
      </c>
      <c r="T273" s="62" t="str">
        <f t="shared" si="23"/>
        <v>10空冷式（冷房専用）冷房31.3＜能力≦96.5段階制御</v>
      </c>
      <c r="U273" s="79" t="s">
        <v>169</v>
      </c>
      <c r="V273" s="64">
        <v>-0.10214499170000001</v>
      </c>
      <c r="W273" s="64">
        <v>1.1021449916999999</v>
      </c>
      <c r="X273" s="64">
        <v>0.24536083019999999</v>
      </c>
      <c r="Y273" s="64">
        <v>0.92839208070000001</v>
      </c>
      <c r="Z273" s="99">
        <v>0.98973</v>
      </c>
      <c r="AA273" s="65">
        <f>VLOOKUP(O273,既存・導入予定!$E$32:$S$43,13,0)</f>
        <v>0.121</v>
      </c>
      <c r="AB273" s="65">
        <f t="shared" si="24"/>
        <v>0.98973</v>
      </c>
    </row>
    <row r="274" spans="9:28" ht="13.5" customHeight="1">
      <c r="I274" s="54">
        <v>12</v>
      </c>
      <c r="J274" s="56" t="s">
        <v>2</v>
      </c>
      <c r="K274" s="56" t="s">
        <v>271</v>
      </c>
      <c r="L274" s="56" t="s">
        <v>549</v>
      </c>
      <c r="M274" s="40">
        <v>0.109</v>
      </c>
      <c r="N274" s="57"/>
      <c r="O274" s="1">
        <v>10</v>
      </c>
      <c r="P274" s="59" t="s">
        <v>81</v>
      </c>
      <c r="Q274" s="60" t="s">
        <v>63</v>
      </c>
      <c r="R274" s="61" t="s">
        <v>593</v>
      </c>
      <c r="S274" s="10" t="s">
        <v>157</v>
      </c>
      <c r="T274" s="62" t="str">
        <f t="shared" si="23"/>
        <v>10空冷式（冷房専用）冷房31.3＜能力≦96.5インバータ制御</v>
      </c>
      <c r="U274" s="79" t="s">
        <v>170</v>
      </c>
      <c r="V274" s="64">
        <v>-0.44831570110000002</v>
      </c>
      <c r="W274" s="64">
        <v>1.4483157011000001</v>
      </c>
      <c r="X274" s="64">
        <v>0.2888480591</v>
      </c>
      <c r="Y274" s="64">
        <v>1.079733821</v>
      </c>
      <c r="Z274" s="99">
        <v>1.15195</v>
      </c>
      <c r="AA274" s="65">
        <f>VLOOKUP(O274,既存・導入予定!$E$32:$S$43,13,0)</f>
        <v>0.121</v>
      </c>
      <c r="AB274" s="65">
        <f t="shared" si="24"/>
        <v>1.15195</v>
      </c>
    </row>
    <row r="275" spans="9:28" ht="13.5" customHeight="1">
      <c r="I275" s="54">
        <v>12</v>
      </c>
      <c r="J275" s="56" t="s">
        <v>2</v>
      </c>
      <c r="K275" s="56" t="s">
        <v>272</v>
      </c>
      <c r="L275" s="56" t="s">
        <v>550</v>
      </c>
      <c r="M275" s="40">
        <v>0.156</v>
      </c>
      <c r="N275" s="57"/>
      <c r="O275" s="1">
        <v>10</v>
      </c>
      <c r="P275" s="59" t="s">
        <v>81</v>
      </c>
      <c r="Q275" s="60" t="s">
        <v>63</v>
      </c>
      <c r="R275" s="61" t="s">
        <v>590</v>
      </c>
      <c r="S275" s="10" t="s">
        <v>52</v>
      </c>
      <c r="T275" s="62" t="str">
        <f t="shared" si="23"/>
        <v>10空冷式（冷房専用）冷房96.5＜能力段階制御</v>
      </c>
      <c r="U275" s="79" t="s">
        <v>171</v>
      </c>
      <c r="V275" s="64">
        <v>-3.8026303300000001E-2</v>
      </c>
      <c r="W275" s="64">
        <v>1.0380263032999999</v>
      </c>
      <c r="X275" s="64">
        <v>0.22036567970000001</v>
      </c>
      <c r="Y275" s="64">
        <v>0.90883031179999996</v>
      </c>
      <c r="Z275" s="99">
        <v>0.96392</v>
      </c>
      <c r="AA275" s="65">
        <f>VLOOKUP(O275,既存・導入予定!$E$32:$S$43,13,0)</f>
        <v>0.121</v>
      </c>
      <c r="AB275" s="65">
        <f t="shared" si="24"/>
        <v>0.96392</v>
      </c>
    </row>
    <row r="276" spans="9:28" ht="13.5" customHeight="1">
      <c r="I276" s="54">
        <v>12</v>
      </c>
      <c r="J276" s="56" t="s">
        <v>3</v>
      </c>
      <c r="K276" s="56" t="s">
        <v>271</v>
      </c>
      <c r="L276" s="56" t="s">
        <v>551</v>
      </c>
      <c r="M276" s="40">
        <v>0</v>
      </c>
      <c r="N276" s="57"/>
      <c r="O276" s="1">
        <v>10</v>
      </c>
      <c r="P276" s="59" t="s">
        <v>81</v>
      </c>
      <c r="Q276" s="60" t="s">
        <v>63</v>
      </c>
      <c r="R276" s="61" t="s">
        <v>590</v>
      </c>
      <c r="S276" s="10" t="s">
        <v>160</v>
      </c>
      <c r="T276" s="62" t="str">
        <f t="shared" si="23"/>
        <v>10空冷式（冷房専用）冷房96.5＜能力スライド弁制御</v>
      </c>
      <c r="U276" s="79" t="s">
        <v>172</v>
      </c>
      <c r="V276" s="64">
        <v>0.125</v>
      </c>
      <c r="W276" s="64">
        <v>0.875</v>
      </c>
      <c r="X276" s="64">
        <v>0.95833333330000003</v>
      </c>
      <c r="Y276" s="64">
        <v>0.45833333329999998</v>
      </c>
      <c r="Z276" s="99">
        <v>0.69791999999999998</v>
      </c>
      <c r="AA276" s="65">
        <f>VLOOKUP(O276,既存・導入予定!$E$32:$S$43,13,0)</f>
        <v>0.121</v>
      </c>
      <c r="AB276" s="65">
        <f t="shared" si="24"/>
        <v>0.69791999999999998</v>
      </c>
    </row>
    <row r="277" spans="9:28" ht="13.5" customHeight="1" thickBot="1">
      <c r="I277" s="54">
        <v>12</v>
      </c>
      <c r="J277" s="56" t="s">
        <v>3</v>
      </c>
      <c r="K277" s="56" t="s">
        <v>272</v>
      </c>
      <c r="L277" s="56" t="s">
        <v>552</v>
      </c>
      <c r="M277" s="40">
        <v>0.191</v>
      </c>
      <c r="N277" s="57"/>
      <c r="O277" s="2">
        <v>10</v>
      </c>
      <c r="P277" s="68" t="s">
        <v>81</v>
      </c>
      <c r="Q277" s="68" t="s">
        <v>63</v>
      </c>
      <c r="R277" s="69" t="s">
        <v>590</v>
      </c>
      <c r="S277" s="70" t="s">
        <v>157</v>
      </c>
      <c r="T277" s="71" t="str">
        <f t="shared" si="23"/>
        <v>10空冷式（冷房専用）冷房96.5＜能力インバータ制御</v>
      </c>
      <c r="U277" s="72" t="s">
        <v>173</v>
      </c>
      <c r="V277" s="73">
        <v>-0.30225513710000002</v>
      </c>
      <c r="W277" s="73">
        <v>1.3022551371</v>
      </c>
      <c r="X277" s="73">
        <v>-0.1552682987</v>
      </c>
      <c r="Y277" s="73">
        <v>1.2287617179000001</v>
      </c>
      <c r="Z277" s="100">
        <v>1.18994</v>
      </c>
      <c r="AA277" s="74">
        <f>VLOOKUP(O277,既存・導入予定!$E$32:$S$43,13,0)</f>
        <v>0.121</v>
      </c>
      <c r="AB277" s="74">
        <f t="shared" si="24"/>
        <v>1.18994</v>
      </c>
    </row>
    <row r="278" spans="9:28" ht="13.5" customHeight="1">
      <c r="I278" s="54">
        <v>12</v>
      </c>
      <c r="J278" s="56" t="s">
        <v>4</v>
      </c>
      <c r="K278" s="56" t="s">
        <v>271</v>
      </c>
      <c r="L278" s="56" t="s">
        <v>553</v>
      </c>
      <c r="M278" s="40">
        <v>0</v>
      </c>
      <c r="N278" s="57"/>
      <c r="O278" s="3">
        <v>10</v>
      </c>
      <c r="P278" s="75" t="s">
        <v>61</v>
      </c>
      <c r="Q278" s="75" t="s">
        <v>63</v>
      </c>
      <c r="R278" s="76" t="s">
        <v>592</v>
      </c>
      <c r="S278" s="77" t="s">
        <v>53</v>
      </c>
      <c r="T278" s="78" t="str">
        <f t="shared" si="23"/>
        <v>10空冷式（ヒートポンプ）冷房能力≦31.3ON/OFF制御</v>
      </c>
      <c r="U278" s="79" t="s">
        <v>174</v>
      </c>
      <c r="V278" s="80">
        <v>0.1220657277</v>
      </c>
      <c r="W278" s="80">
        <v>0.87793427229999998</v>
      </c>
      <c r="X278" s="80">
        <v>0.1112216198</v>
      </c>
      <c r="Y278" s="80">
        <v>0.88335632630000005</v>
      </c>
      <c r="Z278" s="101">
        <v>0.91161999999999999</v>
      </c>
      <c r="AA278" s="81">
        <f>VLOOKUP(O278,既存・導入予定!$E$32:$S$43,13,0)</f>
        <v>0.121</v>
      </c>
      <c r="AB278" s="81">
        <f t="shared" si="24"/>
        <v>0.91161999999999999</v>
      </c>
    </row>
    <row r="279" spans="9:28" ht="13.5" customHeight="1">
      <c r="I279" s="54">
        <v>12</v>
      </c>
      <c r="J279" s="56" t="s">
        <v>4</v>
      </c>
      <c r="K279" s="56" t="s">
        <v>272</v>
      </c>
      <c r="L279" s="56" t="s">
        <v>554</v>
      </c>
      <c r="M279" s="40">
        <v>0.316</v>
      </c>
      <c r="N279" s="57"/>
      <c r="O279" s="1">
        <v>10</v>
      </c>
      <c r="P279" s="60" t="s">
        <v>61</v>
      </c>
      <c r="Q279" s="60" t="s">
        <v>63</v>
      </c>
      <c r="R279" s="61" t="s">
        <v>593</v>
      </c>
      <c r="S279" s="10" t="s">
        <v>52</v>
      </c>
      <c r="T279" s="62" t="str">
        <f t="shared" si="23"/>
        <v>10空冷式（ヒートポンプ）冷房31.3＜能力≦96.5段階制御</v>
      </c>
      <c r="U279" s="63" t="s">
        <v>175</v>
      </c>
      <c r="V279" s="64">
        <v>-7.3641976200000001E-2</v>
      </c>
      <c r="W279" s="64">
        <v>1.0736419762</v>
      </c>
      <c r="X279" s="64">
        <v>0.25312061679999998</v>
      </c>
      <c r="Y279" s="64">
        <v>0.91026067970000002</v>
      </c>
      <c r="Z279" s="99">
        <v>0.97353999999999996</v>
      </c>
      <c r="AA279" s="65">
        <f>VLOOKUP(O279,既存・導入予定!$E$32:$S$43,13,0)</f>
        <v>0.121</v>
      </c>
      <c r="AB279" s="65">
        <f t="shared" si="24"/>
        <v>0.97353999999999996</v>
      </c>
    </row>
    <row r="280" spans="9:28" ht="13.5" customHeight="1">
      <c r="I280" s="54">
        <v>12</v>
      </c>
      <c r="J280" s="56" t="s">
        <v>5</v>
      </c>
      <c r="K280" s="56" t="s">
        <v>271</v>
      </c>
      <c r="L280" s="56" t="s">
        <v>555</v>
      </c>
      <c r="M280" s="40">
        <v>0.13200000000000001</v>
      </c>
      <c r="N280" s="57"/>
      <c r="O280" s="1">
        <v>10</v>
      </c>
      <c r="P280" s="60" t="s">
        <v>61</v>
      </c>
      <c r="Q280" s="60" t="s">
        <v>63</v>
      </c>
      <c r="R280" s="61" t="s">
        <v>593</v>
      </c>
      <c r="S280" s="10" t="s">
        <v>157</v>
      </c>
      <c r="T280" s="62" t="str">
        <f t="shared" si="23"/>
        <v>10空冷式（ヒートポンプ）冷房31.3＜能力≦96.5インバータ制御</v>
      </c>
      <c r="U280" s="63" t="s">
        <v>176</v>
      </c>
      <c r="V280" s="64">
        <v>-0.1910561449</v>
      </c>
      <c r="W280" s="64">
        <v>1.1910561448999999</v>
      </c>
      <c r="X280" s="64">
        <v>0.20284681330000001</v>
      </c>
      <c r="Y280" s="64">
        <v>0.99410466580000001</v>
      </c>
      <c r="Z280" s="99">
        <v>1.0448200000000001</v>
      </c>
      <c r="AA280" s="65">
        <f>VLOOKUP(O280,既存・導入予定!$E$32:$S$43,13,0)</f>
        <v>0.121</v>
      </c>
      <c r="AB280" s="65">
        <f t="shared" si="24"/>
        <v>1.0448200000000001</v>
      </c>
    </row>
    <row r="281" spans="9:28" ht="13.5" customHeight="1">
      <c r="I281" s="54">
        <v>12</v>
      </c>
      <c r="J281" s="56" t="s">
        <v>5</v>
      </c>
      <c r="K281" s="56" t="s">
        <v>272</v>
      </c>
      <c r="L281" s="56" t="s">
        <v>556</v>
      </c>
      <c r="M281" s="40">
        <v>0.16900000000000001</v>
      </c>
      <c r="N281" s="57"/>
      <c r="O281" s="1">
        <v>10</v>
      </c>
      <c r="P281" s="60" t="s">
        <v>61</v>
      </c>
      <c r="Q281" s="60" t="s">
        <v>63</v>
      </c>
      <c r="R281" s="61" t="s">
        <v>590</v>
      </c>
      <c r="S281" s="10" t="s">
        <v>52</v>
      </c>
      <c r="T281" s="62" t="str">
        <f t="shared" si="23"/>
        <v>10空冷式（ヒートポンプ）冷房96.5＜能力段階制御</v>
      </c>
      <c r="U281" s="63" t="s">
        <v>177</v>
      </c>
      <c r="V281" s="64">
        <v>-1.1106544600000001E-2</v>
      </c>
      <c r="W281" s="64">
        <v>1.0111065446</v>
      </c>
      <c r="X281" s="64">
        <v>0.18594431140000001</v>
      </c>
      <c r="Y281" s="64">
        <v>0.91258111659999996</v>
      </c>
      <c r="Z281" s="99">
        <v>0.95906999999999998</v>
      </c>
      <c r="AA281" s="65">
        <f>VLOOKUP(O281,既存・導入予定!$E$32:$S$43,13,0)</f>
        <v>0.121</v>
      </c>
      <c r="AB281" s="65">
        <f t="shared" si="24"/>
        <v>0.95906999999999998</v>
      </c>
    </row>
    <row r="282" spans="9:28" ht="13.5" customHeight="1">
      <c r="I282" s="54">
        <v>12</v>
      </c>
      <c r="J282" s="56" t="s">
        <v>6</v>
      </c>
      <c r="K282" s="56" t="s">
        <v>271</v>
      </c>
      <c r="L282" s="56" t="s">
        <v>557</v>
      </c>
      <c r="M282" s="40">
        <v>0</v>
      </c>
      <c r="N282" s="57"/>
      <c r="O282" s="1">
        <v>10</v>
      </c>
      <c r="P282" s="60" t="s">
        <v>61</v>
      </c>
      <c r="Q282" s="60" t="s">
        <v>63</v>
      </c>
      <c r="R282" s="61" t="s">
        <v>590</v>
      </c>
      <c r="S282" s="10" t="s">
        <v>160</v>
      </c>
      <c r="T282" s="62" t="str">
        <f t="shared" si="23"/>
        <v>10空冷式（ヒートポンプ）冷房96.5＜能力スライド弁制御</v>
      </c>
      <c r="U282" s="63" t="s">
        <v>178</v>
      </c>
      <c r="V282" s="64">
        <v>0.17299999999999999</v>
      </c>
      <c r="W282" s="64">
        <v>0.82699999999999996</v>
      </c>
      <c r="X282" s="64">
        <v>0.86133333329999995</v>
      </c>
      <c r="Y282" s="64">
        <v>0.4828333333</v>
      </c>
      <c r="Z282" s="99">
        <v>0.69816999999999996</v>
      </c>
      <c r="AA282" s="65">
        <f>VLOOKUP(O282,既存・導入予定!$E$32:$S$43,13,0)</f>
        <v>0.121</v>
      </c>
      <c r="AB282" s="65">
        <f t="shared" si="24"/>
        <v>0.69816999999999996</v>
      </c>
    </row>
    <row r="283" spans="9:28" ht="13.5" customHeight="1" thickBot="1">
      <c r="I283" s="54">
        <v>12</v>
      </c>
      <c r="J283" s="56" t="s">
        <v>6</v>
      </c>
      <c r="K283" s="56" t="s">
        <v>272</v>
      </c>
      <c r="L283" s="56" t="s">
        <v>558</v>
      </c>
      <c r="M283" s="40">
        <v>0.16600000000000001</v>
      </c>
      <c r="N283" s="57"/>
      <c r="O283" s="2">
        <v>10</v>
      </c>
      <c r="P283" s="68" t="s">
        <v>61</v>
      </c>
      <c r="Q283" s="68" t="s">
        <v>63</v>
      </c>
      <c r="R283" s="69" t="s">
        <v>590</v>
      </c>
      <c r="S283" s="70" t="s">
        <v>157</v>
      </c>
      <c r="T283" s="71" t="str">
        <f t="shared" si="23"/>
        <v>10空冷式（ヒートポンプ）冷房96.5＜能力インバータ制御</v>
      </c>
      <c r="U283" s="72" t="s">
        <v>179</v>
      </c>
      <c r="V283" s="73">
        <v>-0.27426738779999998</v>
      </c>
      <c r="W283" s="73">
        <v>1.2742673877999999</v>
      </c>
      <c r="X283" s="73">
        <v>-3.1674462E-2</v>
      </c>
      <c r="Y283" s="73">
        <v>1.1529709249</v>
      </c>
      <c r="Z283" s="100">
        <v>1.1450499999999999</v>
      </c>
      <c r="AA283" s="74">
        <f>VLOOKUP(O283,既存・導入予定!$E$32:$S$43,13,0)</f>
        <v>0.121</v>
      </c>
      <c r="AB283" s="74">
        <f t="shared" si="24"/>
        <v>1.1450499999999999</v>
      </c>
    </row>
    <row r="284" spans="9:28" ht="13.5" customHeight="1">
      <c r="I284" s="54">
        <v>12</v>
      </c>
      <c r="J284" s="56" t="s">
        <v>7</v>
      </c>
      <c r="K284" s="56" t="s">
        <v>271</v>
      </c>
      <c r="L284" s="56" t="s">
        <v>559</v>
      </c>
      <c r="M284" s="40">
        <v>0</v>
      </c>
      <c r="N284" s="57"/>
      <c r="O284" s="38">
        <v>10</v>
      </c>
      <c r="P284" s="82" t="s">
        <v>61</v>
      </c>
      <c r="Q284" s="82" t="s">
        <v>180</v>
      </c>
      <c r="R284" s="83" t="s">
        <v>592</v>
      </c>
      <c r="S284" s="84" t="s">
        <v>53</v>
      </c>
      <c r="T284" s="85" t="str">
        <f t="shared" si="23"/>
        <v>10空冷式（ヒートポンプ）暖房能力≦31.3ON/OFF制御</v>
      </c>
      <c r="U284" s="86" t="s">
        <v>174</v>
      </c>
      <c r="V284" s="87">
        <v>0.1220657277</v>
      </c>
      <c r="W284" s="87">
        <v>0.87793427229999998</v>
      </c>
      <c r="X284" s="87">
        <v>0.1112216198</v>
      </c>
      <c r="Y284" s="87">
        <v>0.88335632630000005</v>
      </c>
      <c r="Z284" s="102">
        <v>0.91161999999999999</v>
      </c>
      <c r="AA284" s="88">
        <f>VLOOKUP(O284,既存・導入予定!$E$32:$S$43,13,0)</f>
        <v>0.121</v>
      </c>
      <c r="AB284" s="88">
        <f t="shared" si="24"/>
        <v>0.91161999999999999</v>
      </c>
    </row>
    <row r="285" spans="9:28" ht="13.5" customHeight="1">
      <c r="I285" s="54">
        <v>12</v>
      </c>
      <c r="J285" s="56" t="s">
        <v>7</v>
      </c>
      <c r="K285" s="56" t="s">
        <v>272</v>
      </c>
      <c r="L285" s="56" t="s">
        <v>560</v>
      </c>
      <c r="M285" s="40">
        <v>0.156</v>
      </c>
      <c r="N285" s="57"/>
      <c r="O285" s="1">
        <v>10</v>
      </c>
      <c r="P285" s="60" t="s">
        <v>61</v>
      </c>
      <c r="Q285" s="60" t="s">
        <v>180</v>
      </c>
      <c r="R285" s="61" t="s">
        <v>593</v>
      </c>
      <c r="S285" s="10" t="s">
        <v>52</v>
      </c>
      <c r="T285" s="62" t="str">
        <f t="shared" si="23"/>
        <v>10空冷式（ヒートポンプ）暖房31.3＜能力≦96.5段階制御</v>
      </c>
      <c r="U285" s="63" t="s">
        <v>175</v>
      </c>
      <c r="V285" s="64">
        <v>-7.3641976200000001E-2</v>
      </c>
      <c r="W285" s="64">
        <v>1.0736419762</v>
      </c>
      <c r="X285" s="64">
        <v>0.25312061679999998</v>
      </c>
      <c r="Y285" s="64">
        <v>0.91026067970000002</v>
      </c>
      <c r="Z285" s="99">
        <v>0.97353999999999996</v>
      </c>
      <c r="AA285" s="65">
        <f>VLOOKUP(O285,既存・導入予定!$E$32:$S$43,13,0)</f>
        <v>0.121</v>
      </c>
      <c r="AB285" s="65">
        <f t="shared" si="24"/>
        <v>0.97353999999999996</v>
      </c>
    </row>
    <row r="286" spans="9:28" ht="13.5" customHeight="1">
      <c r="I286" s="54">
        <v>12</v>
      </c>
      <c r="J286" s="56" t="s">
        <v>8</v>
      </c>
      <c r="K286" s="56" t="s">
        <v>271</v>
      </c>
      <c r="L286" s="56" t="s">
        <v>561</v>
      </c>
      <c r="M286" s="40">
        <v>7.2999999999999995E-2</v>
      </c>
      <c r="N286" s="57"/>
      <c r="O286" s="1">
        <v>10</v>
      </c>
      <c r="P286" s="60" t="s">
        <v>61</v>
      </c>
      <c r="Q286" s="60" t="s">
        <v>180</v>
      </c>
      <c r="R286" s="61" t="s">
        <v>593</v>
      </c>
      <c r="S286" s="10" t="s">
        <v>157</v>
      </c>
      <c r="T286" s="62" t="str">
        <f t="shared" si="23"/>
        <v>10空冷式（ヒートポンプ）暖房31.3＜能力≦96.5インバータ制御</v>
      </c>
      <c r="U286" s="63" t="s">
        <v>176</v>
      </c>
      <c r="V286" s="64">
        <v>-0.1910561449</v>
      </c>
      <c r="W286" s="64">
        <v>1.1910561448999999</v>
      </c>
      <c r="X286" s="64">
        <v>0.20284681330000001</v>
      </c>
      <c r="Y286" s="64">
        <v>0.99410466580000001</v>
      </c>
      <c r="Z286" s="99">
        <v>1.0448200000000001</v>
      </c>
      <c r="AA286" s="65">
        <f>VLOOKUP(O286,既存・導入予定!$E$32:$S$43,13,0)</f>
        <v>0.121</v>
      </c>
      <c r="AB286" s="65">
        <f t="shared" si="24"/>
        <v>1.0448200000000001</v>
      </c>
    </row>
    <row r="287" spans="9:28" ht="14.25" customHeight="1">
      <c r="I287" s="54">
        <v>12</v>
      </c>
      <c r="J287" s="56" t="s">
        <v>8</v>
      </c>
      <c r="K287" s="56" t="s">
        <v>272</v>
      </c>
      <c r="L287" s="56" t="s">
        <v>562</v>
      </c>
      <c r="M287" s="40">
        <v>0.27600000000000002</v>
      </c>
      <c r="N287" s="57"/>
      <c r="O287" s="1">
        <v>10</v>
      </c>
      <c r="P287" s="60" t="s">
        <v>61</v>
      </c>
      <c r="Q287" s="60" t="s">
        <v>180</v>
      </c>
      <c r="R287" s="61" t="s">
        <v>590</v>
      </c>
      <c r="S287" s="10" t="s">
        <v>52</v>
      </c>
      <c r="T287" s="62" t="str">
        <f t="shared" si="23"/>
        <v>10空冷式（ヒートポンプ）暖房96.5＜能力段階制御</v>
      </c>
      <c r="U287" s="63" t="s">
        <v>177</v>
      </c>
      <c r="V287" s="64">
        <v>-1.1106544600000001E-2</v>
      </c>
      <c r="W287" s="64">
        <v>1.0111065446</v>
      </c>
      <c r="X287" s="64">
        <v>0.18594431140000001</v>
      </c>
      <c r="Y287" s="64">
        <v>0.91258111659999996</v>
      </c>
      <c r="Z287" s="99">
        <v>0.95906999999999998</v>
      </c>
      <c r="AA287" s="65">
        <f>VLOOKUP(O287,既存・導入予定!$E$32:$S$43,13,0)</f>
        <v>0.121</v>
      </c>
      <c r="AB287" s="65">
        <f t="shared" si="24"/>
        <v>0.95906999999999998</v>
      </c>
    </row>
    <row r="288" spans="9:28" ht="13.5" customHeight="1">
      <c r="I288" s="54">
        <v>12</v>
      </c>
      <c r="J288" s="56" t="s">
        <v>9</v>
      </c>
      <c r="K288" s="56" t="s">
        <v>271</v>
      </c>
      <c r="L288" s="56" t="s">
        <v>563</v>
      </c>
      <c r="M288" s="40">
        <v>0</v>
      </c>
      <c r="N288" s="57"/>
      <c r="O288" s="1">
        <v>10</v>
      </c>
      <c r="P288" s="60" t="s">
        <v>61</v>
      </c>
      <c r="Q288" s="60" t="s">
        <v>180</v>
      </c>
      <c r="R288" s="61" t="s">
        <v>590</v>
      </c>
      <c r="S288" s="10" t="s">
        <v>160</v>
      </c>
      <c r="T288" s="62" t="str">
        <f t="shared" si="23"/>
        <v>10空冷式（ヒートポンプ）暖房96.5＜能力スライド弁制御</v>
      </c>
      <c r="U288" s="63" t="s">
        <v>178</v>
      </c>
      <c r="V288" s="64">
        <v>0.17299999999999999</v>
      </c>
      <c r="W288" s="64">
        <v>0.82699999999999996</v>
      </c>
      <c r="X288" s="64">
        <v>0.86133333329999995</v>
      </c>
      <c r="Y288" s="64">
        <v>0.4828333333</v>
      </c>
      <c r="Z288" s="99">
        <v>0.69816999999999996</v>
      </c>
      <c r="AA288" s="65">
        <f>VLOOKUP(O288,既存・導入予定!$E$32:$S$43,13,0)</f>
        <v>0.121</v>
      </c>
      <c r="AB288" s="65">
        <f t="shared" si="24"/>
        <v>0.69816999999999996</v>
      </c>
    </row>
    <row r="289" spans="9:28" ht="13.5" customHeight="1" thickBot="1">
      <c r="I289" s="54">
        <v>12</v>
      </c>
      <c r="J289" s="56" t="s">
        <v>9</v>
      </c>
      <c r="K289" s="56" t="s">
        <v>272</v>
      </c>
      <c r="L289" s="56" t="s">
        <v>564</v>
      </c>
      <c r="M289" s="40">
        <v>0.224</v>
      </c>
      <c r="N289" s="57"/>
      <c r="O289" s="2">
        <v>10</v>
      </c>
      <c r="P289" s="68" t="s">
        <v>61</v>
      </c>
      <c r="Q289" s="68" t="s">
        <v>180</v>
      </c>
      <c r="R289" s="69" t="s">
        <v>590</v>
      </c>
      <c r="S289" s="70" t="s">
        <v>157</v>
      </c>
      <c r="T289" s="71" t="str">
        <f t="shared" si="23"/>
        <v>10空冷式（ヒートポンプ）暖房96.5＜能力インバータ制御</v>
      </c>
      <c r="U289" s="72" t="s">
        <v>179</v>
      </c>
      <c r="V289" s="73">
        <v>-0.27426738779999998</v>
      </c>
      <c r="W289" s="73">
        <v>1.2742673877999999</v>
      </c>
      <c r="X289" s="73">
        <v>-3.1674462E-2</v>
      </c>
      <c r="Y289" s="73">
        <v>1.1529709249</v>
      </c>
      <c r="Z289" s="100">
        <v>1.1450499999999999</v>
      </c>
      <c r="AA289" s="74">
        <f>VLOOKUP(O289,既存・導入予定!$E$32:$S$43,13,0)</f>
        <v>0.121</v>
      </c>
      <c r="AB289" s="74">
        <f t="shared" si="24"/>
        <v>1.1450499999999999</v>
      </c>
    </row>
    <row r="290" spans="9:28" ht="13.5" customHeight="1">
      <c r="I290" s="54">
        <v>12</v>
      </c>
      <c r="J290" s="56" t="s">
        <v>10</v>
      </c>
      <c r="K290" s="56" t="s">
        <v>271</v>
      </c>
      <c r="L290" s="56" t="s">
        <v>565</v>
      </c>
      <c r="M290" s="40">
        <v>0</v>
      </c>
      <c r="N290" s="57"/>
      <c r="O290" s="4">
        <v>11</v>
      </c>
      <c r="P290" s="59" t="s">
        <v>41</v>
      </c>
      <c r="Q290" s="60" t="s">
        <v>62</v>
      </c>
      <c r="R290" s="61" t="s">
        <v>55</v>
      </c>
      <c r="S290" s="10" t="s">
        <v>53</v>
      </c>
      <c r="T290" s="62" t="str">
        <f>O290&amp;P290&amp;Q290&amp;R290&amp;S290</f>
        <v>11水冷式冷房能力≦35ON/OFF制御</v>
      </c>
      <c r="U290" s="63" t="s">
        <v>161</v>
      </c>
      <c r="V290" s="64">
        <v>0.1220657277</v>
      </c>
      <c r="W290" s="64">
        <v>0.87793427229999998</v>
      </c>
      <c r="X290" s="64">
        <v>0.1112216198</v>
      </c>
      <c r="Y290" s="64">
        <v>0.88335632630000005</v>
      </c>
      <c r="Z290" s="99">
        <v>0.91115999999999997</v>
      </c>
      <c r="AA290" s="65">
        <f>VLOOKUP(O290,既存・導入予定!$E$32:$S$43,13,0)</f>
        <v>0.254</v>
      </c>
      <c r="AB290" s="65">
        <f t="shared" si="24"/>
        <v>0.91100000000000003</v>
      </c>
    </row>
    <row r="291" spans="9:28" ht="14.25" customHeight="1">
      <c r="I291" s="54">
        <v>12</v>
      </c>
      <c r="J291" s="56" t="s">
        <v>10</v>
      </c>
      <c r="K291" s="56" t="s">
        <v>272</v>
      </c>
      <c r="L291" s="56" t="s">
        <v>566</v>
      </c>
      <c r="M291" s="40">
        <v>0.42199999999999999</v>
      </c>
      <c r="N291" s="57"/>
      <c r="O291" s="4">
        <v>11</v>
      </c>
      <c r="P291" s="59" t="s">
        <v>41</v>
      </c>
      <c r="Q291" s="60" t="s">
        <v>63</v>
      </c>
      <c r="R291" s="61" t="s">
        <v>55</v>
      </c>
      <c r="S291" s="10" t="s">
        <v>52</v>
      </c>
      <c r="T291" s="62" t="str">
        <f t="shared" ref="T291" si="25">O291&amp;P291&amp;Q291&amp;R291&amp;S291</f>
        <v>11水冷式冷房能力≦35段階制御</v>
      </c>
      <c r="U291" s="63" t="s">
        <v>161</v>
      </c>
      <c r="V291" s="64">
        <v>0.1220657277</v>
      </c>
      <c r="W291" s="64">
        <v>0.87793427229999998</v>
      </c>
      <c r="X291" s="64">
        <v>0.1112216198</v>
      </c>
      <c r="Y291" s="64">
        <v>0.88335632630000005</v>
      </c>
      <c r="Z291" s="99">
        <v>0.91115999999999997</v>
      </c>
      <c r="AA291" s="65">
        <f>VLOOKUP(O291,既存・導入予定!$E$32:$S$43,13,0)</f>
        <v>0.254</v>
      </c>
      <c r="AB291" s="65">
        <f t="shared" si="24"/>
        <v>0.91100000000000003</v>
      </c>
    </row>
    <row r="292" spans="9:28" ht="13.5" customHeight="1">
      <c r="I292" s="54">
        <v>12</v>
      </c>
      <c r="J292" s="56" t="s">
        <v>11</v>
      </c>
      <c r="K292" s="56" t="s">
        <v>271</v>
      </c>
      <c r="L292" s="56" t="s">
        <v>567</v>
      </c>
      <c r="M292" s="40">
        <v>0</v>
      </c>
      <c r="N292" s="57"/>
      <c r="O292" s="4">
        <v>11</v>
      </c>
      <c r="P292" s="59" t="s">
        <v>41</v>
      </c>
      <c r="Q292" s="60" t="s">
        <v>63</v>
      </c>
      <c r="R292" s="61" t="s">
        <v>56</v>
      </c>
      <c r="S292" s="10" t="s">
        <v>53</v>
      </c>
      <c r="T292" s="62" t="str">
        <f>O292&amp;P292&amp;Q292&amp;R292&amp;S292</f>
        <v>11水冷式冷房35＜能力≦104ON/OFF制御</v>
      </c>
      <c r="U292" s="63" t="s">
        <v>162</v>
      </c>
      <c r="V292" s="64">
        <v>-9.6020889100000006E-2</v>
      </c>
      <c r="W292" s="64">
        <v>1.0960208891000001</v>
      </c>
      <c r="X292" s="64">
        <v>0.2477137086</v>
      </c>
      <c r="Y292" s="64">
        <v>0.92415359019999999</v>
      </c>
      <c r="Z292" s="99">
        <v>0.98607999999999996</v>
      </c>
      <c r="AA292" s="65">
        <f>VLOOKUP(O292,既存・導入予定!$E$32:$S$43,13,0)</f>
        <v>0.254</v>
      </c>
      <c r="AB292" s="65">
        <f t="shared" si="24"/>
        <v>0.98699999999999999</v>
      </c>
    </row>
    <row r="293" spans="9:28" ht="13.5" customHeight="1">
      <c r="I293" s="54">
        <v>12</v>
      </c>
      <c r="J293" s="56" t="s">
        <v>11</v>
      </c>
      <c r="K293" s="56" t="s">
        <v>272</v>
      </c>
      <c r="L293" s="56" t="s">
        <v>568</v>
      </c>
      <c r="M293" s="40">
        <v>0.52800000000000002</v>
      </c>
      <c r="N293" s="57"/>
      <c r="O293" s="4">
        <v>11</v>
      </c>
      <c r="P293" s="59" t="s">
        <v>41</v>
      </c>
      <c r="Q293" s="60" t="s">
        <v>63</v>
      </c>
      <c r="R293" s="61" t="s">
        <v>56</v>
      </c>
      <c r="S293" s="10" t="s">
        <v>52</v>
      </c>
      <c r="T293" s="62" t="str">
        <f t="shared" ref="T293:T317" si="26">O293&amp;P293&amp;Q293&amp;R293&amp;S293</f>
        <v>11水冷式冷房35＜能力≦104段階制御</v>
      </c>
      <c r="U293" s="63" t="s">
        <v>162</v>
      </c>
      <c r="V293" s="64">
        <v>-9.6020889100000006E-2</v>
      </c>
      <c r="W293" s="64">
        <v>1.0960208891000001</v>
      </c>
      <c r="X293" s="64">
        <v>0.2477137086</v>
      </c>
      <c r="Y293" s="64">
        <v>0.92415359019999999</v>
      </c>
      <c r="Z293" s="99">
        <v>0.98607999999999996</v>
      </c>
      <c r="AA293" s="65">
        <f>VLOOKUP(O293,既存・導入予定!$E$32:$S$43,13,0)</f>
        <v>0.254</v>
      </c>
      <c r="AB293" s="65">
        <f t="shared" si="24"/>
        <v>0.98699999999999999</v>
      </c>
    </row>
    <row r="294" spans="9:28" ht="13.5" customHeight="1">
      <c r="I294" s="54">
        <v>12</v>
      </c>
      <c r="J294" s="56" t="s">
        <v>12</v>
      </c>
      <c r="K294" s="56" t="s">
        <v>271</v>
      </c>
      <c r="L294" s="56" t="s">
        <v>569</v>
      </c>
      <c r="M294" s="40">
        <v>7.8E-2</v>
      </c>
      <c r="N294" s="57"/>
      <c r="O294" s="4">
        <v>11</v>
      </c>
      <c r="P294" s="59" t="s">
        <v>41</v>
      </c>
      <c r="Q294" s="60" t="s">
        <v>63</v>
      </c>
      <c r="R294" s="61" t="s">
        <v>56</v>
      </c>
      <c r="S294" s="10" t="s">
        <v>157</v>
      </c>
      <c r="T294" s="62" t="str">
        <f t="shared" si="26"/>
        <v>11水冷式冷房35＜能力≦104インバータ制御</v>
      </c>
      <c r="U294" s="63" t="s">
        <v>163</v>
      </c>
      <c r="V294" s="64">
        <v>-0.14000000000000001</v>
      </c>
      <c r="W294" s="64">
        <v>1.1399999999999999</v>
      </c>
      <c r="X294" s="64">
        <v>0.26122065729999999</v>
      </c>
      <c r="Y294" s="64">
        <v>0.93938967139999996</v>
      </c>
      <c r="Z294" s="99">
        <v>1.0046900000000001</v>
      </c>
      <c r="AA294" s="65">
        <f>VLOOKUP(O294,既存・導入予定!$E$32:$S$43,13,0)</f>
        <v>0.254</v>
      </c>
      <c r="AB294" s="65">
        <f t="shared" si="24"/>
        <v>1.0049999999999999</v>
      </c>
    </row>
    <row r="295" spans="9:28" ht="13.5" customHeight="1">
      <c r="I295" s="54">
        <v>12</v>
      </c>
      <c r="J295" s="56" t="s">
        <v>12</v>
      </c>
      <c r="K295" s="56" t="s">
        <v>272</v>
      </c>
      <c r="L295" s="56" t="s">
        <v>570</v>
      </c>
      <c r="M295" s="40">
        <v>0.13300000000000001</v>
      </c>
      <c r="N295" s="57"/>
      <c r="O295" s="4">
        <v>11</v>
      </c>
      <c r="P295" s="59" t="s">
        <v>41</v>
      </c>
      <c r="Q295" s="60" t="s">
        <v>63</v>
      </c>
      <c r="R295" s="61" t="s">
        <v>589</v>
      </c>
      <c r="S295" s="10" t="s">
        <v>52</v>
      </c>
      <c r="T295" s="62" t="str">
        <f t="shared" si="26"/>
        <v>11水冷式冷房104＜能力段階制御</v>
      </c>
      <c r="U295" s="63" t="s">
        <v>164</v>
      </c>
      <c r="V295" s="64">
        <v>5.0852387499999999E-2</v>
      </c>
      <c r="W295" s="64">
        <v>0.94914761250000002</v>
      </c>
      <c r="X295" s="64">
        <v>0.1907560442</v>
      </c>
      <c r="Y295" s="64">
        <v>0.87919578409999999</v>
      </c>
      <c r="Z295" s="99">
        <v>0.92688000000000004</v>
      </c>
      <c r="AA295" s="65">
        <f>VLOOKUP(O295,既存・導入予定!$E$32:$S$43,13,0)</f>
        <v>0.254</v>
      </c>
      <c r="AB295" s="65">
        <f t="shared" si="24"/>
        <v>0.92700000000000005</v>
      </c>
    </row>
    <row r="296" spans="9:28" ht="13.5" customHeight="1">
      <c r="O296" s="4">
        <v>11</v>
      </c>
      <c r="P296" s="59" t="s">
        <v>41</v>
      </c>
      <c r="Q296" s="60" t="s">
        <v>63</v>
      </c>
      <c r="R296" s="61" t="s">
        <v>589</v>
      </c>
      <c r="S296" s="10" t="s">
        <v>160</v>
      </c>
      <c r="T296" s="62" t="str">
        <f t="shared" si="26"/>
        <v>11水冷式冷房104＜能力スライド弁制御</v>
      </c>
      <c r="U296" s="63" t="s">
        <v>165</v>
      </c>
      <c r="V296" s="64">
        <v>0.21872340430000001</v>
      </c>
      <c r="W296" s="64">
        <v>0.78127659569999997</v>
      </c>
      <c r="X296" s="64">
        <v>0.76152586509999998</v>
      </c>
      <c r="Y296" s="64">
        <v>0.50987536529999999</v>
      </c>
      <c r="Z296" s="99">
        <v>0.70025999999999999</v>
      </c>
      <c r="AA296" s="65">
        <f>VLOOKUP(O296,既存・導入予定!$E$32:$S$43,13,0)</f>
        <v>0.254</v>
      </c>
      <c r="AB296" s="65">
        <f t="shared" si="24"/>
        <v>0.70299999999999996</v>
      </c>
    </row>
    <row r="297" spans="9:28" ht="13.5" customHeight="1" thickBot="1">
      <c r="O297" s="5">
        <v>11</v>
      </c>
      <c r="P297" s="68" t="s">
        <v>41</v>
      </c>
      <c r="Q297" s="68" t="s">
        <v>63</v>
      </c>
      <c r="R297" s="69" t="s">
        <v>589</v>
      </c>
      <c r="S297" s="70" t="s">
        <v>157</v>
      </c>
      <c r="T297" s="71" t="str">
        <f t="shared" si="26"/>
        <v>11水冷式冷房104＜能力インバータ制御</v>
      </c>
      <c r="U297" s="72" t="s">
        <v>166</v>
      </c>
      <c r="V297" s="73">
        <v>-0.22</v>
      </c>
      <c r="W297" s="73">
        <v>1.22</v>
      </c>
      <c r="X297" s="73">
        <v>0.1733333333</v>
      </c>
      <c r="Y297" s="73">
        <v>1.0233333333000001</v>
      </c>
      <c r="Z297" s="100">
        <v>1.06667</v>
      </c>
      <c r="AA297" s="74">
        <f>VLOOKUP(O297,既存・導入予定!$E$32:$S$43,13,0)</f>
        <v>0.254</v>
      </c>
      <c r="AB297" s="74">
        <f t="shared" si="24"/>
        <v>1.0669999999999999</v>
      </c>
    </row>
    <row r="298" spans="9:28" ht="13.5" customHeight="1">
      <c r="O298" s="6">
        <v>11</v>
      </c>
      <c r="P298" s="75" t="s">
        <v>81</v>
      </c>
      <c r="Q298" s="75" t="s">
        <v>63</v>
      </c>
      <c r="R298" s="76" t="s">
        <v>592</v>
      </c>
      <c r="S298" s="77" t="s">
        <v>53</v>
      </c>
      <c r="T298" s="78" t="str">
        <f t="shared" si="26"/>
        <v>11空冷式（冷房専用）冷房能力≦31.3ON/OFF制御</v>
      </c>
      <c r="U298" s="79" t="s">
        <v>167</v>
      </c>
      <c r="V298" s="80">
        <v>0.1220657277</v>
      </c>
      <c r="W298" s="80">
        <v>0.87793427229999998</v>
      </c>
      <c r="X298" s="80">
        <v>0.1112216198</v>
      </c>
      <c r="Y298" s="80">
        <v>0.88335632630000005</v>
      </c>
      <c r="Z298" s="101">
        <v>0.91115999999999997</v>
      </c>
      <c r="AA298" s="81">
        <f>VLOOKUP(O298,既存・導入予定!$E$32:$S$43,13,0)</f>
        <v>0.254</v>
      </c>
      <c r="AB298" s="81">
        <f t="shared" si="24"/>
        <v>0.91100000000000003</v>
      </c>
    </row>
    <row r="299" spans="9:28" ht="13.5" customHeight="1">
      <c r="O299" s="4">
        <v>11</v>
      </c>
      <c r="P299" s="59" t="s">
        <v>81</v>
      </c>
      <c r="Q299" s="60" t="s">
        <v>63</v>
      </c>
      <c r="R299" s="76" t="s">
        <v>592</v>
      </c>
      <c r="S299" s="10" t="s">
        <v>157</v>
      </c>
      <c r="T299" s="62" t="str">
        <f t="shared" si="26"/>
        <v>11空冷式（冷房専用）冷房能力≦31.3インバータ制御</v>
      </c>
      <c r="U299" s="79" t="s">
        <v>168</v>
      </c>
      <c r="V299" s="64">
        <v>-0.45200000000000001</v>
      </c>
      <c r="W299" s="64">
        <v>1.452</v>
      </c>
      <c r="X299" s="64">
        <v>0.4345164319</v>
      </c>
      <c r="Y299" s="64">
        <v>1.0087417839999999</v>
      </c>
      <c r="Z299" s="99">
        <v>1.11737</v>
      </c>
      <c r="AA299" s="65">
        <f>VLOOKUP(O299,既存・導入予定!$E$32:$S$43,13,0)</f>
        <v>0.254</v>
      </c>
      <c r="AB299" s="65">
        <f t="shared" si="24"/>
        <v>1.119</v>
      </c>
    </row>
    <row r="300" spans="9:28" ht="13.5" customHeight="1">
      <c r="O300" s="4">
        <v>11</v>
      </c>
      <c r="P300" s="59" t="s">
        <v>81</v>
      </c>
      <c r="Q300" s="60" t="s">
        <v>63</v>
      </c>
      <c r="R300" s="61" t="s">
        <v>593</v>
      </c>
      <c r="S300" s="10" t="s">
        <v>53</v>
      </c>
      <c r="T300" s="62" t="str">
        <f t="shared" si="26"/>
        <v>11空冷式（冷房専用）冷房31.3＜能力≦96.5ON/OFF制御</v>
      </c>
      <c r="U300" s="79" t="s">
        <v>169</v>
      </c>
      <c r="V300" s="64">
        <v>-0.10214499170000001</v>
      </c>
      <c r="W300" s="64">
        <v>1.1021449916999999</v>
      </c>
      <c r="X300" s="64">
        <v>0.24536083019999999</v>
      </c>
      <c r="Y300" s="64">
        <v>0.92839208070000001</v>
      </c>
      <c r="Z300" s="99">
        <v>0.98973</v>
      </c>
      <c r="AA300" s="65">
        <f>VLOOKUP(O300,既存・導入予定!$E$32:$S$43,13,0)</f>
        <v>0.254</v>
      </c>
      <c r="AB300" s="65">
        <f t="shared" si="24"/>
        <v>0.99</v>
      </c>
    </row>
    <row r="301" spans="9:28" ht="13.5" customHeight="1">
      <c r="O301" s="4">
        <v>11</v>
      </c>
      <c r="P301" s="59" t="s">
        <v>81</v>
      </c>
      <c r="Q301" s="60" t="s">
        <v>63</v>
      </c>
      <c r="R301" s="61" t="s">
        <v>593</v>
      </c>
      <c r="S301" s="10" t="s">
        <v>52</v>
      </c>
      <c r="T301" s="62" t="str">
        <f t="shared" si="26"/>
        <v>11空冷式（冷房専用）冷房31.3＜能力≦96.5段階制御</v>
      </c>
      <c r="U301" s="79" t="s">
        <v>169</v>
      </c>
      <c r="V301" s="64">
        <v>-0.10214499170000001</v>
      </c>
      <c r="W301" s="64">
        <v>1.1021449916999999</v>
      </c>
      <c r="X301" s="64">
        <v>0.24536083019999999</v>
      </c>
      <c r="Y301" s="64">
        <v>0.92839208070000001</v>
      </c>
      <c r="Z301" s="99">
        <v>0.98973</v>
      </c>
      <c r="AA301" s="65">
        <f>VLOOKUP(O301,既存・導入予定!$E$32:$S$43,13,0)</f>
        <v>0.254</v>
      </c>
      <c r="AB301" s="65">
        <f t="shared" si="24"/>
        <v>0.99</v>
      </c>
    </row>
    <row r="302" spans="9:28" ht="13.5" customHeight="1">
      <c r="O302" s="4">
        <v>11</v>
      </c>
      <c r="P302" s="59" t="s">
        <v>81</v>
      </c>
      <c r="Q302" s="60" t="s">
        <v>63</v>
      </c>
      <c r="R302" s="61" t="s">
        <v>593</v>
      </c>
      <c r="S302" s="10" t="s">
        <v>157</v>
      </c>
      <c r="T302" s="62" t="str">
        <f t="shared" si="26"/>
        <v>11空冷式（冷房専用）冷房31.3＜能力≦96.5インバータ制御</v>
      </c>
      <c r="U302" s="79" t="s">
        <v>170</v>
      </c>
      <c r="V302" s="64">
        <v>-0.44831570110000002</v>
      </c>
      <c r="W302" s="64">
        <v>1.4483157011000001</v>
      </c>
      <c r="X302" s="64">
        <v>0.2888480591</v>
      </c>
      <c r="Y302" s="64">
        <v>1.079733821</v>
      </c>
      <c r="Z302" s="99">
        <v>1.15195</v>
      </c>
      <c r="AA302" s="65">
        <f>VLOOKUP(O302,既存・導入予定!$E$32:$S$43,13,0)</f>
        <v>0.254</v>
      </c>
      <c r="AB302" s="65">
        <f t="shared" si="24"/>
        <v>1.153</v>
      </c>
    </row>
    <row r="303" spans="9:28" ht="13.5" customHeight="1">
      <c r="O303" s="4">
        <v>11</v>
      </c>
      <c r="P303" s="59" t="s">
        <v>81</v>
      </c>
      <c r="Q303" s="60" t="s">
        <v>63</v>
      </c>
      <c r="R303" s="61" t="s">
        <v>590</v>
      </c>
      <c r="S303" s="10" t="s">
        <v>52</v>
      </c>
      <c r="T303" s="62" t="str">
        <f t="shared" si="26"/>
        <v>11空冷式（冷房専用）冷房96.5＜能力段階制御</v>
      </c>
      <c r="U303" s="79" t="s">
        <v>171</v>
      </c>
      <c r="V303" s="64">
        <v>-3.8026303300000001E-2</v>
      </c>
      <c r="W303" s="64">
        <v>1.0380263032999999</v>
      </c>
      <c r="X303" s="64">
        <v>0.22036567970000001</v>
      </c>
      <c r="Y303" s="64">
        <v>0.90883031179999996</v>
      </c>
      <c r="Z303" s="99">
        <v>0.96392</v>
      </c>
      <c r="AA303" s="65">
        <f>VLOOKUP(O303,既存・導入予定!$E$32:$S$43,13,0)</f>
        <v>0.254</v>
      </c>
      <c r="AB303" s="65">
        <f t="shared" si="24"/>
        <v>0.96399999999999997</v>
      </c>
    </row>
    <row r="304" spans="9:28" ht="13.5" customHeight="1">
      <c r="O304" s="4">
        <v>11</v>
      </c>
      <c r="P304" s="59" t="s">
        <v>81</v>
      </c>
      <c r="Q304" s="60" t="s">
        <v>63</v>
      </c>
      <c r="R304" s="61" t="s">
        <v>590</v>
      </c>
      <c r="S304" s="10" t="s">
        <v>160</v>
      </c>
      <c r="T304" s="62" t="str">
        <f t="shared" si="26"/>
        <v>11空冷式（冷房専用）冷房96.5＜能力スライド弁制御</v>
      </c>
      <c r="U304" s="79" t="s">
        <v>172</v>
      </c>
      <c r="V304" s="64">
        <v>0.125</v>
      </c>
      <c r="W304" s="64">
        <v>0.875</v>
      </c>
      <c r="X304" s="64">
        <v>0.95833333330000003</v>
      </c>
      <c r="Y304" s="64">
        <v>0.45833333329999998</v>
      </c>
      <c r="Z304" s="99">
        <v>0.69791999999999998</v>
      </c>
      <c r="AA304" s="65">
        <f>VLOOKUP(O304,既存・導入予定!$E$32:$S$43,13,0)</f>
        <v>0.254</v>
      </c>
      <c r="AB304" s="65">
        <f t="shared" si="24"/>
        <v>0.70099999999999996</v>
      </c>
    </row>
    <row r="305" spans="15:28" ht="13.5" customHeight="1" thickBot="1">
      <c r="O305" s="5">
        <v>11</v>
      </c>
      <c r="P305" s="68" t="s">
        <v>81</v>
      </c>
      <c r="Q305" s="68" t="s">
        <v>63</v>
      </c>
      <c r="R305" s="69" t="s">
        <v>590</v>
      </c>
      <c r="S305" s="70" t="s">
        <v>157</v>
      </c>
      <c r="T305" s="71" t="str">
        <f t="shared" si="26"/>
        <v>11空冷式（冷房専用）冷房96.5＜能力インバータ制御</v>
      </c>
      <c r="U305" s="72" t="s">
        <v>173</v>
      </c>
      <c r="V305" s="73">
        <v>-0.30225513710000002</v>
      </c>
      <c r="W305" s="73">
        <v>1.3022551371</v>
      </c>
      <c r="X305" s="73">
        <v>-0.1552682987</v>
      </c>
      <c r="Y305" s="73">
        <v>1.2287617179000001</v>
      </c>
      <c r="Z305" s="100">
        <v>1.18994</v>
      </c>
      <c r="AA305" s="74">
        <f>VLOOKUP(O305,既存・導入予定!$E$32:$S$43,13,0)</f>
        <v>0.254</v>
      </c>
      <c r="AB305" s="74">
        <f t="shared" si="24"/>
        <v>1.1890000000000001</v>
      </c>
    </row>
    <row r="306" spans="15:28" ht="13.5" customHeight="1">
      <c r="O306" s="6">
        <v>11</v>
      </c>
      <c r="P306" s="75" t="s">
        <v>61</v>
      </c>
      <c r="Q306" s="75" t="s">
        <v>63</v>
      </c>
      <c r="R306" s="76" t="s">
        <v>592</v>
      </c>
      <c r="S306" s="77" t="s">
        <v>53</v>
      </c>
      <c r="T306" s="78" t="str">
        <f t="shared" si="26"/>
        <v>11空冷式（ヒートポンプ）冷房能力≦31.3ON/OFF制御</v>
      </c>
      <c r="U306" s="79" t="s">
        <v>174</v>
      </c>
      <c r="V306" s="80">
        <v>0.1220657277</v>
      </c>
      <c r="W306" s="80">
        <v>0.87793427229999998</v>
      </c>
      <c r="X306" s="80">
        <v>0.1112216198</v>
      </c>
      <c r="Y306" s="80">
        <v>0.88335632630000005</v>
      </c>
      <c r="Z306" s="101">
        <v>0.91161999999999999</v>
      </c>
      <c r="AA306" s="81">
        <f>VLOOKUP(O306,既存・導入予定!$E$32:$S$43,13,0)</f>
        <v>0.254</v>
      </c>
      <c r="AB306" s="81">
        <f t="shared" si="24"/>
        <v>0.91100000000000003</v>
      </c>
    </row>
    <row r="307" spans="15:28" ht="13.5" customHeight="1">
      <c r="O307" s="4">
        <v>11</v>
      </c>
      <c r="P307" s="60" t="s">
        <v>61</v>
      </c>
      <c r="Q307" s="60" t="s">
        <v>63</v>
      </c>
      <c r="R307" s="61" t="s">
        <v>593</v>
      </c>
      <c r="S307" s="10" t="s">
        <v>52</v>
      </c>
      <c r="T307" s="62" t="str">
        <f t="shared" si="26"/>
        <v>11空冷式（ヒートポンプ）冷房31.3＜能力≦96.5段階制御</v>
      </c>
      <c r="U307" s="63" t="s">
        <v>175</v>
      </c>
      <c r="V307" s="64">
        <v>-7.3641976200000001E-2</v>
      </c>
      <c r="W307" s="64">
        <v>1.0736419762</v>
      </c>
      <c r="X307" s="64">
        <v>0.25312061679999998</v>
      </c>
      <c r="Y307" s="64">
        <v>0.91026067970000002</v>
      </c>
      <c r="Z307" s="99">
        <v>0.97353999999999996</v>
      </c>
      <c r="AA307" s="65">
        <f>VLOOKUP(O307,既存・導入予定!$E$32:$S$43,13,0)</f>
        <v>0.254</v>
      </c>
      <c r="AB307" s="65">
        <f t="shared" si="24"/>
        <v>0.97399999999999998</v>
      </c>
    </row>
    <row r="308" spans="15:28" ht="13.5" customHeight="1">
      <c r="O308" s="4">
        <v>11</v>
      </c>
      <c r="P308" s="60" t="s">
        <v>61</v>
      </c>
      <c r="Q308" s="60" t="s">
        <v>63</v>
      </c>
      <c r="R308" s="61" t="s">
        <v>593</v>
      </c>
      <c r="S308" s="10" t="s">
        <v>157</v>
      </c>
      <c r="T308" s="62" t="str">
        <f t="shared" si="26"/>
        <v>11空冷式（ヒートポンプ）冷房31.3＜能力≦96.5インバータ制御</v>
      </c>
      <c r="U308" s="63" t="s">
        <v>176</v>
      </c>
      <c r="V308" s="64">
        <v>-0.1910561449</v>
      </c>
      <c r="W308" s="64">
        <v>1.1910561448999999</v>
      </c>
      <c r="X308" s="64">
        <v>0.20284681330000001</v>
      </c>
      <c r="Y308" s="64">
        <v>0.99410466580000001</v>
      </c>
      <c r="Z308" s="99">
        <v>1.0448200000000001</v>
      </c>
      <c r="AA308" s="65">
        <f>VLOOKUP(O308,既存・導入予定!$E$32:$S$43,13,0)</f>
        <v>0.254</v>
      </c>
      <c r="AB308" s="65">
        <f t="shared" si="24"/>
        <v>1.0449999999999999</v>
      </c>
    </row>
    <row r="309" spans="15:28" ht="13.5" customHeight="1">
      <c r="O309" s="4">
        <v>11</v>
      </c>
      <c r="P309" s="60" t="s">
        <v>61</v>
      </c>
      <c r="Q309" s="60" t="s">
        <v>63</v>
      </c>
      <c r="R309" s="61" t="s">
        <v>590</v>
      </c>
      <c r="S309" s="10" t="s">
        <v>52</v>
      </c>
      <c r="T309" s="62" t="str">
        <f t="shared" si="26"/>
        <v>11空冷式（ヒートポンプ）冷房96.5＜能力段階制御</v>
      </c>
      <c r="U309" s="63" t="s">
        <v>177</v>
      </c>
      <c r="V309" s="64">
        <v>-1.1106544600000001E-2</v>
      </c>
      <c r="W309" s="64">
        <v>1.0111065446</v>
      </c>
      <c r="X309" s="64">
        <v>0.18594431140000001</v>
      </c>
      <c r="Y309" s="64">
        <v>0.91258111659999996</v>
      </c>
      <c r="Z309" s="99">
        <v>0.95906999999999998</v>
      </c>
      <c r="AA309" s="65">
        <f>VLOOKUP(O309,既存・導入予定!$E$32:$S$43,13,0)</f>
        <v>0.254</v>
      </c>
      <c r="AB309" s="65">
        <f t="shared" si="24"/>
        <v>0.95899999999999996</v>
      </c>
    </row>
    <row r="310" spans="15:28" ht="13.5" customHeight="1">
      <c r="O310" s="4">
        <v>11</v>
      </c>
      <c r="P310" s="60" t="s">
        <v>61</v>
      </c>
      <c r="Q310" s="60" t="s">
        <v>63</v>
      </c>
      <c r="R310" s="61" t="s">
        <v>590</v>
      </c>
      <c r="S310" s="10" t="s">
        <v>160</v>
      </c>
      <c r="T310" s="62" t="str">
        <f t="shared" si="26"/>
        <v>11空冷式（ヒートポンプ）冷房96.5＜能力スライド弁制御</v>
      </c>
      <c r="U310" s="63" t="s">
        <v>178</v>
      </c>
      <c r="V310" s="64">
        <v>0.17299999999999999</v>
      </c>
      <c r="W310" s="64">
        <v>0.82699999999999996</v>
      </c>
      <c r="X310" s="64">
        <v>0.86133333329999995</v>
      </c>
      <c r="Y310" s="64">
        <v>0.4828333333</v>
      </c>
      <c r="Z310" s="99">
        <v>0.69816999999999996</v>
      </c>
      <c r="AA310" s="65">
        <f>VLOOKUP(O310,既存・導入予定!$E$32:$S$43,13,0)</f>
        <v>0.254</v>
      </c>
      <c r="AB310" s="65">
        <f t="shared" si="24"/>
        <v>0.70099999999999996</v>
      </c>
    </row>
    <row r="311" spans="15:28" ht="13.5" customHeight="1" thickBot="1">
      <c r="O311" s="5">
        <v>11</v>
      </c>
      <c r="P311" s="68" t="s">
        <v>61</v>
      </c>
      <c r="Q311" s="68" t="s">
        <v>63</v>
      </c>
      <c r="R311" s="69" t="s">
        <v>590</v>
      </c>
      <c r="S311" s="70" t="s">
        <v>157</v>
      </c>
      <c r="T311" s="71" t="str">
        <f t="shared" si="26"/>
        <v>11空冷式（ヒートポンプ）冷房96.5＜能力インバータ制御</v>
      </c>
      <c r="U311" s="72" t="s">
        <v>179</v>
      </c>
      <c r="V311" s="73">
        <v>-0.27426738779999998</v>
      </c>
      <c r="W311" s="73">
        <v>1.2742673877999999</v>
      </c>
      <c r="X311" s="73">
        <v>-3.1674462E-2</v>
      </c>
      <c r="Y311" s="73">
        <v>1.1529709249</v>
      </c>
      <c r="Z311" s="100">
        <v>1.1450499999999999</v>
      </c>
      <c r="AA311" s="74">
        <f>VLOOKUP(O311,既存・導入予定!$E$32:$S$43,13,0)</f>
        <v>0.254</v>
      </c>
      <c r="AB311" s="74">
        <f t="shared" si="24"/>
        <v>1.1439999999999999</v>
      </c>
    </row>
    <row r="312" spans="15:28" ht="13.5" customHeight="1">
      <c r="O312" s="37">
        <v>11</v>
      </c>
      <c r="P312" s="82" t="s">
        <v>61</v>
      </c>
      <c r="Q312" s="82" t="s">
        <v>180</v>
      </c>
      <c r="R312" s="83" t="s">
        <v>592</v>
      </c>
      <c r="S312" s="84" t="s">
        <v>53</v>
      </c>
      <c r="T312" s="85" t="str">
        <f t="shared" si="26"/>
        <v>11空冷式（ヒートポンプ）暖房能力≦31.3ON/OFF制御</v>
      </c>
      <c r="U312" s="86" t="s">
        <v>174</v>
      </c>
      <c r="V312" s="87">
        <v>0.1220657277</v>
      </c>
      <c r="W312" s="87">
        <v>0.87793427229999998</v>
      </c>
      <c r="X312" s="87">
        <v>0.1112216198</v>
      </c>
      <c r="Y312" s="87">
        <v>0.88335632630000005</v>
      </c>
      <c r="Z312" s="102">
        <v>0.91161999999999999</v>
      </c>
      <c r="AA312" s="88">
        <f>VLOOKUP(O312,既存・導入予定!$E$32:$S$43,13,0)</f>
        <v>0.254</v>
      </c>
      <c r="AB312" s="88">
        <f t="shared" si="24"/>
        <v>0.91100000000000003</v>
      </c>
    </row>
    <row r="313" spans="15:28" ht="13.5" customHeight="1">
      <c r="O313" s="4">
        <v>11</v>
      </c>
      <c r="P313" s="60" t="s">
        <v>61</v>
      </c>
      <c r="Q313" s="60" t="s">
        <v>180</v>
      </c>
      <c r="R313" s="61" t="s">
        <v>593</v>
      </c>
      <c r="S313" s="10" t="s">
        <v>52</v>
      </c>
      <c r="T313" s="62" t="str">
        <f t="shared" si="26"/>
        <v>11空冷式（ヒートポンプ）暖房31.3＜能力≦96.5段階制御</v>
      </c>
      <c r="U313" s="63" t="s">
        <v>175</v>
      </c>
      <c r="V313" s="64">
        <v>-7.3641976200000001E-2</v>
      </c>
      <c r="W313" s="64">
        <v>1.0736419762</v>
      </c>
      <c r="X313" s="64">
        <v>0.25312061679999998</v>
      </c>
      <c r="Y313" s="64">
        <v>0.91026067970000002</v>
      </c>
      <c r="Z313" s="99">
        <v>0.97353999999999996</v>
      </c>
      <c r="AA313" s="65">
        <f>VLOOKUP(O313,既存・導入予定!$E$32:$S$43,13,0)</f>
        <v>0.254</v>
      </c>
      <c r="AB313" s="65">
        <f t="shared" si="24"/>
        <v>0.97399999999999998</v>
      </c>
    </row>
    <row r="314" spans="15:28" ht="13.5" customHeight="1">
      <c r="O314" s="4">
        <v>11</v>
      </c>
      <c r="P314" s="60" t="s">
        <v>61</v>
      </c>
      <c r="Q314" s="60" t="s">
        <v>180</v>
      </c>
      <c r="R314" s="61" t="s">
        <v>593</v>
      </c>
      <c r="S314" s="10" t="s">
        <v>157</v>
      </c>
      <c r="T314" s="62" t="str">
        <f t="shared" si="26"/>
        <v>11空冷式（ヒートポンプ）暖房31.3＜能力≦96.5インバータ制御</v>
      </c>
      <c r="U314" s="63" t="s">
        <v>176</v>
      </c>
      <c r="V314" s="64">
        <v>-0.1910561449</v>
      </c>
      <c r="W314" s="64">
        <v>1.1910561448999999</v>
      </c>
      <c r="X314" s="64">
        <v>0.20284681330000001</v>
      </c>
      <c r="Y314" s="64">
        <v>0.99410466580000001</v>
      </c>
      <c r="Z314" s="99">
        <v>1.0448200000000001</v>
      </c>
      <c r="AA314" s="65">
        <f>VLOOKUP(O314,既存・導入予定!$E$32:$S$43,13,0)</f>
        <v>0.254</v>
      </c>
      <c r="AB314" s="65">
        <f t="shared" si="24"/>
        <v>1.0449999999999999</v>
      </c>
    </row>
    <row r="315" spans="15:28" ht="13.5" customHeight="1">
      <c r="O315" s="4">
        <v>11</v>
      </c>
      <c r="P315" s="60" t="s">
        <v>61</v>
      </c>
      <c r="Q315" s="60" t="s">
        <v>180</v>
      </c>
      <c r="R315" s="61" t="s">
        <v>590</v>
      </c>
      <c r="S315" s="10" t="s">
        <v>52</v>
      </c>
      <c r="T315" s="62" t="str">
        <f t="shared" si="26"/>
        <v>11空冷式（ヒートポンプ）暖房96.5＜能力段階制御</v>
      </c>
      <c r="U315" s="63" t="s">
        <v>177</v>
      </c>
      <c r="V315" s="64">
        <v>-1.1106544600000001E-2</v>
      </c>
      <c r="W315" s="64">
        <v>1.0111065446</v>
      </c>
      <c r="X315" s="64">
        <v>0.18594431140000001</v>
      </c>
      <c r="Y315" s="64">
        <v>0.91258111659999996</v>
      </c>
      <c r="Z315" s="99">
        <v>0.95906999999999998</v>
      </c>
      <c r="AA315" s="65">
        <f>VLOOKUP(O315,既存・導入予定!$E$32:$S$43,13,0)</f>
        <v>0.254</v>
      </c>
      <c r="AB315" s="65">
        <f t="shared" si="24"/>
        <v>0.95899999999999996</v>
      </c>
    </row>
    <row r="316" spans="15:28" ht="13.5" customHeight="1">
      <c r="O316" s="4">
        <v>11</v>
      </c>
      <c r="P316" s="60" t="s">
        <v>61</v>
      </c>
      <c r="Q316" s="60" t="s">
        <v>180</v>
      </c>
      <c r="R316" s="61" t="s">
        <v>590</v>
      </c>
      <c r="S316" s="10" t="s">
        <v>160</v>
      </c>
      <c r="T316" s="62" t="str">
        <f t="shared" si="26"/>
        <v>11空冷式（ヒートポンプ）暖房96.5＜能力スライド弁制御</v>
      </c>
      <c r="U316" s="63" t="s">
        <v>178</v>
      </c>
      <c r="V316" s="64">
        <v>0.17299999999999999</v>
      </c>
      <c r="W316" s="64">
        <v>0.82699999999999996</v>
      </c>
      <c r="X316" s="64">
        <v>0.86133333329999995</v>
      </c>
      <c r="Y316" s="64">
        <v>0.4828333333</v>
      </c>
      <c r="Z316" s="99">
        <v>0.69816999999999996</v>
      </c>
      <c r="AA316" s="65">
        <f>VLOOKUP(O316,既存・導入予定!$E$32:$S$43,13,0)</f>
        <v>0.254</v>
      </c>
      <c r="AB316" s="65">
        <f t="shared" si="24"/>
        <v>0.70099999999999996</v>
      </c>
    </row>
    <row r="317" spans="15:28" ht="13.5" customHeight="1" thickBot="1">
      <c r="O317" s="5">
        <v>11</v>
      </c>
      <c r="P317" s="68" t="s">
        <v>61</v>
      </c>
      <c r="Q317" s="68" t="s">
        <v>180</v>
      </c>
      <c r="R317" s="69" t="s">
        <v>590</v>
      </c>
      <c r="S317" s="70" t="s">
        <v>157</v>
      </c>
      <c r="T317" s="71" t="str">
        <f t="shared" si="26"/>
        <v>11空冷式（ヒートポンプ）暖房96.5＜能力インバータ制御</v>
      </c>
      <c r="U317" s="72" t="s">
        <v>179</v>
      </c>
      <c r="V317" s="73">
        <v>-0.27426738779999998</v>
      </c>
      <c r="W317" s="73">
        <v>1.2742673877999999</v>
      </c>
      <c r="X317" s="73">
        <v>-3.1674462E-2</v>
      </c>
      <c r="Y317" s="73">
        <v>1.1529709249</v>
      </c>
      <c r="Z317" s="100">
        <v>1.1450499999999999</v>
      </c>
      <c r="AA317" s="74">
        <f>VLOOKUP(O317,既存・導入予定!$E$32:$S$43,13,0)</f>
        <v>0.254</v>
      </c>
      <c r="AB317" s="74">
        <f t="shared" si="24"/>
        <v>1.1439999999999999</v>
      </c>
    </row>
    <row r="318" spans="15:28" ht="13.5" customHeight="1">
      <c r="O318" s="1">
        <v>12</v>
      </c>
      <c r="P318" s="59" t="s">
        <v>41</v>
      </c>
      <c r="Q318" s="60" t="s">
        <v>62</v>
      </c>
      <c r="R318" s="61" t="s">
        <v>55</v>
      </c>
      <c r="S318" s="10" t="s">
        <v>53</v>
      </c>
      <c r="T318" s="62" t="str">
        <f>O318&amp;P318&amp;Q318&amp;R318&amp;S318</f>
        <v>12水冷式冷房能力≦35ON/OFF制御</v>
      </c>
      <c r="U318" s="63" t="s">
        <v>161</v>
      </c>
      <c r="V318" s="64">
        <v>0.1220657277</v>
      </c>
      <c r="W318" s="64">
        <v>0.87793427229999998</v>
      </c>
      <c r="X318" s="64">
        <v>0.1112216198</v>
      </c>
      <c r="Y318" s="64">
        <v>0.88335632630000005</v>
      </c>
      <c r="Z318" s="99">
        <v>0.91115999999999997</v>
      </c>
      <c r="AA318" s="65">
        <f>VLOOKUP(O318,既存・導入予定!$E$32:$S$43,13,0)</f>
        <v>0.42199999999999999</v>
      </c>
      <c r="AB318" s="65">
        <f t="shared" si="24"/>
        <v>0.93</v>
      </c>
    </row>
    <row r="319" spans="15:28" ht="13.5" customHeight="1">
      <c r="O319" s="1">
        <v>12</v>
      </c>
      <c r="P319" s="59" t="s">
        <v>41</v>
      </c>
      <c r="Q319" s="60" t="s">
        <v>63</v>
      </c>
      <c r="R319" s="61" t="s">
        <v>55</v>
      </c>
      <c r="S319" s="10" t="s">
        <v>52</v>
      </c>
      <c r="T319" s="62" t="str">
        <f t="shared" ref="T319" si="27">O319&amp;P319&amp;Q319&amp;R319&amp;S319</f>
        <v>12水冷式冷房能力≦35段階制御</v>
      </c>
      <c r="U319" s="63" t="s">
        <v>161</v>
      </c>
      <c r="V319" s="64">
        <v>0.1220657277</v>
      </c>
      <c r="W319" s="64">
        <v>0.87793427229999998</v>
      </c>
      <c r="X319" s="64">
        <v>0.1112216198</v>
      </c>
      <c r="Y319" s="64">
        <v>0.88335632630000005</v>
      </c>
      <c r="Z319" s="99">
        <v>0.91115999999999997</v>
      </c>
      <c r="AA319" s="65">
        <f>VLOOKUP(O319,既存・導入予定!$E$32:$S$43,13,0)</f>
        <v>0.42199999999999999</v>
      </c>
      <c r="AB319" s="65">
        <f t="shared" si="24"/>
        <v>0.93</v>
      </c>
    </row>
    <row r="320" spans="15:28" ht="13.5" customHeight="1">
      <c r="O320" s="1">
        <v>12</v>
      </c>
      <c r="P320" s="59" t="s">
        <v>41</v>
      </c>
      <c r="Q320" s="60" t="s">
        <v>63</v>
      </c>
      <c r="R320" s="61" t="s">
        <v>56</v>
      </c>
      <c r="S320" s="10" t="s">
        <v>53</v>
      </c>
      <c r="T320" s="62" t="str">
        <f>O320&amp;P320&amp;Q320&amp;R320&amp;S320</f>
        <v>12水冷式冷房35＜能力≦104ON/OFF制御</v>
      </c>
      <c r="U320" s="63" t="s">
        <v>162</v>
      </c>
      <c r="V320" s="64">
        <v>-9.6020889100000006E-2</v>
      </c>
      <c r="W320" s="64">
        <v>1.0960208891000001</v>
      </c>
      <c r="X320" s="64">
        <v>0.2477137086</v>
      </c>
      <c r="Y320" s="64">
        <v>0.92415359019999999</v>
      </c>
      <c r="Z320" s="99">
        <v>0.98607999999999996</v>
      </c>
      <c r="AA320" s="65">
        <f>VLOOKUP(O320,既存・導入予定!$E$32:$S$43,13,0)</f>
        <v>0.42199999999999999</v>
      </c>
      <c r="AB320" s="65">
        <f t="shared" si="24"/>
        <v>1.028</v>
      </c>
    </row>
    <row r="321" spans="15:28" ht="13.5" customHeight="1">
      <c r="O321" s="1">
        <v>12</v>
      </c>
      <c r="P321" s="59" t="s">
        <v>41</v>
      </c>
      <c r="Q321" s="60" t="s">
        <v>63</v>
      </c>
      <c r="R321" s="61" t="s">
        <v>56</v>
      </c>
      <c r="S321" s="10" t="s">
        <v>52</v>
      </c>
      <c r="T321" s="62" t="str">
        <f t="shared" ref="T321:T345" si="28">O321&amp;P321&amp;Q321&amp;R321&amp;S321</f>
        <v>12水冷式冷房35＜能力≦104段階制御</v>
      </c>
      <c r="U321" s="63" t="s">
        <v>162</v>
      </c>
      <c r="V321" s="64">
        <v>-9.6020889100000006E-2</v>
      </c>
      <c r="W321" s="64">
        <v>1.0960208891000001</v>
      </c>
      <c r="X321" s="64">
        <v>0.2477137086</v>
      </c>
      <c r="Y321" s="64">
        <v>0.92415359019999999</v>
      </c>
      <c r="Z321" s="99">
        <v>0.98607999999999996</v>
      </c>
      <c r="AA321" s="65">
        <f>VLOOKUP(O321,既存・導入予定!$E$32:$S$43,13,0)</f>
        <v>0.42199999999999999</v>
      </c>
      <c r="AB321" s="65">
        <f t="shared" si="24"/>
        <v>1.028</v>
      </c>
    </row>
    <row r="322" spans="15:28" ht="13.5" customHeight="1">
      <c r="O322" s="1">
        <v>12</v>
      </c>
      <c r="P322" s="59" t="s">
        <v>41</v>
      </c>
      <c r="Q322" s="60" t="s">
        <v>63</v>
      </c>
      <c r="R322" s="61" t="s">
        <v>56</v>
      </c>
      <c r="S322" s="10" t="s">
        <v>157</v>
      </c>
      <c r="T322" s="62" t="str">
        <f t="shared" si="28"/>
        <v>12水冷式冷房35＜能力≦104インバータ制御</v>
      </c>
      <c r="U322" s="63" t="s">
        <v>163</v>
      </c>
      <c r="V322" s="64">
        <v>-0.14000000000000001</v>
      </c>
      <c r="W322" s="64">
        <v>1.1399999999999999</v>
      </c>
      <c r="X322" s="64">
        <v>0.26122065729999999</v>
      </c>
      <c r="Y322" s="64">
        <v>0.93938967139999996</v>
      </c>
      <c r="Z322" s="99">
        <v>1.0046900000000001</v>
      </c>
      <c r="AA322" s="65">
        <f>VLOOKUP(O322,既存・導入予定!$E$32:$S$43,13,0)</f>
        <v>0.42199999999999999</v>
      </c>
      <c r="AB322" s="65">
        <f t="shared" si="24"/>
        <v>1.0489999999999999</v>
      </c>
    </row>
    <row r="323" spans="15:28" ht="13.5" customHeight="1">
      <c r="O323" s="1">
        <v>12</v>
      </c>
      <c r="P323" s="59" t="s">
        <v>41</v>
      </c>
      <c r="Q323" s="60" t="s">
        <v>63</v>
      </c>
      <c r="R323" s="61" t="s">
        <v>589</v>
      </c>
      <c r="S323" s="10" t="s">
        <v>52</v>
      </c>
      <c r="T323" s="62" t="str">
        <f t="shared" si="28"/>
        <v>12水冷式冷房104＜能力段階制御</v>
      </c>
      <c r="U323" s="63" t="s">
        <v>164</v>
      </c>
      <c r="V323" s="64">
        <v>5.0852387499999999E-2</v>
      </c>
      <c r="W323" s="64">
        <v>0.94914761250000002</v>
      </c>
      <c r="X323" s="64">
        <v>0.1907560442</v>
      </c>
      <c r="Y323" s="64">
        <v>0.87919578409999999</v>
      </c>
      <c r="Z323" s="99">
        <v>0.92688000000000004</v>
      </c>
      <c r="AA323" s="65">
        <f>VLOOKUP(O323,既存・導入予定!$E$32:$S$43,13,0)</f>
        <v>0.42199999999999999</v>
      </c>
      <c r="AB323" s="65">
        <f t="shared" si="24"/>
        <v>0.95899999999999996</v>
      </c>
    </row>
    <row r="324" spans="15:28" ht="13.5" customHeight="1">
      <c r="O324" s="1">
        <v>12</v>
      </c>
      <c r="P324" s="59" t="s">
        <v>41</v>
      </c>
      <c r="Q324" s="60" t="s">
        <v>63</v>
      </c>
      <c r="R324" s="61" t="s">
        <v>589</v>
      </c>
      <c r="S324" s="10" t="s">
        <v>160</v>
      </c>
      <c r="T324" s="62" t="str">
        <f t="shared" si="28"/>
        <v>12水冷式冷房104＜能力スライド弁制御</v>
      </c>
      <c r="U324" s="63" t="s">
        <v>165</v>
      </c>
      <c r="V324" s="64">
        <v>0.21872340430000001</v>
      </c>
      <c r="W324" s="64">
        <v>0.78127659569999997</v>
      </c>
      <c r="X324" s="64">
        <v>0.76152586509999998</v>
      </c>
      <c r="Y324" s="64">
        <v>0.50987536529999999</v>
      </c>
      <c r="Z324" s="99">
        <v>0.70025999999999999</v>
      </c>
      <c r="AA324" s="65">
        <f>VLOOKUP(O324,既存・導入予定!$E$32:$S$43,13,0)</f>
        <v>0.42199999999999999</v>
      </c>
      <c r="AB324" s="65">
        <f t="shared" si="24"/>
        <v>0.83099999999999996</v>
      </c>
    </row>
    <row r="325" spans="15:28" ht="13.5" customHeight="1" thickBot="1">
      <c r="O325" s="2">
        <v>12</v>
      </c>
      <c r="P325" s="68" t="s">
        <v>41</v>
      </c>
      <c r="Q325" s="68" t="s">
        <v>63</v>
      </c>
      <c r="R325" s="69" t="s">
        <v>589</v>
      </c>
      <c r="S325" s="70" t="s">
        <v>157</v>
      </c>
      <c r="T325" s="71" t="str">
        <f t="shared" si="28"/>
        <v>12水冷式冷房104＜能力インバータ制御</v>
      </c>
      <c r="U325" s="72" t="s">
        <v>166</v>
      </c>
      <c r="V325" s="73">
        <v>-0.22</v>
      </c>
      <c r="W325" s="73">
        <v>1.22</v>
      </c>
      <c r="X325" s="73">
        <v>0.1733333333</v>
      </c>
      <c r="Y325" s="73">
        <v>1.0233333333000001</v>
      </c>
      <c r="Z325" s="100">
        <v>1.06667</v>
      </c>
      <c r="AA325" s="74">
        <f>VLOOKUP(O325,既存・導入予定!$E$32:$S$43,13,0)</f>
        <v>0.42199999999999999</v>
      </c>
      <c r="AB325" s="74">
        <f t="shared" si="24"/>
        <v>1.0960000000000001</v>
      </c>
    </row>
    <row r="326" spans="15:28" ht="13.5" customHeight="1">
      <c r="O326" s="3">
        <v>12</v>
      </c>
      <c r="P326" s="75" t="s">
        <v>81</v>
      </c>
      <c r="Q326" s="75" t="s">
        <v>63</v>
      </c>
      <c r="R326" s="76" t="s">
        <v>592</v>
      </c>
      <c r="S326" s="77" t="s">
        <v>53</v>
      </c>
      <c r="T326" s="78" t="str">
        <f t="shared" si="28"/>
        <v>12空冷式（冷房専用）冷房能力≦31.3ON/OFF制御</v>
      </c>
      <c r="U326" s="79" t="s">
        <v>167</v>
      </c>
      <c r="V326" s="80">
        <v>0.1220657277</v>
      </c>
      <c r="W326" s="80">
        <v>0.87793427229999998</v>
      </c>
      <c r="X326" s="80">
        <v>0.1112216198</v>
      </c>
      <c r="Y326" s="80">
        <v>0.88335632630000005</v>
      </c>
      <c r="Z326" s="101">
        <v>0.91115999999999997</v>
      </c>
      <c r="AA326" s="81">
        <f>VLOOKUP(O326,既存・導入予定!$E$32:$S$43,13,0)</f>
        <v>0.42199999999999999</v>
      </c>
      <c r="AB326" s="81">
        <f t="shared" si="24"/>
        <v>0.93</v>
      </c>
    </row>
    <row r="327" spans="15:28" ht="13.5" customHeight="1">
      <c r="O327" s="1">
        <v>12</v>
      </c>
      <c r="P327" s="59" t="s">
        <v>81</v>
      </c>
      <c r="Q327" s="60" t="s">
        <v>63</v>
      </c>
      <c r="R327" s="76" t="s">
        <v>592</v>
      </c>
      <c r="S327" s="10" t="s">
        <v>157</v>
      </c>
      <c r="T327" s="62" t="str">
        <f t="shared" si="28"/>
        <v>12空冷式（冷房専用）冷房能力≦31.3インバータ制御</v>
      </c>
      <c r="U327" s="79" t="s">
        <v>168</v>
      </c>
      <c r="V327" s="64">
        <v>-0.45200000000000001</v>
      </c>
      <c r="W327" s="64">
        <v>1.452</v>
      </c>
      <c r="X327" s="64">
        <v>0.4345164319</v>
      </c>
      <c r="Y327" s="64">
        <v>1.0087417839999999</v>
      </c>
      <c r="Z327" s="99">
        <v>1.11737</v>
      </c>
      <c r="AA327" s="65">
        <f>VLOOKUP(O327,既存・導入予定!$E$32:$S$43,13,0)</f>
        <v>0.42199999999999999</v>
      </c>
      <c r="AB327" s="65">
        <f t="shared" si="24"/>
        <v>1.1919999999999999</v>
      </c>
    </row>
    <row r="328" spans="15:28" ht="13.5" customHeight="1">
      <c r="O328" s="1">
        <v>12</v>
      </c>
      <c r="P328" s="59" t="s">
        <v>81</v>
      </c>
      <c r="Q328" s="60" t="s">
        <v>63</v>
      </c>
      <c r="R328" s="61" t="s">
        <v>593</v>
      </c>
      <c r="S328" s="10" t="s">
        <v>53</v>
      </c>
      <c r="T328" s="62" t="str">
        <f t="shared" si="28"/>
        <v>12空冷式（冷房専用）冷房31.3＜能力≦96.5ON/OFF制御</v>
      </c>
      <c r="U328" s="79" t="s">
        <v>169</v>
      </c>
      <c r="V328" s="64">
        <v>-0.10214499170000001</v>
      </c>
      <c r="W328" s="64">
        <v>1.1021449916999999</v>
      </c>
      <c r="X328" s="64">
        <v>0.24536083019999999</v>
      </c>
      <c r="Y328" s="64">
        <v>0.92839208070000001</v>
      </c>
      <c r="Z328" s="99">
        <v>0.98973</v>
      </c>
      <c r="AA328" s="65">
        <f>VLOOKUP(O328,既存・導入予定!$E$32:$S$43,13,0)</f>
        <v>0.42199999999999999</v>
      </c>
      <c r="AB328" s="65">
        <f t="shared" si="24"/>
        <v>1.0309999999999999</v>
      </c>
    </row>
    <row r="329" spans="15:28" ht="13.5" customHeight="1">
      <c r="O329" s="1">
        <v>12</v>
      </c>
      <c r="P329" s="59" t="s">
        <v>81</v>
      </c>
      <c r="Q329" s="60" t="s">
        <v>63</v>
      </c>
      <c r="R329" s="61" t="s">
        <v>593</v>
      </c>
      <c r="S329" s="10" t="s">
        <v>52</v>
      </c>
      <c r="T329" s="62" t="str">
        <f t="shared" si="28"/>
        <v>12空冷式（冷房専用）冷房31.3＜能力≦96.5段階制御</v>
      </c>
      <c r="U329" s="79" t="s">
        <v>169</v>
      </c>
      <c r="V329" s="64">
        <v>-0.10214499170000001</v>
      </c>
      <c r="W329" s="64">
        <v>1.1021449916999999</v>
      </c>
      <c r="X329" s="64">
        <v>0.24536083019999999</v>
      </c>
      <c r="Y329" s="64">
        <v>0.92839208070000001</v>
      </c>
      <c r="Z329" s="99">
        <v>0.98973</v>
      </c>
      <c r="AA329" s="65">
        <f>VLOOKUP(O329,既存・導入予定!$E$32:$S$43,13,0)</f>
        <v>0.42199999999999999</v>
      </c>
      <c r="AB329" s="65">
        <f t="shared" si="24"/>
        <v>1.0309999999999999</v>
      </c>
    </row>
    <row r="330" spans="15:28" ht="13.5" customHeight="1">
      <c r="O330" s="1">
        <v>12</v>
      </c>
      <c r="P330" s="59" t="s">
        <v>81</v>
      </c>
      <c r="Q330" s="60" t="s">
        <v>63</v>
      </c>
      <c r="R330" s="61" t="s">
        <v>593</v>
      </c>
      <c r="S330" s="10" t="s">
        <v>157</v>
      </c>
      <c r="T330" s="62" t="str">
        <f t="shared" si="28"/>
        <v>12空冷式（冷房専用）冷房31.3＜能力≦96.5インバータ制御</v>
      </c>
      <c r="U330" s="79" t="s">
        <v>170</v>
      </c>
      <c r="V330" s="64">
        <v>-0.44831570110000002</v>
      </c>
      <c r="W330" s="64">
        <v>1.4483157011000001</v>
      </c>
      <c r="X330" s="64">
        <v>0.2888480591</v>
      </c>
      <c r="Y330" s="64">
        <v>1.079733821</v>
      </c>
      <c r="Z330" s="99">
        <v>1.15195</v>
      </c>
      <c r="AA330" s="65">
        <f>VLOOKUP(O330,既存・導入予定!$E$32:$S$43,13,0)</f>
        <v>0.42199999999999999</v>
      </c>
      <c r="AB330" s="65">
        <f t="shared" si="24"/>
        <v>1.2010000000000001</v>
      </c>
    </row>
    <row r="331" spans="15:28" ht="13.5" customHeight="1">
      <c r="O331" s="1">
        <v>12</v>
      </c>
      <c r="P331" s="59" t="s">
        <v>81</v>
      </c>
      <c r="Q331" s="60" t="s">
        <v>63</v>
      </c>
      <c r="R331" s="61" t="s">
        <v>590</v>
      </c>
      <c r="S331" s="10" t="s">
        <v>52</v>
      </c>
      <c r="T331" s="62" t="str">
        <f t="shared" si="28"/>
        <v>12空冷式（冷房専用）冷房96.5＜能力段階制御</v>
      </c>
      <c r="U331" s="79" t="s">
        <v>171</v>
      </c>
      <c r="V331" s="64">
        <v>-3.8026303300000001E-2</v>
      </c>
      <c r="W331" s="64">
        <v>1.0380263032999999</v>
      </c>
      <c r="X331" s="64">
        <v>0.22036567970000001</v>
      </c>
      <c r="Y331" s="64">
        <v>0.90883031179999996</v>
      </c>
      <c r="Z331" s="99">
        <v>0.96392</v>
      </c>
      <c r="AA331" s="65">
        <f>VLOOKUP(O331,既存・導入予定!$E$32:$S$43,13,0)</f>
        <v>0.42199999999999999</v>
      </c>
      <c r="AB331" s="65">
        <f t="shared" ref="AB331:AB345" si="29">IF(AA331&lt;=0.25,Z331,ROUNDDOWN(IF(AA331&gt;=0.5,V331*AA331+W331,X331*AA331+Y331),3))</f>
        <v>1.0009999999999999</v>
      </c>
    </row>
    <row r="332" spans="15:28" ht="13.5" customHeight="1">
      <c r="O332" s="1">
        <v>12</v>
      </c>
      <c r="P332" s="59" t="s">
        <v>81</v>
      </c>
      <c r="Q332" s="60" t="s">
        <v>63</v>
      </c>
      <c r="R332" s="61" t="s">
        <v>590</v>
      </c>
      <c r="S332" s="10" t="s">
        <v>160</v>
      </c>
      <c r="T332" s="62" t="str">
        <f t="shared" si="28"/>
        <v>12空冷式（冷房専用）冷房96.5＜能力スライド弁制御</v>
      </c>
      <c r="U332" s="79" t="s">
        <v>172</v>
      </c>
      <c r="V332" s="64">
        <v>0.125</v>
      </c>
      <c r="W332" s="64">
        <v>0.875</v>
      </c>
      <c r="X332" s="64">
        <v>0.95833333330000003</v>
      </c>
      <c r="Y332" s="64">
        <v>0.45833333329999998</v>
      </c>
      <c r="Z332" s="99">
        <v>0.69791999999999998</v>
      </c>
      <c r="AA332" s="65">
        <f>VLOOKUP(O332,既存・導入予定!$E$32:$S$43,13,0)</f>
        <v>0.42199999999999999</v>
      </c>
      <c r="AB332" s="65">
        <f t="shared" si="29"/>
        <v>0.86199999999999999</v>
      </c>
    </row>
    <row r="333" spans="15:28" ht="13.5" customHeight="1" thickBot="1">
      <c r="O333" s="2">
        <v>12</v>
      </c>
      <c r="P333" s="68" t="s">
        <v>81</v>
      </c>
      <c r="Q333" s="68" t="s">
        <v>63</v>
      </c>
      <c r="R333" s="69" t="s">
        <v>590</v>
      </c>
      <c r="S333" s="70" t="s">
        <v>157</v>
      </c>
      <c r="T333" s="71" t="str">
        <f t="shared" si="28"/>
        <v>12空冷式（冷房専用）冷房96.5＜能力インバータ制御</v>
      </c>
      <c r="U333" s="72" t="s">
        <v>173</v>
      </c>
      <c r="V333" s="73">
        <v>-0.30225513710000002</v>
      </c>
      <c r="W333" s="73">
        <v>1.3022551371</v>
      </c>
      <c r="X333" s="73">
        <v>-0.1552682987</v>
      </c>
      <c r="Y333" s="73">
        <v>1.2287617179000001</v>
      </c>
      <c r="Z333" s="100">
        <v>1.18994</v>
      </c>
      <c r="AA333" s="74">
        <f>VLOOKUP(O333,既存・導入予定!$E$32:$S$43,13,0)</f>
        <v>0.42199999999999999</v>
      </c>
      <c r="AB333" s="74">
        <f t="shared" si="29"/>
        <v>1.163</v>
      </c>
    </row>
    <row r="334" spans="15:28" ht="13.5" customHeight="1">
      <c r="O334" s="3">
        <v>12</v>
      </c>
      <c r="P334" s="75" t="s">
        <v>61</v>
      </c>
      <c r="Q334" s="75" t="s">
        <v>63</v>
      </c>
      <c r="R334" s="76" t="s">
        <v>592</v>
      </c>
      <c r="S334" s="77" t="s">
        <v>53</v>
      </c>
      <c r="T334" s="78" t="str">
        <f t="shared" si="28"/>
        <v>12空冷式（ヒートポンプ）冷房能力≦31.3ON/OFF制御</v>
      </c>
      <c r="U334" s="79" t="s">
        <v>174</v>
      </c>
      <c r="V334" s="80">
        <v>0.1220657277</v>
      </c>
      <c r="W334" s="80">
        <v>0.87793427229999998</v>
      </c>
      <c r="X334" s="80">
        <v>0.1112216198</v>
      </c>
      <c r="Y334" s="80">
        <v>0.88335632630000005</v>
      </c>
      <c r="Z334" s="101">
        <v>0.91161999999999999</v>
      </c>
      <c r="AA334" s="81">
        <f>VLOOKUP(O334,既存・導入予定!$E$32:$S$43,13,0)</f>
        <v>0.42199999999999999</v>
      </c>
      <c r="AB334" s="81">
        <f t="shared" si="29"/>
        <v>0.93</v>
      </c>
    </row>
    <row r="335" spans="15:28" ht="14.25" customHeight="1">
      <c r="O335" s="1">
        <v>12</v>
      </c>
      <c r="P335" s="60" t="s">
        <v>61</v>
      </c>
      <c r="Q335" s="60" t="s">
        <v>63</v>
      </c>
      <c r="R335" s="61" t="s">
        <v>593</v>
      </c>
      <c r="S335" s="10" t="s">
        <v>52</v>
      </c>
      <c r="T335" s="62" t="str">
        <f t="shared" si="28"/>
        <v>12空冷式（ヒートポンプ）冷房31.3＜能力≦96.5段階制御</v>
      </c>
      <c r="U335" s="63" t="s">
        <v>175</v>
      </c>
      <c r="V335" s="64">
        <v>-7.3641976200000001E-2</v>
      </c>
      <c r="W335" s="64">
        <v>1.0736419762</v>
      </c>
      <c r="X335" s="64">
        <v>0.25312061679999998</v>
      </c>
      <c r="Y335" s="64">
        <v>0.91026067970000002</v>
      </c>
      <c r="Z335" s="99">
        <v>0.97353999999999996</v>
      </c>
      <c r="AA335" s="65">
        <f>VLOOKUP(O335,既存・導入予定!$E$32:$S$43,13,0)</f>
        <v>0.42199999999999999</v>
      </c>
      <c r="AB335" s="65">
        <f t="shared" si="29"/>
        <v>1.0169999999999999</v>
      </c>
    </row>
    <row r="336" spans="15:28" ht="13.5" customHeight="1">
      <c r="O336" s="1">
        <v>12</v>
      </c>
      <c r="P336" s="60" t="s">
        <v>61</v>
      </c>
      <c r="Q336" s="60" t="s">
        <v>63</v>
      </c>
      <c r="R336" s="61" t="s">
        <v>593</v>
      </c>
      <c r="S336" s="10" t="s">
        <v>157</v>
      </c>
      <c r="T336" s="62" t="str">
        <f t="shared" si="28"/>
        <v>12空冷式（ヒートポンプ）冷房31.3＜能力≦96.5インバータ制御</v>
      </c>
      <c r="U336" s="63" t="s">
        <v>176</v>
      </c>
      <c r="V336" s="64">
        <v>-0.1910561449</v>
      </c>
      <c r="W336" s="64">
        <v>1.1910561448999999</v>
      </c>
      <c r="X336" s="64">
        <v>0.20284681330000001</v>
      </c>
      <c r="Y336" s="64">
        <v>0.99410466580000001</v>
      </c>
      <c r="Z336" s="99">
        <v>1.0448200000000001</v>
      </c>
      <c r="AA336" s="65">
        <f>VLOOKUP(O336,既存・導入予定!$E$32:$S$43,13,0)</f>
        <v>0.42199999999999999</v>
      </c>
      <c r="AB336" s="65">
        <f t="shared" si="29"/>
        <v>1.079</v>
      </c>
    </row>
    <row r="337" spans="15:28" ht="13.5" customHeight="1">
      <c r="O337" s="1">
        <v>12</v>
      </c>
      <c r="P337" s="60" t="s">
        <v>61</v>
      </c>
      <c r="Q337" s="60" t="s">
        <v>63</v>
      </c>
      <c r="R337" s="61" t="s">
        <v>590</v>
      </c>
      <c r="S337" s="10" t="s">
        <v>52</v>
      </c>
      <c r="T337" s="62" t="str">
        <f t="shared" si="28"/>
        <v>12空冷式（ヒートポンプ）冷房96.5＜能力段階制御</v>
      </c>
      <c r="U337" s="63" t="s">
        <v>177</v>
      </c>
      <c r="V337" s="64">
        <v>-1.1106544600000001E-2</v>
      </c>
      <c r="W337" s="64">
        <v>1.0111065446</v>
      </c>
      <c r="X337" s="64">
        <v>0.18594431140000001</v>
      </c>
      <c r="Y337" s="64">
        <v>0.91258111659999996</v>
      </c>
      <c r="Z337" s="99">
        <v>0.95906999999999998</v>
      </c>
      <c r="AA337" s="65">
        <f>VLOOKUP(O337,既存・導入予定!$E$32:$S$43,13,0)</f>
        <v>0.42199999999999999</v>
      </c>
      <c r="AB337" s="65">
        <f t="shared" si="29"/>
        <v>0.99099999999999999</v>
      </c>
    </row>
    <row r="338" spans="15:28" ht="13.5" customHeight="1">
      <c r="O338" s="1">
        <v>12</v>
      </c>
      <c r="P338" s="60" t="s">
        <v>61</v>
      </c>
      <c r="Q338" s="60" t="s">
        <v>63</v>
      </c>
      <c r="R338" s="61" t="s">
        <v>590</v>
      </c>
      <c r="S338" s="10" t="s">
        <v>160</v>
      </c>
      <c r="T338" s="62" t="str">
        <f t="shared" si="28"/>
        <v>12空冷式（ヒートポンプ）冷房96.5＜能力スライド弁制御</v>
      </c>
      <c r="U338" s="63" t="s">
        <v>178</v>
      </c>
      <c r="V338" s="64">
        <v>0.17299999999999999</v>
      </c>
      <c r="W338" s="64">
        <v>0.82699999999999996</v>
      </c>
      <c r="X338" s="64">
        <v>0.86133333329999995</v>
      </c>
      <c r="Y338" s="64">
        <v>0.4828333333</v>
      </c>
      <c r="Z338" s="99">
        <v>0.69816999999999996</v>
      </c>
      <c r="AA338" s="65">
        <f>VLOOKUP(O338,既存・導入予定!$E$32:$S$43,13,0)</f>
        <v>0.42199999999999999</v>
      </c>
      <c r="AB338" s="65">
        <f t="shared" si="29"/>
        <v>0.84599999999999997</v>
      </c>
    </row>
    <row r="339" spans="15:28" ht="14.25" customHeight="1" thickBot="1">
      <c r="O339" s="2">
        <v>12</v>
      </c>
      <c r="P339" s="68" t="s">
        <v>61</v>
      </c>
      <c r="Q339" s="68" t="s">
        <v>63</v>
      </c>
      <c r="R339" s="69" t="s">
        <v>590</v>
      </c>
      <c r="S339" s="70" t="s">
        <v>157</v>
      </c>
      <c r="T339" s="71" t="str">
        <f t="shared" si="28"/>
        <v>12空冷式（ヒートポンプ）冷房96.5＜能力インバータ制御</v>
      </c>
      <c r="U339" s="72" t="s">
        <v>179</v>
      </c>
      <c r="V339" s="73">
        <v>-0.27426738779999998</v>
      </c>
      <c r="W339" s="73">
        <v>1.2742673877999999</v>
      </c>
      <c r="X339" s="73">
        <v>-3.1674462E-2</v>
      </c>
      <c r="Y339" s="73">
        <v>1.1529709249</v>
      </c>
      <c r="Z339" s="100">
        <v>1.1450499999999999</v>
      </c>
      <c r="AA339" s="74">
        <f>VLOOKUP(O339,既存・導入予定!$E$32:$S$43,13,0)</f>
        <v>0.42199999999999999</v>
      </c>
      <c r="AB339" s="74">
        <f t="shared" si="29"/>
        <v>1.139</v>
      </c>
    </row>
    <row r="340" spans="15:28" ht="13.5" customHeight="1">
      <c r="O340" s="38">
        <v>12</v>
      </c>
      <c r="P340" s="82" t="s">
        <v>61</v>
      </c>
      <c r="Q340" s="82" t="s">
        <v>180</v>
      </c>
      <c r="R340" s="83" t="s">
        <v>592</v>
      </c>
      <c r="S340" s="84" t="s">
        <v>53</v>
      </c>
      <c r="T340" s="85" t="str">
        <f t="shared" si="28"/>
        <v>12空冷式（ヒートポンプ）暖房能力≦31.3ON/OFF制御</v>
      </c>
      <c r="U340" s="86" t="s">
        <v>174</v>
      </c>
      <c r="V340" s="87">
        <v>0.1220657277</v>
      </c>
      <c r="W340" s="87">
        <v>0.87793427229999998</v>
      </c>
      <c r="X340" s="87">
        <v>0.1112216198</v>
      </c>
      <c r="Y340" s="87">
        <v>0.88335632630000005</v>
      </c>
      <c r="Z340" s="102">
        <v>0.91161999999999999</v>
      </c>
      <c r="AA340" s="88">
        <f>VLOOKUP(O340,既存・導入予定!$E$32:$S$43,13,0)</f>
        <v>0.42199999999999999</v>
      </c>
      <c r="AB340" s="88">
        <f t="shared" si="29"/>
        <v>0.93</v>
      </c>
    </row>
    <row r="341" spans="15:28" ht="13.5" customHeight="1">
      <c r="O341" s="1">
        <v>12</v>
      </c>
      <c r="P341" s="60" t="s">
        <v>61</v>
      </c>
      <c r="Q341" s="60" t="s">
        <v>180</v>
      </c>
      <c r="R341" s="61" t="s">
        <v>593</v>
      </c>
      <c r="S341" s="10" t="s">
        <v>52</v>
      </c>
      <c r="T341" s="62" t="str">
        <f t="shared" si="28"/>
        <v>12空冷式（ヒートポンプ）暖房31.3＜能力≦96.5段階制御</v>
      </c>
      <c r="U341" s="63" t="s">
        <v>175</v>
      </c>
      <c r="V341" s="64">
        <v>-7.3641976200000001E-2</v>
      </c>
      <c r="W341" s="64">
        <v>1.0736419762</v>
      </c>
      <c r="X341" s="64">
        <v>0.25312061679999998</v>
      </c>
      <c r="Y341" s="64">
        <v>0.91026067970000002</v>
      </c>
      <c r="Z341" s="99">
        <v>0.97353999999999996</v>
      </c>
      <c r="AA341" s="65">
        <f>VLOOKUP(O341,既存・導入予定!$E$32:$S$43,13,0)</f>
        <v>0.42199999999999999</v>
      </c>
      <c r="AB341" s="65">
        <f t="shared" si="29"/>
        <v>1.0169999999999999</v>
      </c>
    </row>
    <row r="342" spans="15:28" ht="13.5" customHeight="1">
      <c r="O342" s="1">
        <v>12</v>
      </c>
      <c r="P342" s="60" t="s">
        <v>61</v>
      </c>
      <c r="Q342" s="60" t="s">
        <v>180</v>
      </c>
      <c r="R342" s="61" t="s">
        <v>593</v>
      </c>
      <c r="S342" s="10" t="s">
        <v>157</v>
      </c>
      <c r="T342" s="62" t="str">
        <f t="shared" si="28"/>
        <v>12空冷式（ヒートポンプ）暖房31.3＜能力≦96.5インバータ制御</v>
      </c>
      <c r="U342" s="63" t="s">
        <v>176</v>
      </c>
      <c r="V342" s="64">
        <v>-0.1910561449</v>
      </c>
      <c r="W342" s="64">
        <v>1.1910561448999999</v>
      </c>
      <c r="X342" s="64">
        <v>0.20284681330000001</v>
      </c>
      <c r="Y342" s="64">
        <v>0.99410466580000001</v>
      </c>
      <c r="Z342" s="99">
        <v>1.0448200000000001</v>
      </c>
      <c r="AA342" s="65">
        <f>VLOOKUP(O342,既存・導入予定!$E$32:$S$43,13,0)</f>
        <v>0.42199999999999999</v>
      </c>
      <c r="AB342" s="65">
        <f t="shared" si="29"/>
        <v>1.079</v>
      </c>
    </row>
    <row r="343" spans="15:28" ht="13.5" customHeight="1">
      <c r="O343" s="1">
        <v>12</v>
      </c>
      <c r="P343" s="60" t="s">
        <v>61</v>
      </c>
      <c r="Q343" s="60" t="s">
        <v>180</v>
      </c>
      <c r="R343" s="61" t="s">
        <v>590</v>
      </c>
      <c r="S343" s="10" t="s">
        <v>52</v>
      </c>
      <c r="T343" s="62" t="str">
        <f t="shared" si="28"/>
        <v>12空冷式（ヒートポンプ）暖房96.5＜能力段階制御</v>
      </c>
      <c r="U343" s="63" t="s">
        <v>177</v>
      </c>
      <c r="V343" s="64">
        <v>-1.1106544600000001E-2</v>
      </c>
      <c r="W343" s="64">
        <v>1.0111065446</v>
      </c>
      <c r="X343" s="64">
        <v>0.18594431140000001</v>
      </c>
      <c r="Y343" s="64">
        <v>0.91258111659999996</v>
      </c>
      <c r="Z343" s="99">
        <v>0.95906999999999998</v>
      </c>
      <c r="AA343" s="65">
        <f>VLOOKUP(O343,既存・導入予定!$E$32:$S$43,13,0)</f>
        <v>0.42199999999999999</v>
      </c>
      <c r="AB343" s="65">
        <f t="shared" si="29"/>
        <v>0.99099999999999999</v>
      </c>
    </row>
    <row r="344" spans="15:28" ht="13.5" customHeight="1">
      <c r="O344" s="1">
        <v>12</v>
      </c>
      <c r="P344" s="60" t="s">
        <v>61</v>
      </c>
      <c r="Q344" s="60" t="s">
        <v>180</v>
      </c>
      <c r="R344" s="61" t="s">
        <v>590</v>
      </c>
      <c r="S344" s="10" t="s">
        <v>160</v>
      </c>
      <c r="T344" s="62" t="str">
        <f t="shared" si="28"/>
        <v>12空冷式（ヒートポンプ）暖房96.5＜能力スライド弁制御</v>
      </c>
      <c r="U344" s="63" t="s">
        <v>178</v>
      </c>
      <c r="V344" s="64">
        <v>0.17299999999999999</v>
      </c>
      <c r="W344" s="64">
        <v>0.82699999999999996</v>
      </c>
      <c r="X344" s="64">
        <v>0.86133333329999995</v>
      </c>
      <c r="Y344" s="64">
        <v>0.4828333333</v>
      </c>
      <c r="Z344" s="99">
        <v>0.69816999999999996</v>
      </c>
      <c r="AA344" s="65">
        <f>VLOOKUP(O344,既存・導入予定!$E$32:$S$43,13,0)</f>
        <v>0.42199999999999999</v>
      </c>
      <c r="AB344" s="65">
        <f t="shared" si="29"/>
        <v>0.84599999999999997</v>
      </c>
    </row>
    <row r="345" spans="15:28" ht="13.5" customHeight="1" thickBot="1">
      <c r="O345" s="2">
        <v>12</v>
      </c>
      <c r="P345" s="68" t="s">
        <v>61</v>
      </c>
      <c r="Q345" s="68" t="s">
        <v>180</v>
      </c>
      <c r="R345" s="69" t="s">
        <v>590</v>
      </c>
      <c r="S345" s="70" t="s">
        <v>157</v>
      </c>
      <c r="T345" s="71" t="str">
        <f t="shared" si="28"/>
        <v>12空冷式（ヒートポンプ）暖房96.5＜能力インバータ制御</v>
      </c>
      <c r="U345" s="72" t="s">
        <v>179</v>
      </c>
      <c r="V345" s="73">
        <v>-0.27426738779999998</v>
      </c>
      <c r="W345" s="73">
        <v>1.2742673877999999</v>
      </c>
      <c r="X345" s="73">
        <v>-3.1674462E-2</v>
      </c>
      <c r="Y345" s="73">
        <v>1.1529709249</v>
      </c>
      <c r="Z345" s="100">
        <v>1.1450499999999999</v>
      </c>
      <c r="AA345" s="74">
        <f>VLOOKUP(O345,既存・導入予定!$E$32:$S$43,13,0)</f>
        <v>0.42199999999999999</v>
      </c>
      <c r="AB345" s="74">
        <f t="shared" si="29"/>
        <v>1.139</v>
      </c>
    </row>
    <row r="346" spans="15:28" ht="13.5" customHeight="1"/>
    <row r="347" spans="15:28" ht="13.5" customHeight="1"/>
    <row r="348" spans="15:28" ht="13.5" customHeight="1"/>
    <row r="349" spans="15:28" ht="13.5" customHeight="1"/>
    <row r="350" spans="15:28" ht="13.5" customHeight="1"/>
    <row r="351" spans="15:28" ht="13.5" customHeight="1"/>
    <row r="352" spans="15:28"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4.25" customHeight="1"/>
    <row r="384" ht="13.5" customHeight="1"/>
    <row r="385" ht="13.5" customHeight="1"/>
    <row r="386" ht="13.5" customHeight="1"/>
    <row r="387" ht="14.2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4.25" customHeight="1"/>
    <row r="432" ht="13.5" customHeight="1"/>
    <row r="433" ht="13.5" customHeight="1"/>
    <row r="434" ht="13.5" customHeight="1"/>
    <row r="435" ht="14.25" customHeight="1"/>
    <row r="436" ht="13.5" customHeight="1"/>
    <row r="437" ht="13.5" customHeight="1"/>
    <row r="438" ht="13.5" customHeight="1"/>
    <row r="439" ht="13.5" customHeight="1"/>
    <row r="440" ht="13.5" customHeight="1"/>
    <row r="441" ht="13.5" customHeight="1"/>
    <row r="443" ht="13.5" customHeight="1"/>
    <row r="444" ht="13.5" customHeight="1"/>
    <row r="445" ht="13.5" customHeight="1"/>
    <row r="446" ht="13.5" customHeight="1"/>
    <row r="447" ht="13.5" customHeight="1"/>
    <row r="449" ht="13.5" customHeight="1"/>
    <row r="450" ht="13.5" customHeight="1"/>
    <row r="451" ht="13.5" customHeight="1"/>
    <row r="452" ht="13.5" customHeight="1"/>
    <row r="453" ht="13.5" customHeight="1"/>
    <row r="455" ht="13.5" customHeight="1"/>
    <row r="456" ht="13.5" customHeight="1"/>
    <row r="457" ht="13.5" customHeight="1"/>
    <row r="458" ht="13.5" customHeight="1"/>
    <row r="459" ht="13.5" customHeight="1"/>
    <row r="461" ht="13.5" customHeight="1"/>
    <row r="462" ht="13.5" customHeight="1"/>
    <row r="463" ht="13.5" customHeight="1"/>
    <row r="464" ht="13.5" customHeight="1"/>
    <row r="465" ht="13.5" customHeight="1"/>
    <row r="467" ht="13.5" customHeight="1"/>
    <row r="468" ht="13.5" customHeight="1"/>
    <row r="469" ht="13.5" customHeight="1"/>
    <row r="470" ht="13.5" customHeight="1"/>
    <row r="471" ht="13.5" customHeight="1"/>
    <row r="473" ht="13.5" customHeight="1"/>
    <row r="474" ht="13.5" customHeight="1"/>
    <row r="475" ht="13.5" customHeight="1"/>
    <row r="476" ht="13.5" customHeight="1"/>
    <row r="477" ht="13.5" customHeight="1"/>
    <row r="479" ht="14.25" customHeight="1"/>
    <row r="480" ht="13.5" customHeight="1"/>
    <row r="481" ht="13.5" customHeight="1"/>
    <row r="482" ht="13.5" customHeight="1"/>
    <row r="483" ht="14.25" customHeight="1"/>
    <row r="485" ht="13.5" customHeight="1"/>
    <row r="486" ht="13.5" customHeight="1"/>
    <row r="487" ht="13.5" customHeight="1"/>
    <row r="488" ht="13.5" customHeight="1"/>
    <row r="489" ht="13.5" customHeight="1"/>
    <row r="491" ht="13.5" customHeight="1"/>
    <row r="492" ht="13.5" customHeight="1"/>
    <row r="493" ht="13.5" customHeight="1"/>
    <row r="494" ht="13.5" customHeight="1"/>
    <row r="495" ht="13.5" customHeight="1"/>
    <row r="497" ht="13.5" customHeight="1"/>
    <row r="498" ht="13.5" customHeight="1"/>
    <row r="499" ht="13.5" customHeight="1"/>
    <row r="500" ht="13.5" customHeight="1"/>
    <row r="501" ht="13.5" customHeight="1"/>
    <row r="503" ht="13.5" customHeight="1"/>
    <row r="504" ht="13.5" customHeight="1"/>
    <row r="505" ht="13.5" customHeight="1"/>
    <row r="506" ht="13.5" customHeight="1"/>
    <row r="507" ht="13.5" customHeight="1"/>
    <row r="509" ht="13.5" customHeight="1"/>
    <row r="510" ht="13.5" customHeight="1"/>
    <row r="511" ht="13.5" customHeight="1"/>
    <row r="512" ht="13.5" customHeight="1"/>
    <row r="513" ht="13.5" customHeight="1"/>
  </sheetData>
  <sheetProtection selectLockedCells="1"/>
  <autoFilter ref="I7:M7" xr:uid="{00000000-0009-0000-0000-000001000000}"/>
  <sortState xmlns:xlrd2="http://schemas.microsoft.com/office/spreadsheetml/2017/richdata2" ref="O442:AF585">
    <sortCondition ref="AC442:AC585"/>
  </sortState>
  <mergeCells count="12">
    <mergeCell ref="T8:T9"/>
    <mergeCell ref="V8:W8"/>
    <mergeCell ref="X8:Y8"/>
    <mergeCell ref="AA8:AA9"/>
    <mergeCell ref="AB8:AB9"/>
    <mergeCell ref="U8:U9"/>
    <mergeCell ref="Z8:Z9"/>
    <mergeCell ref="O8:O9"/>
    <mergeCell ref="Q8:Q9"/>
    <mergeCell ref="R8:R9"/>
    <mergeCell ref="P8:P9"/>
    <mergeCell ref="S8:S9"/>
  </mergeCells>
  <phoneticPr fontId="1"/>
  <pageMargins left="0.31496062992125984" right="0.31496062992125984" top="0" bottom="0" header="0.31496062992125984" footer="0.31496062992125984"/>
  <pageSetup paperSize="8" scale="6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84"/>
  <sheetViews>
    <sheetView zoomScale="80" zoomScaleNormal="80" workbookViewId="0"/>
  </sheetViews>
  <sheetFormatPr defaultColWidth="9" defaultRowHeight="15"/>
  <cols>
    <col min="1" max="1" width="11.1796875" style="12" bestFit="1" customWidth="1"/>
    <col min="2" max="2" width="26.453125" style="12" customWidth="1"/>
    <col min="3" max="5" width="10.6328125" style="13" customWidth="1"/>
    <col min="6" max="14" width="9" style="12"/>
    <col min="15" max="15" width="16.1796875" style="13" bestFit="1" customWidth="1"/>
    <col min="16" max="16384" width="9" style="12"/>
  </cols>
  <sheetData>
    <row r="1" spans="1:15">
      <c r="A1" s="11" t="s">
        <v>82</v>
      </c>
      <c r="H1" s="14"/>
      <c r="I1" s="14"/>
      <c r="J1" s="14"/>
      <c r="K1" s="14"/>
      <c r="L1" s="276">
        <v>42428</v>
      </c>
      <c r="M1" s="276"/>
      <c r="N1" s="276"/>
      <c r="O1" s="276"/>
    </row>
    <row r="2" spans="1:15">
      <c r="A2" s="11"/>
      <c r="L2" s="277" t="s">
        <v>83</v>
      </c>
      <c r="M2" s="277"/>
      <c r="N2" s="277"/>
      <c r="O2" s="277"/>
    </row>
    <row r="3" spans="1:15">
      <c r="A3" s="13" t="s">
        <v>84</v>
      </c>
      <c r="B3" s="13" t="s">
        <v>84</v>
      </c>
      <c r="C3" s="13" t="s">
        <v>84</v>
      </c>
      <c r="E3" s="13" t="s">
        <v>84</v>
      </c>
    </row>
    <row r="4" spans="1:15">
      <c r="A4" s="15" t="s">
        <v>85</v>
      </c>
      <c r="B4" s="15" t="s">
        <v>0</v>
      </c>
      <c r="C4" s="15" t="s">
        <v>50</v>
      </c>
      <c r="D4" s="15" t="s">
        <v>86</v>
      </c>
      <c r="E4" s="15" t="s">
        <v>87</v>
      </c>
      <c r="F4" s="278" t="s">
        <v>88</v>
      </c>
      <c r="G4" s="278"/>
      <c r="H4" s="278"/>
      <c r="I4" s="278"/>
      <c r="J4" s="278"/>
      <c r="K4" s="278"/>
      <c r="L4" s="278"/>
      <c r="M4" s="278"/>
      <c r="N4" s="278"/>
      <c r="O4" s="15" t="s">
        <v>89</v>
      </c>
    </row>
    <row r="5" spans="1:15" s="17" customFormat="1" hidden="1">
      <c r="A5" s="279" t="s">
        <v>90</v>
      </c>
      <c r="B5" s="279"/>
      <c r="C5" s="16" t="s">
        <v>91</v>
      </c>
      <c r="D5" s="16" t="s">
        <v>92</v>
      </c>
      <c r="E5" s="16" t="s">
        <v>92</v>
      </c>
      <c r="O5" s="16" t="s">
        <v>93</v>
      </c>
    </row>
    <row r="6" spans="1:15" s="17" customFormat="1" hidden="1">
      <c r="A6" s="279" t="s">
        <v>94</v>
      </c>
      <c r="B6" s="279"/>
      <c r="C6" s="16" t="s">
        <v>91</v>
      </c>
      <c r="D6" s="16" t="s">
        <v>91</v>
      </c>
      <c r="E6" s="16" t="s">
        <v>91</v>
      </c>
      <c r="O6" s="16" t="s">
        <v>95</v>
      </c>
    </row>
    <row r="7" spans="1:15" ht="16.5" customHeight="1">
      <c r="A7" s="284" t="s">
        <v>96</v>
      </c>
      <c r="B7" s="280" t="s">
        <v>97</v>
      </c>
      <c r="C7" s="18" t="s">
        <v>98</v>
      </c>
      <c r="D7" s="19" t="s">
        <v>99</v>
      </c>
      <c r="E7" s="20" t="s">
        <v>100</v>
      </c>
      <c r="F7" s="283" t="s">
        <v>101</v>
      </c>
      <c r="G7" s="283"/>
      <c r="H7" s="283"/>
      <c r="I7" s="283"/>
      <c r="J7" s="283"/>
      <c r="K7" s="283"/>
      <c r="L7" s="283"/>
      <c r="M7" s="283"/>
      <c r="N7" s="283"/>
      <c r="O7" s="284" t="s">
        <v>102</v>
      </c>
    </row>
    <row r="8" spans="1:15">
      <c r="A8" s="284"/>
      <c r="B8" s="291"/>
      <c r="C8" s="18" t="s">
        <v>103</v>
      </c>
      <c r="D8" s="21" t="s">
        <v>104</v>
      </c>
      <c r="E8" s="20" t="s">
        <v>100</v>
      </c>
      <c r="F8" s="283"/>
      <c r="G8" s="283"/>
      <c r="H8" s="283"/>
      <c r="I8" s="283"/>
      <c r="J8" s="283"/>
      <c r="K8" s="283"/>
      <c r="L8" s="283"/>
      <c r="M8" s="283"/>
      <c r="N8" s="283"/>
      <c r="O8" s="284"/>
    </row>
    <row r="9" spans="1:15">
      <c r="A9" s="284"/>
      <c r="B9" s="291"/>
      <c r="C9" s="18" t="s">
        <v>103</v>
      </c>
      <c r="D9" s="22" t="s">
        <v>105</v>
      </c>
      <c r="E9" s="20" t="s">
        <v>100</v>
      </c>
      <c r="F9" s="283"/>
      <c r="G9" s="283"/>
      <c r="H9" s="283"/>
      <c r="I9" s="283"/>
      <c r="J9" s="283"/>
      <c r="K9" s="283"/>
      <c r="L9" s="283"/>
      <c r="M9" s="283"/>
      <c r="N9" s="283"/>
      <c r="O9" s="284"/>
    </row>
    <row r="10" spans="1:15">
      <c r="A10" s="284"/>
      <c r="B10" s="291"/>
      <c r="C10" s="18" t="s">
        <v>103</v>
      </c>
      <c r="D10" s="22" t="s">
        <v>105</v>
      </c>
      <c r="E10" s="23" t="s">
        <v>106</v>
      </c>
      <c r="F10" s="283"/>
      <c r="G10" s="283"/>
      <c r="H10" s="283"/>
      <c r="I10" s="283"/>
      <c r="J10" s="283"/>
      <c r="K10" s="283"/>
      <c r="L10" s="283"/>
      <c r="M10" s="283"/>
      <c r="N10" s="283"/>
      <c r="O10" s="284"/>
    </row>
    <row r="11" spans="1:15">
      <c r="A11" s="284"/>
      <c r="B11" s="291"/>
      <c r="C11" s="24" t="s">
        <v>107</v>
      </c>
      <c r="D11" s="19" t="s">
        <v>99</v>
      </c>
      <c r="E11" s="20" t="s">
        <v>100</v>
      </c>
      <c r="F11" s="283"/>
      <c r="G11" s="283"/>
      <c r="H11" s="283"/>
      <c r="I11" s="283"/>
      <c r="J11" s="283"/>
      <c r="K11" s="283"/>
      <c r="L11" s="283"/>
      <c r="M11" s="283"/>
      <c r="N11" s="283"/>
      <c r="O11" s="284"/>
    </row>
    <row r="12" spans="1:15">
      <c r="A12" s="284"/>
      <c r="B12" s="291"/>
      <c r="C12" s="25" t="s">
        <v>108</v>
      </c>
      <c r="D12" s="19" t="s">
        <v>99</v>
      </c>
      <c r="E12" s="20" t="s">
        <v>100</v>
      </c>
      <c r="F12" s="283"/>
      <c r="G12" s="283"/>
      <c r="H12" s="283"/>
      <c r="I12" s="283"/>
      <c r="J12" s="283"/>
      <c r="K12" s="283"/>
      <c r="L12" s="283"/>
      <c r="M12" s="283"/>
      <c r="N12" s="283"/>
      <c r="O12" s="284"/>
    </row>
    <row r="13" spans="1:15" ht="15.75" customHeight="1">
      <c r="A13" s="284"/>
      <c r="B13" s="292"/>
      <c r="C13" s="25" t="s">
        <v>108</v>
      </c>
      <c r="D13" s="19" t="s">
        <v>99</v>
      </c>
      <c r="E13" s="26" t="s">
        <v>109</v>
      </c>
      <c r="F13" s="293" t="s">
        <v>110</v>
      </c>
      <c r="G13" s="294"/>
      <c r="H13" s="294"/>
      <c r="I13" s="294"/>
      <c r="J13" s="294"/>
      <c r="K13" s="294"/>
      <c r="L13" s="294"/>
      <c r="M13" s="294"/>
      <c r="N13" s="295"/>
      <c r="O13" s="20" t="s">
        <v>111</v>
      </c>
    </row>
    <row r="14" spans="1:15" ht="15.75" customHeight="1">
      <c r="A14" s="284"/>
      <c r="B14" s="280" t="s">
        <v>112</v>
      </c>
      <c r="C14" s="18" t="s">
        <v>103</v>
      </c>
      <c r="D14" s="19" t="s">
        <v>99</v>
      </c>
      <c r="E14" s="23" t="s">
        <v>106</v>
      </c>
      <c r="F14" s="283" t="s">
        <v>113</v>
      </c>
      <c r="G14" s="283"/>
      <c r="H14" s="283"/>
      <c r="I14" s="283"/>
      <c r="J14" s="283"/>
      <c r="K14" s="283"/>
      <c r="L14" s="283"/>
      <c r="M14" s="283"/>
      <c r="N14" s="283"/>
      <c r="O14" s="284" t="s">
        <v>114</v>
      </c>
    </row>
    <row r="15" spans="1:15" ht="15.75" customHeight="1">
      <c r="A15" s="284"/>
      <c r="B15" s="281"/>
      <c r="C15" s="18" t="s">
        <v>103</v>
      </c>
      <c r="D15" s="22" t="s">
        <v>105</v>
      </c>
      <c r="E15" s="20" t="s">
        <v>100</v>
      </c>
      <c r="F15" s="283"/>
      <c r="G15" s="283"/>
      <c r="H15" s="283"/>
      <c r="I15" s="283"/>
      <c r="J15" s="283"/>
      <c r="K15" s="283"/>
      <c r="L15" s="283"/>
      <c r="M15" s="283"/>
      <c r="N15" s="283"/>
      <c r="O15" s="284"/>
    </row>
    <row r="16" spans="1:15">
      <c r="A16" s="284"/>
      <c r="B16" s="281"/>
      <c r="C16" s="18" t="s">
        <v>103</v>
      </c>
      <c r="D16" s="22" t="s">
        <v>105</v>
      </c>
      <c r="E16" s="23" t="s">
        <v>106</v>
      </c>
      <c r="F16" s="283"/>
      <c r="G16" s="283"/>
      <c r="H16" s="283"/>
      <c r="I16" s="283"/>
      <c r="J16" s="283"/>
      <c r="K16" s="283"/>
      <c r="L16" s="283"/>
      <c r="M16" s="283"/>
      <c r="N16" s="283"/>
      <c r="O16" s="284"/>
    </row>
    <row r="17" spans="1:15">
      <c r="A17" s="284"/>
      <c r="B17" s="281"/>
      <c r="C17" s="24" t="s">
        <v>107</v>
      </c>
      <c r="D17" s="19" t="s">
        <v>99</v>
      </c>
      <c r="E17" s="23" t="s">
        <v>106</v>
      </c>
      <c r="F17" s="283"/>
      <c r="G17" s="283"/>
      <c r="H17" s="283"/>
      <c r="I17" s="283"/>
      <c r="J17" s="283"/>
      <c r="K17" s="283"/>
      <c r="L17" s="283"/>
      <c r="M17" s="283"/>
      <c r="N17" s="283"/>
      <c r="O17" s="284"/>
    </row>
    <row r="18" spans="1:15">
      <c r="A18" s="284"/>
      <c r="B18" s="281"/>
      <c r="C18" s="24" t="s">
        <v>107</v>
      </c>
      <c r="D18" s="22" t="s">
        <v>105</v>
      </c>
      <c r="E18" s="23" t="s">
        <v>106</v>
      </c>
      <c r="F18" s="283"/>
      <c r="G18" s="283"/>
      <c r="H18" s="283"/>
      <c r="I18" s="283"/>
      <c r="J18" s="283"/>
      <c r="K18" s="283"/>
      <c r="L18" s="283"/>
      <c r="M18" s="283"/>
      <c r="N18" s="283"/>
      <c r="O18" s="284"/>
    </row>
    <row r="19" spans="1:15">
      <c r="A19" s="284"/>
      <c r="B19" s="281"/>
      <c r="C19" s="25" t="s">
        <v>108</v>
      </c>
      <c r="D19" s="19" t="s">
        <v>99</v>
      </c>
      <c r="E19" s="23" t="s">
        <v>106</v>
      </c>
      <c r="F19" s="283"/>
      <c r="G19" s="283"/>
      <c r="H19" s="283"/>
      <c r="I19" s="283"/>
      <c r="J19" s="283"/>
      <c r="K19" s="283"/>
      <c r="L19" s="283"/>
      <c r="M19" s="283"/>
      <c r="N19" s="283"/>
      <c r="O19" s="284"/>
    </row>
    <row r="20" spans="1:15" ht="35.15" customHeight="1">
      <c r="A20" s="284"/>
      <c r="B20" s="282"/>
      <c r="C20" s="25" t="s">
        <v>108</v>
      </c>
      <c r="D20" s="19" t="s">
        <v>99</v>
      </c>
      <c r="E20" s="26" t="s">
        <v>109</v>
      </c>
      <c r="F20" s="283" t="s">
        <v>115</v>
      </c>
      <c r="G20" s="285"/>
      <c r="H20" s="285"/>
      <c r="I20" s="285"/>
      <c r="J20" s="285"/>
      <c r="K20" s="285"/>
      <c r="L20" s="285"/>
      <c r="M20" s="285"/>
      <c r="N20" s="285"/>
      <c r="O20" s="20" t="s">
        <v>116</v>
      </c>
    </row>
    <row r="21" spans="1:15" ht="15.75" customHeight="1">
      <c r="A21" s="284"/>
      <c r="B21" s="280" t="s">
        <v>117</v>
      </c>
      <c r="C21" s="18" t="s">
        <v>103</v>
      </c>
      <c r="D21" s="22" t="s">
        <v>105</v>
      </c>
      <c r="E21" s="23" t="s">
        <v>106</v>
      </c>
      <c r="F21" s="283" t="s">
        <v>118</v>
      </c>
      <c r="G21" s="285"/>
      <c r="H21" s="285"/>
      <c r="I21" s="285"/>
      <c r="J21" s="285"/>
      <c r="K21" s="285"/>
      <c r="L21" s="285"/>
      <c r="M21" s="285"/>
      <c r="N21" s="285"/>
      <c r="O21" s="286" t="s">
        <v>119</v>
      </c>
    </row>
    <row r="22" spans="1:15">
      <c r="A22" s="284"/>
      <c r="B22" s="281"/>
      <c r="C22" s="18" t="s">
        <v>103</v>
      </c>
      <c r="D22" s="27" t="s">
        <v>120</v>
      </c>
      <c r="E22" s="23" t="s">
        <v>106</v>
      </c>
      <c r="F22" s="285"/>
      <c r="G22" s="285"/>
      <c r="H22" s="285"/>
      <c r="I22" s="285"/>
      <c r="J22" s="285"/>
      <c r="K22" s="285"/>
      <c r="L22" s="285"/>
      <c r="M22" s="285"/>
      <c r="N22" s="285"/>
      <c r="O22" s="287"/>
    </row>
    <row r="23" spans="1:15">
      <c r="A23" s="284"/>
      <c r="B23" s="281"/>
      <c r="C23" s="28" t="s">
        <v>121</v>
      </c>
      <c r="D23" s="22" t="s">
        <v>105</v>
      </c>
      <c r="E23" s="23" t="s">
        <v>106</v>
      </c>
      <c r="F23" s="285"/>
      <c r="G23" s="285"/>
      <c r="H23" s="285"/>
      <c r="I23" s="285"/>
      <c r="J23" s="285"/>
      <c r="K23" s="285"/>
      <c r="L23" s="285"/>
      <c r="M23" s="285"/>
      <c r="N23" s="285"/>
      <c r="O23" s="287"/>
    </row>
    <row r="24" spans="1:15">
      <c r="A24" s="284"/>
      <c r="B24" s="281"/>
      <c r="C24" s="28"/>
      <c r="D24" s="27" t="s">
        <v>120</v>
      </c>
      <c r="E24" s="23" t="s">
        <v>106</v>
      </c>
      <c r="F24" s="285"/>
      <c r="G24" s="285"/>
      <c r="H24" s="285"/>
      <c r="I24" s="285"/>
      <c r="J24" s="285"/>
      <c r="K24" s="285"/>
      <c r="L24" s="285"/>
      <c r="M24" s="285"/>
      <c r="N24" s="285"/>
      <c r="O24" s="287"/>
    </row>
    <row r="25" spans="1:15">
      <c r="A25" s="284"/>
      <c r="B25" s="281"/>
      <c r="C25" s="24" t="s">
        <v>107</v>
      </c>
      <c r="D25" s="22" t="s">
        <v>105</v>
      </c>
      <c r="E25" s="23" t="s">
        <v>106</v>
      </c>
      <c r="F25" s="285"/>
      <c r="G25" s="285"/>
      <c r="H25" s="285"/>
      <c r="I25" s="285"/>
      <c r="J25" s="285"/>
      <c r="K25" s="285"/>
      <c r="L25" s="285"/>
      <c r="M25" s="285"/>
      <c r="N25" s="285"/>
      <c r="O25" s="287"/>
    </row>
    <row r="26" spans="1:15">
      <c r="A26" s="284"/>
      <c r="B26" s="281"/>
      <c r="C26" s="24" t="s">
        <v>107</v>
      </c>
      <c r="D26" s="27" t="s">
        <v>120</v>
      </c>
      <c r="E26" s="23" t="s">
        <v>106</v>
      </c>
      <c r="F26" s="285"/>
      <c r="G26" s="285"/>
      <c r="H26" s="285"/>
      <c r="I26" s="285"/>
      <c r="J26" s="285"/>
      <c r="K26" s="285"/>
      <c r="L26" s="285"/>
      <c r="M26" s="285"/>
      <c r="N26" s="285"/>
      <c r="O26" s="287"/>
    </row>
    <row r="27" spans="1:15">
      <c r="A27" s="284"/>
      <c r="B27" s="281"/>
      <c r="C27" s="25" t="s">
        <v>108</v>
      </c>
      <c r="D27" s="19" t="s">
        <v>99</v>
      </c>
      <c r="E27" s="23" t="s">
        <v>106</v>
      </c>
      <c r="F27" s="285"/>
      <c r="G27" s="285"/>
      <c r="H27" s="285"/>
      <c r="I27" s="285"/>
      <c r="J27" s="285"/>
      <c r="K27" s="285"/>
      <c r="L27" s="285"/>
      <c r="M27" s="285"/>
      <c r="N27" s="285"/>
      <c r="O27" s="288"/>
    </row>
    <row r="28" spans="1:15">
      <c r="A28" s="284"/>
      <c r="B28" s="281"/>
      <c r="C28" s="18" t="s">
        <v>103</v>
      </c>
      <c r="D28" s="27" t="s">
        <v>120</v>
      </c>
      <c r="E28" s="26" t="s">
        <v>122</v>
      </c>
      <c r="F28" s="283" t="s">
        <v>123</v>
      </c>
      <c r="G28" s="285"/>
      <c r="H28" s="285"/>
      <c r="I28" s="285"/>
      <c r="J28" s="285"/>
      <c r="K28" s="285"/>
      <c r="L28" s="285"/>
      <c r="M28" s="285"/>
      <c r="N28" s="285"/>
      <c r="O28" s="286" t="s">
        <v>124</v>
      </c>
    </row>
    <row r="29" spans="1:15">
      <c r="A29" s="284"/>
      <c r="B29" s="281"/>
      <c r="C29" s="28" t="s">
        <v>121</v>
      </c>
      <c r="D29" s="27" t="s">
        <v>120</v>
      </c>
      <c r="E29" s="26" t="s">
        <v>122</v>
      </c>
      <c r="F29" s="285"/>
      <c r="G29" s="285"/>
      <c r="H29" s="285"/>
      <c r="I29" s="285"/>
      <c r="J29" s="285"/>
      <c r="K29" s="285"/>
      <c r="L29" s="285"/>
      <c r="M29" s="285"/>
      <c r="N29" s="285"/>
      <c r="O29" s="287"/>
    </row>
    <row r="30" spans="1:15">
      <c r="A30" s="284"/>
      <c r="B30" s="281"/>
      <c r="C30" s="24" t="s">
        <v>107</v>
      </c>
      <c r="D30" s="27" t="s">
        <v>120</v>
      </c>
      <c r="E30" s="26" t="s">
        <v>122</v>
      </c>
      <c r="F30" s="285"/>
      <c r="G30" s="285"/>
      <c r="H30" s="285"/>
      <c r="I30" s="285"/>
      <c r="J30" s="285"/>
      <c r="K30" s="285"/>
      <c r="L30" s="285"/>
      <c r="M30" s="285"/>
      <c r="N30" s="285"/>
      <c r="O30" s="288"/>
    </row>
    <row r="31" spans="1:15">
      <c r="A31" s="284"/>
      <c r="B31" s="281"/>
      <c r="C31" s="28" t="s">
        <v>121</v>
      </c>
      <c r="D31" s="27" t="s">
        <v>120</v>
      </c>
      <c r="E31" s="26" t="s">
        <v>109</v>
      </c>
      <c r="F31" s="283" t="s">
        <v>125</v>
      </c>
      <c r="G31" s="285"/>
      <c r="H31" s="285"/>
      <c r="I31" s="285"/>
      <c r="J31" s="285"/>
      <c r="K31" s="285"/>
      <c r="L31" s="285"/>
      <c r="M31" s="285"/>
      <c r="N31" s="285"/>
      <c r="O31" s="286" t="s">
        <v>126</v>
      </c>
    </row>
    <row r="32" spans="1:15">
      <c r="A32" s="284"/>
      <c r="B32" s="281"/>
      <c r="C32" s="24" t="s">
        <v>107</v>
      </c>
      <c r="D32" s="27" t="s">
        <v>120</v>
      </c>
      <c r="E32" s="26" t="s">
        <v>109</v>
      </c>
      <c r="F32" s="285"/>
      <c r="G32" s="285"/>
      <c r="H32" s="285"/>
      <c r="I32" s="285"/>
      <c r="J32" s="285"/>
      <c r="K32" s="285"/>
      <c r="L32" s="285"/>
      <c r="M32" s="285"/>
      <c r="N32" s="285"/>
      <c r="O32" s="287"/>
    </row>
    <row r="33" spans="1:15">
      <c r="A33" s="284"/>
      <c r="B33" s="282"/>
      <c r="C33" s="25" t="s">
        <v>108</v>
      </c>
      <c r="D33" s="19" t="s">
        <v>99</v>
      </c>
      <c r="E33" s="26" t="s">
        <v>109</v>
      </c>
      <c r="F33" s="285"/>
      <c r="G33" s="285"/>
      <c r="H33" s="285"/>
      <c r="I33" s="285"/>
      <c r="J33" s="285"/>
      <c r="K33" s="285"/>
      <c r="L33" s="285"/>
      <c r="M33" s="285"/>
      <c r="N33" s="285"/>
      <c r="O33" s="288"/>
    </row>
    <row r="34" spans="1:15" ht="15.75" customHeight="1">
      <c r="A34" s="296" t="s">
        <v>127</v>
      </c>
      <c r="B34" s="283" t="s">
        <v>594</v>
      </c>
      <c r="C34" s="18" t="s">
        <v>103</v>
      </c>
      <c r="D34" s="19" t="s">
        <v>99</v>
      </c>
      <c r="E34" s="20" t="s">
        <v>100</v>
      </c>
      <c r="F34" s="297" t="s">
        <v>128</v>
      </c>
      <c r="G34" s="298"/>
      <c r="H34" s="298"/>
      <c r="I34" s="298"/>
      <c r="J34" s="298"/>
      <c r="K34" s="298"/>
      <c r="L34" s="298"/>
      <c r="M34" s="298"/>
      <c r="N34" s="299"/>
      <c r="O34" s="286" t="s">
        <v>129</v>
      </c>
    </row>
    <row r="35" spans="1:15">
      <c r="A35" s="296"/>
      <c r="B35" s="285"/>
      <c r="C35" s="18" t="s">
        <v>103</v>
      </c>
      <c r="D35" s="22" t="s">
        <v>105</v>
      </c>
      <c r="E35" s="20" t="s">
        <v>100</v>
      </c>
      <c r="F35" s="300"/>
      <c r="G35" s="301"/>
      <c r="H35" s="301"/>
      <c r="I35" s="301"/>
      <c r="J35" s="301"/>
      <c r="K35" s="301"/>
      <c r="L35" s="301"/>
      <c r="M35" s="301"/>
      <c r="N35" s="302"/>
      <c r="O35" s="287"/>
    </row>
    <row r="36" spans="1:15">
      <c r="A36" s="296"/>
      <c r="B36" s="285"/>
      <c r="C36" s="24" t="s">
        <v>107</v>
      </c>
      <c r="D36" s="19" t="s">
        <v>99</v>
      </c>
      <c r="E36" s="20" t="s">
        <v>100</v>
      </c>
      <c r="F36" s="300"/>
      <c r="G36" s="301"/>
      <c r="H36" s="301"/>
      <c r="I36" s="301"/>
      <c r="J36" s="301"/>
      <c r="K36" s="301"/>
      <c r="L36" s="301"/>
      <c r="M36" s="301"/>
      <c r="N36" s="302"/>
      <c r="O36" s="287"/>
    </row>
    <row r="37" spans="1:15">
      <c r="A37" s="296"/>
      <c r="B37" s="285"/>
      <c r="C37" s="24" t="s">
        <v>107</v>
      </c>
      <c r="D37" s="22" t="s">
        <v>105</v>
      </c>
      <c r="E37" s="20" t="s">
        <v>100</v>
      </c>
      <c r="F37" s="303"/>
      <c r="G37" s="304"/>
      <c r="H37" s="304"/>
      <c r="I37" s="304"/>
      <c r="J37" s="304"/>
      <c r="K37" s="304"/>
      <c r="L37" s="304"/>
      <c r="M37" s="304"/>
      <c r="N37" s="305"/>
      <c r="O37" s="288"/>
    </row>
    <row r="38" spans="1:15">
      <c r="A38" s="296"/>
      <c r="B38" s="285"/>
      <c r="C38" s="29" t="s">
        <v>103</v>
      </c>
      <c r="D38" s="22" t="s">
        <v>105</v>
      </c>
      <c r="E38" s="26" t="s">
        <v>109</v>
      </c>
      <c r="F38" s="283" t="s">
        <v>130</v>
      </c>
      <c r="G38" s="285"/>
      <c r="H38" s="285"/>
      <c r="I38" s="285"/>
      <c r="J38" s="285"/>
      <c r="K38" s="285"/>
      <c r="L38" s="285"/>
      <c r="M38" s="285"/>
      <c r="N38" s="285"/>
      <c r="O38" s="286" t="s">
        <v>131</v>
      </c>
    </row>
    <row r="39" spans="1:15">
      <c r="A39" s="296"/>
      <c r="B39" s="285"/>
      <c r="C39" s="30" t="s">
        <v>107</v>
      </c>
      <c r="D39" s="19" t="s">
        <v>99</v>
      </c>
      <c r="E39" s="26" t="s">
        <v>109</v>
      </c>
      <c r="F39" s="285"/>
      <c r="G39" s="285"/>
      <c r="H39" s="285"/>
      <c r="I39" s="285"/>
      <c r="J39" s="285"/>
      <c r="K39" s="285"/>
      <c r="L39" s="285"/>
      <c r="M39" s="285"/>
      <c r="N39" s="285"/>
      <c r="O39" s="287"/>
    </row>
    <row r="40" spans="1:15">
      <c r="A40" s="296"/>
      <c r="B40" s="285"/>
      <c r="C40" s="25" t="s">
        <v>108</v>
      </c>
      <c r="D40" s="19" t="s">
        <v>99</v>
      </c>
      <c r="E40" s="26" t="s">
        <v>109</v>
      </c>
      <c r="F40" s="285"/>
      <c r="G40" s="285"/>
      <c r="H40" s="285"/>
      <c r="I40" s="285"/>
      <c r="J40" s="285"/>
      <c r="K40" s="285"/>
      <c r="L40" s="285"/>
      <c r="M40" s="285"/>
      <c r="N40" s="285"/>
      <c r="O40" s="288"/>
    </row>
    <row r="41" spans="1:15" ht="15.75" customHeight="1">
      <c r="A41" s="296"/>
      <c r="B41" s="283" t="s">
        <v>595</v>
      </c>
      <c r="C41" s="18" t="s">
        <v>103</v>
      </c>
      <c r="D41" s="19" t="s">
        <v>99</v>
      </c>
      <c r="E41" s="23" t="s">
        <v>106</v>
      </c>
      <c r="F41" s="283" t="s">
        <v>132</v>
      </c>
      <c r="G41" s="285"/>
      <c r="H41" s="285"/>
      <c r="I41" s="285"/>
      <c r="J41" s="285"/>
      <c r="K41" s="285"/>
      <c r="L41" s="285"/>
      <c r="M41" s="285"/>
      <c r="N41" s="285"/>
      <c r="O41" s="286" t="s">
        <v>133</v>
      </c>
    </row>
    <row r="42" spans="1:15" ht="15.75" customHeight="1">
      <c r="A42" s="296"/>
      <c r="B42" s="283"/>
      <c r="C42" s="18" t="s">
        <v>103</v>
      </c>
      <c r="D42" s="22" t="s">
        <v>105</v>
      </c>
      <c r="E42" s="20" t="s">
        <v>100</v>
      </c>
      <c r="F42" s="285"/>
      <c r="G42" s="285"/>
      <c r="H42" s="285"/>
      <c r="I42" s="285"/>
      <c r="J42" s="285"/>
      <c r="K42" s="285"/>
      <c r="L42" s="285"/>
      <c r="M42" s="285"/>
      <c r="N42" s="285"/>
      <c r="O42" s="287"/>
    </row>
    <row r="43" spans="1:15">
      <c r="A43" s="296"/>
      <c r="B43" s="283"/>
      <c r="C43" s="18" t="s">
        <v>103</v>
      </c>
      <c r="D43" s="22" t="s">
        <v>105</v>
      </c>
      <c r="E43" s="23" t="s">
        <v>106</v>
      </c>
      <c r="F43" s="285"/>
      <c r="G43" s="285"/>
      <c r="H43" s="285"/>
      <c r="I43" s="285"/>
      <c r="J43" s="285"/>
      <c r="K43" s="285"/>
      <c r="L43" s="285"/>
      <c r="M43" s="285"/>
      <c r="N43" s="285"/>
      <c r="O43" s="287"/>
    </row>
    <row r="44" spans="1:15">
      <c r="A44" s="296"/>
      <c r="B44" s="283"/>
      <c r="C44" s="30" t="s">
        <v>107</v>
      </c>
      <c r="D44" s="19" t="s">
        <v>99</v>
      </c>
      <c r="E44" s="31" t="s">
        <v>106</v>
      </c>
      <c r="F44" s="285"/>
      <c r="G44" s="285"/>
      <c r="H44" s="285"/>
      <c r="I44" s="285"/>
      <c r="J44" s="285"/>
      <c r="K44" s="285"/>
      <c r="L44" s="285"/>
      <c r="M44" s="285"/>
      <c r="N44" s="285"/>
      <c r="O44" s="287"/>
    </row>
    <row r="45" spans="1:15">
      <c r="A45" s="296"/>
      <c r="B45" s="283"/>
      <c r="C45" s="30" t="s">
        <v>107</v>
      </c>
      <c r="D45" s="22" t="s">
        <v>105</v>
      </c>
      <c r="E45" s="31" t="s">
        <v>106</v>
      </c>
      <c r="F45" s="285"/>
      <c r="G45" s="285"/>
      <c r="H45" s="285"/>
      <c r="I45" s="285"/>
      <c r="J45" s="285"/>
      <c r="K45" s="285"/>
      <c r="L45" s="285"/>
      <c r="M45" s="285"/>
      <c r="N45" s="285"/>
      <c r="O45" s="287"/>
    </row>
    <row r="46" spans="1:15">
      <c r="A46" s="296"/>
      <c r="B46" s="283"/>
      <c r="C46" s="32" t="s">
        <v>108</v>
      </c>
      <c r="D46" s="33" t="s">
        <v>99</v>
      </c>
      <c r="E46" s="23" t="s">
        <v>106</v>
      </c>
      <c r="F46" s="285"/>
      <c r="G46" s="285"/>
      <c r="H46" s="285"/>
      <c r="I46" s="285"/>
      <c r="J46" s="285"/>
      <c r="K46" s="285"/>
      <c r="L46" s="285"/>
      <c r="M46" s="285"/>
      <c r="N46" s="285"/>
      <c r="O46" s="288"/>
    </row>
    <row r="47" spans="1:15">
      <c r="A47" s="296"/>
      <c r="B47" s="283"/>
      <c r="C47" s="30" t="s">
        <v>107</v>
      </c>
      <c r="D47" s="19" t="s">
        <v>99</v>
      </c>
      <c r="E47" s="26" t="s">
        <v>109</v>
      </c>
      <c r="F47" s="283" t="s">
        <v>134</v>
      </c>
      <c r="G47" s="285"/>
      <c r="H47" s="285"/>
      <c r="I47" s="285"/>
      <c r="J47" s="285"/>
      <c r="K47" s="285"/>
      <c r="L47" s="285"/>
      <c r="M47" s="285"/>
      <c r="N47" s="285"/>
      <c r="O47" s="286" t="s">
        <v>135</v>
      </c>
    </row>
    <row r="48" spans="1:15">
      <c r="A48" s="296"/>
      <c r="B48" s="283"/>
      <c r="C48" s="32" t="s">
        <v>108</v>
      </c>
      <c r="D48" s="33" t="s">
        <v>99</v>
      </c>
      <c r="E48" s="26" t="s">
        <v>109</v>
      </c>
      <c r="F48" s="285"/>
      <c r="G48" s="285"/>
      <c r="H48" s="285"/>
      <c r="I48" s="285"/>
      <c r="J48" s="285"/>
      <c r="K48" s="285"/>
      <c r="L48" s="285"/>
      <c r="M48" s="285"/>
      <c r="N48" s="285"/>
      <c r="O48" s="287"/>
    </row>
    <row r="49" spans="1:15">
      <c r="A49" s="296"/>
      <c r="B49" s="283"/>
      <c r="C49" s="32" t="s">
        <v>108</v>
      </c>
      <c r="D49" s="21" t="s">
        <v>104</v>
      </c>
      <c r="E49" s="26" t="s">
        <v>109</v>
      </c>
      <c r="F49" s="285"/>
      <c r="G49" s="285"/>
      <c r="H49" s="285"/>
      <c r="I49" s="285"/>
      <c r="J49" s="285"/>
      <c r="K49" s="285"/>
      <c r="L49" s="285"/>
      <c r="M49" s="285"/>
      <c r="N49" s="285"/>
      <c r="O49" s="288"/>
    </row>
    <row r="50" spans="1:15" ht="15.75" customHeight="1">
      <c r="A50" s="296"/>
      <c r="B50" s="280" t="s">
        <v>247</v>
      </c>
      <c r="C50" s="29" t="s">
        <v>103</v>
      </c>
      <c r="D50" s="22" t="s">
        <v>105</v>
      </c>
      <c r="E50" s="31" t="s">
        <v>106</v>
      </c>
      <c r="F50" s="283" t="s">
        <v>137</v>
      </c>
      <c r="G50" s="285"/>
      <c r="H50" s="285"/>
      <c r="I50" s="285"/>
      <c r="J50" s="285"/>
      <c r="K50" s="285"/>
      <c r="L50" s="285"/>
      <c r="M50" s="285"/>
      <c r="N50" s="285"/>
      <c r="O50" s="286" t="s">
        <v>138</v>
      </c>
    </row>
    <row r="51" spans="1:15">
      <c r="A51" s="296"/>
      <c r="B51" s="281"/>
      <c r="C51" s="29" t="s">
        <v>103</v>
      </c>
      <c r="D51" s="34" t="s">
        <v>120</v>
      </c>
      <c r="E51" s="31" t="s">
        <v>106</v>
      </c>
      <c r="F51" s="285"/>
      <c r="G51" s="285"/>
      <c r="H51" s="285"/>
      <c r="I51" s="285"/>
      <c r="J51" s="285"/>
      <c r="K51" s="285"/>
      <c r="L51" s="285"/>
      <c r="M51" s="285"/>
      <c r="N51" s="285"/>
      <c r="O51" s="287"/>
    </row>
    <row r="52" spans="1:15">
      <c r="A52" s="296"/>
      <c r="B52" s="281"/>
      <c r="C52" s="35" t="s">
        <v>121</v>
      </c>
      <c r="D52" s="22" t="s">
        <v>105</v>
      </c>
      <c r="E52" s="23" t="s">
        <v>106</v>
      </c>
      <c r="F52" s="285"/>
      <c r="G52" s="285"/>
      <c r="H52" s="285"/>
      <c r="I52" s="285"/>
      <c r="J52" s="285"/>
      <c r="K52" s="285"/>
      <c r="L52" s="285"/>
      <c r="M52" s="285"/>
      <c r="N52" s="285"/>
      <c r="O52" s="287"/>
    </row>
    <row r="53" spans="1:15">
      <c r="A53" s="296"/>
      <c r="B53" s="281"/>
      <c r="C53" s="35" t="s">
        <v>121</v>
      </c>
      <c r="D53" s="34" t="s">
        <v>120</v>
      </c>
      <c r="E53" s="23" t="s">
        <v>106</v>
      </c>
      <c r="F53" s="285"/>
      <c r="G53" s="285"/>
      <c r="H53" s="285"/>
      <c r="I53" s="285"/>
      <c r="J53" s="285"/>
      <c r="K53" s="285"/>
      <c r="L53" s="285"/>
      <c r="M53" s="285"/>
      <c r="N53" s="285"/>
      <c r="O53" s="287"/>
    </row>
    <row r="54" spans="1:15">
      <c r="A54" s="296"/>
      <c r="B54" s="281"/>
      <c r="C54" s="30" t="s">
        <v>107</v>
      </c>
      <c r="D54" s="22" t="s">
        <v>105</v>
      </c>
      <c r="E54" s="31" t="s">
        <v>106</v>
      </c>
      <c r="F54" s="285"/>
      <c r="G54" s="285"/>
      <c r="H54" s="285"/>
      <c r="I54" s="285"/>
      <c r="J54" s="285"/>
      <c r="K54" s="285"/>
      <c r="L54" s="285"/>
      <c r="M54" s="285"/>
      <c r="N54" s="285"/>
      <c r="O54" s="287"/>
    </row>
    <row r="55" spans="1:15">
      <c r="A55" s="296"/>
      <c r="B55" s="281"/>
      <c r="C55" s="30" t="s">
        <v>107</v>
      </c>
      <c r="D55" s="34" t="s">
        <v>120</v>
      </c>
      <c r="E55" s="31" t="s">
        <v>106</v>
      </c>
      <c r="F55" s="285"/>
      <c r="G55" s="285"/>
      <c r="H55" s="285"/>
      <c r="I55" s="285"/>
      <c r="J55" s="285"/>
      <c r="K55" s="285"/>
      <c r="L55" s="285"/>
      <c r="M55" s="285"/>
      <c r="N55" s="285"/>
      <c r="O55" s="287"/>
    </row>
    <row r="56" spans="1:15">
      <c r="A56" s="296"/>
      <c r="B56" s="281"/>
      <c r="C56" s="32" t="s">
        <v>108</v>
      </c>
      <c r="D56" s="33" t="s">
        <v>99</v>
      </c>
      <c r="E56" s="23" t="s">
        <v>106</v>
      </c>
      <c r="F56" s="285"/>
      <c r="G56" s="285"/>
      <c r="H56" s="285"/>
      <c r="I56" s="285"/>
      <c r="J56" s="285"/>
      <c r="K56" s="285"/>
      <c r="L56" s="285"/>
      <c r="M56" s="285"/>
      <c r="N56" s="285"/>
      <c r="O56" s="288"/>
    </row>
    <row r="57" spans="1:15">
      <c r="A57" s="296"/>
      <c r="B57" s="281"/>
      <c r="C57" s="29" t="s">
        <v>103</v>
      </c>
      <c r="D57" s="34" t="s">
        <v>120</v>
      </c>
      <c r="E57" s="26" t="s">
        <v>122</v>
      </c>
      <c r="F57" s="289" t="s">
        <v>139</v>
      </c>
      <c r="G57" s="290"/>
      <c r="H57" s="290"/>
      <c r="I57" s="290"/>
      <c r="J57" s="290"/>
      <c r="K57" s="290"/>
      <c r="L57" s="290"/>
      <c r="M57" s="290"/>
      <c r="N57" s="290"/>
      <c r="O57" s="286" t="s">
        <v>140</v>
      </c>
    </row>
    <row r="58" spans="1:15">
      <c r="A58" s="296"/>
      <c r="B58" s="281"/>
      <c r="C58" s="35" t="s">
        <v>121</v>
      </c>
      <c r="D58" s="34" t="s">
        <v>120</v>
      </c>
      <c r="E58" s="26" t="s">
        <v>122</v>
      </c>
      <c r="F58" s="290"/>
      <c r="G58" s="290"/>
      <c r="H58" s="290"/>
      <c r="I58" s="290"/>
      <c r="J58" s="290"/>
      <c r="K58" s="290"/>
      <c r="L58" s="290"/>
      <c r="M58" s="290"/>
      <c r="N58" s="290"/>
      <c r="O58" s="287"/>
    </row>
    <row r="59" spans="1:15">
      <c r="A59" s="296"/>
      <c r="B59" s="281"/>
      <c r="C59" s="30" t="s">
        <v>107</v>
      </c>
      <c r="D59" s="34" t="s">
        <v>120</v>
      </c>
      <c r="E59" s="26" t="s">
        <v>122</v>
      </c>
      <c r="F59" s="290"/>
      <c r="G59" s="290"/>
      <c r="H59" s="290"/>
      <c r="I59" s="290"/>
      <c r="J59" s="290"/>
      <c r="K59" s="290"/>
      <c r="L59" s="290"/>
      <c r="M59" s="290"/>
      <c r="N59" s="290"/>
      <c r="O59" s="288"/>
    </row>
    <row r="60" spans="1:15">
      <c r="A60" s="296"/>
      <c r="B60" s="281"/>
      <c r="C60" s="28" t="s">
        <v>121</v>
      </c>
      <c r="D60" s="27" t="s">
        <v>120</v>
      </c>
      <c r="E60" s="26" t="s">
        <v>109</v>
      </c>
      <c r="F60" s="297" t="s">
        <v>141</v>
      </c>
      <c r="G60" s="306"/>
      <c r="H60" s="306"/>
      <c r="I60" s="306"/>
      <c r="J60" s="306"/>
      <c r="K60" s="306"/>
      <c r="L60" s="306"/>
      <c r="M60" s="306"/>
      <c r="N60" s="307"/>
      <c r="O60" s="286" t="s">
        <v>142</v>
      </c>
    </row>
    <row r="61" spans="1:15" ht="15.75" customHeight="1">
      <c r="A61" s="296"/>
      <c r="B61" s="281"/>
      <c r="C61" s="32" t="s">
        <v>108</v>
      </c>
      <c r="D61" s="33" t="s">
        <v>99</v>
      </c>
      <c r="E61" s="26" t="s">
        <v>109</v>
      </c>
      <c r="F61" s="308"/>
      <c r="G61" s="309"/>
      <c r="H61" s="309"/>
      <c r="I61" s="309"/>
      <c r="J61" s="309"/>
      <c r="K61" s="309"/>
      <c r="L61" s="309"/>
      <c r="M61" s="309"/>
      <c r="N61" s="310"/>
      <c r="O61" s="287"/>
    </row>
    <row r="62" spans="1:15">
      <c r="A62" s="296"/>
      <c r="B62" s="282"/>
      <c r="C62" s="32" t="s">
        <v>108</v>
      </c>
      <c r="D62" s="21" t="s">
        <v>104</v>
      </c>
      <c r="E62" s="26" t="s">
        <v>109</v>
      </c>
      <c r="F62" s="311"/>
      <c r="G62" s="312"/>
      <c r="H62" s="312"/>
      <c r="I62" s="312"/>
      <c r="J62" s="312"/>
      <c r="K62" s="312"/>
      <c r="L62" s="312"/>
      <c r="M62" s="312"/>
      <c r="N62" s="313"/>
      <c r="O62" s="288"/>
    </row>
    <row r="63" spans="1:15" ht="15.75" customHeight="1">
      <c r="A63" s="296" t="s">
        <v>143</v>
      </c>
      <c r="B63" s="283" t="s">
        <v>594</v>
      </c>
      <c r="C63" s="29" t="s">
        <v>103</v>
      </c>
      <c r="D63" s="19" t="s">
        <v>99</v>
      </c>
      <c r="E63" s="36" t="s">
        <v>100</v>
      </c>
      <c r="F63" s="283" t="s">
        <v>128</v>
      </c>
      <c r="G63" s="285"/>
      <c r="H63" s="285"/>
      <c r="I63" s="285"/>
      <c r="J63" s="285"/>
      <c r="K63" s="285"/>
      <c r="L63" s="285"/>
      <c r="M63" s="285"/>
      <c r="N63" s="285"/>
      <c r="O63" s="314" t="s">
        <v>144</v>
      </c>
    </row>
    <row r="64" spans="1:15">
      <c r="A64" s="296"/>
      <c r="B64" s="285"/>
      <c r="C64" s="29" t="s">
        <v>103</v>
      </c>
      <c r="D64" s="22" t="s">
        <v>105</v>
      </c>
      <c r="E64" s="36" t="s">
        <v>100</v>
      </c>
      <c r="F64" s="285"/>
      <c r="G64" s="285"/>
      <c r="H64" s="285"/>
      <c r="I64" s="285"/>
      <c r="J64" s="285"/>
      <c r="K64" s="285"/>
      <c r="L64" s="285"/>
      <c r="M64" s="285"/>
      <c r="N64" s="285"/>
      <c r="O64" s="314"/>
    </row>
    <row r="65" spans="1:15">
      <c r="A65" s="296"/>
      <c r="B65" s="285"/>
      <c r="C65" s="24" t="s">
        <v>107</v>
      </c>
      <c r="D65" s="19" t="s">
        <v>99</v>
      </c>
      <c r="E65" s="20" t="s">
        <v>100</v>
      </c>
      <c r="F65" s="285"/>
      <c r="G65" s="285"/>
      <c r="H65" s="285"/>
      <c r="I65" s="285"/>
      <c r="J65" s="285"/>
      <c r="K65" s="285"/>
      <c r="L65" s="285"/>
      <c r="M65" s="285"/>
      <c r="N65" s="285"/>
      <c r="O65" s="314"/>
    </row>
    <row r="66" spans="1:15">
      <c r="A66" s="296"/>
      <c r="B66" s="283" t="s">
        <v>595</v>
      </c>
      <c r="C66" s="29" t="s">
        <v>103</v>
      </c>
      <c r="D66" s="19" t="s">
        <v>99</v>
      </c>
      <c r="E66" s="31" t="s">
        <v>106</v>
      </c>
      <c r="F66" s="297" t="s">
        <v>145</v>
      </c>
      <c r="G66" s="298"/>
      <c r="H66" s="298"/>
      <c r="I66" s="298"/>
      <c r="J66" s="298"/>
      <c r="K66" s="298"/>
      <c r="L66" s="298"/>
      <c r="M66" s="298"/>
      <c r="N66" s="299"/>
      <c r="O66" s="286" t="s">
        <v>146</v>
      </c>
    </row>
    <row r="67" spans="1:15">
      <c r="A67" s="296"/>
      <c r="B67" s="283"/>
      <c r="C67" s="29" t="s">
        <v>103</v>
      </c>
      <c r="D67" s="22" t="s">
        <v>105</v>
      </c>
      <c r="E67" s="31" t="s">
        <v>106</v>
      </c>
      <c r="F67" s="300"/>
      <c r="G67" s="301"/>
      <c r="H67" s="301"/>
      <c r="I67" s="301"/>
      <c r="J67" s="301"/>
      <c r="K67" s="301"/>
      <c r="L67" s="301"/>
      <c r="M67" s="301"/>
      <c r="N67" s="302"/>
      <c r="O67" s="287"/>
    </row>
    <row r="68" spans="1:15">
      <c r="A68" s="296"/>
      <c r="B68" s="283"/>
      <c r="C68" s="30" t="s">
        <v>107</v>
      </c>
      <c r="D68" s="19" t="s">
        <v>99</v>
      </c>
      <c r="E68" s="31" t="s">
        <v>106</v>
      </c>
      <c r="F68" s="300"/>
      <c r="G68" s="301"/>
      <c r="H68" s="301"/>
      <c r="I68" s="301"/>
      <c r="J68" s="301"/>
      <c r="K68" s="301"/>
      <c r="L68" s="301"/>
      <c r="M68" s="301"/>
      <c r="N68" s="302"/>
      <c r="O68" s="287"/>
    </row>
    <row r="69" spans="1:15">
      <c r="A69" s="296"/>
      <c r="B69" s="283"/>
      <c r="C69" s="30" t="s">
        <v>107</v>
      </c>
      <c r="D69" s="22" t="s">
        <v>105</v>
      </c>
      <c r="E69" s="31" t="s">
        <v>106</v>
      </c>
      <c r="F69" s="300"/>
      <c r="G69" s="301"/>
      <c r="H69" s="301"/>
      <c r="I69" s="301"/>
      <c r="J69" s="301"/>
      <c r="K69" s="301"/>
      <c r="L69" s="301"/>
      <c r="M69" s="301"/>
      <c r="N69" s="302"/>
      <c r="O69" s="287"/>
    </row>
    <row r="70" spans="1:15">
      <c r="A70" s="296"/>
      <c r="B70" s="283"/>
      <c r="C70" s="32" t="s">
        <v>108</v>
      </c>
      <c r="D70" s="33" t="s">
        <v>99</v>
      </c>
      <c r="E70" s="23" t="s">
        <v>106</v>
      </c>
      <c r="F70" s="300"/>
      <c r="G70" s="301"/>
      <c r="H70" s="301"/>
      <c r="I70" s="301"/>
      <c r="J70" s="301"/>
      <c r="K70" s="301"/>
      <c r="L70" s="301"/>
      <c r="M70" s="301"/>
      <c r="N70" s="302"/>
      <c r="O70" s="288"/>
    </row>
    <row r="71" spans="1:15">
      <c r="A71" s="296"/>
      <c r="B71" s="283"/>
      <c r="C71" s="32" t="s">
        <v>108</v>
      </c>
      <c r="D71" s="33" t="s">
        <v>99</v>
      </c>
      <c r="E71" s="26" t="s">
        <v>109</v>
      </c>
      <c r="F71" s="297" t="s">
        <v>147</v>
      </c>
      <c r="G71" s="298"/>
      <c r="H71" s="298"/>
      <c r="I71" s="298"/>
      <c r="J71" s="298"/>
      <c r="K71" s="298"/>
      <c r="L71" s="298"/>
      <c r="M71" s="298"/>
      <c r="N71" s="299"/>
      <c r="O71" s="284" t="s">
        <v>148</v>
      </c>
    </row>
    <row r="72" spans="1:15">
      <c r="A72" s="296"/>
      <c r="B72" s="283"/>
      <c r="C72" s="32" t="s">
        <v>108</v>
      </c>
      <c r="D72" s="21" t="s">
        <v>104</v>
      </c>
      <c r="E72" s="26" t="s">
        <v>109</v>
      </c>
      <c r="F72" s="303"/>
      <c r="G72" s="304"/>
      <c r="H72" s="304"/>
      <c r="I72" s="304"/>
      <c r="J72" s="304"/>
      <c r="K72" s="304"/>
      <c r="L72" s="304"/>
      <c r="M72" s="304"/>
      <c r="N72" s="305"/>
      <c r="O72" s="284"/>
    </row>
    <row r="73" spans="1:15" ht="15.75" customHeight="1">
      <c r="A73" s="296"/>
      <c r="B73" s="280" t="s">
        <v>136</v>
      </c>
      <c r="C73" s="29" t="s">
        <v>103</v>
      </c>
      <c r="D73" s="22" t="s">
        <v>105</v>
      </c>
      <c r="E73" s="31" t="s">
        <v>106</v>
      </c>
      <c r="F73" s="283" t="s">
        <v>149</v>
      </c>
      <c r="G73" s="285"/>
      <c r="H73" s="285"/>
      <c r="I73" s="285"/>
      <c r="J73" s="285"/>
      <c r="K73" s="285"/>
      <c r="L73" s="285"/>
      <c r="M73" s="285"/>
      <c r="N73" s="285"/>
      <c r="O73" s="286" t="s">
        <v>150</v>
      </c>
    </row>
    <row r="74" spans="1:15">
      <c r="A74" s="296"/>
      <c r="B74" s="281"/>
      <c r="C74" s="29" t="s">
        <v>103</v>
      </c>
      <c r="D74" s="34" t="s">
        <v>120</v>
      </c>
      <c r="E74" s="31" t="s">
        <v>106</v>
      </c>
      <c r="F74" s="285"/>
      <c r="G74" s="285"/>
      <c r="H74" s="285"/>
      <c r="I74" s="285"/>
      <c r="J74" s="285"/>
      <c r="K74" s="285"/>
      <c r="L74" s="285"/>
      <c r="M74" s="285"/>
      <c r="N74" s="285"/>
      <c r="O74" s="287"/>
    </row>
    <row r="75" spans="1:15">
      <c r="A75" s="296"/>
      <c r="B75" s="281"/>
      <c r="C75" s="35" t="s">
        <v>121</v>
      </c>
      <c r="D75" s="34" t="s">
        <v>120</v>
      </c>
      <c r="E75" s="23" t="s">
        <v>106</v>
      </c>
      <c r="F75" s="285"/>
      <c r="G75" s="285"/>
      <c r="H75" s="285"/>
      <c r="I75" s="285"/>
      <c r="J75" s="285"/>
      <c r="K75" s="285"/>
      <c r="L75" s="285"/>
      <c r="M75" s="285"/>
      <c r="N75" s="285"/>
      <c r="O75" s="287"/>
    </row>
    <row r="76" spans="1:15">
      <c r="A76" s="296"/>
      <c r="B76" s="281"/>
      <c r="C76" s="30" t="s">
        <v>107</v>
      </c>
      <c r="D76" s="22" t="s">
        <v>105</v>
      </c>
      <c r="E76" s="31" t="s">
        <v>106</v>
      </c>
      <c r="F76" s="285"/>
      <c r="G76" s="285"/>
      <c r="H76" s="285"/>
      <c r="I76" s="285"/>
      <c r="J76" s="285"/>
      <c r="K76" s="285"/>
      <c r="L76" s="285"/>
      <c r="M76" s="285"/>
      <c r="N76" s="285"/>
      <c r="O76" s="287"/>
    </row>
    <row r="77" spans="1:15">
      <c r="A77" s="296"/>
      <c r="B77" s="281"/>
      <c r="C77" s="30" t="s">
        <v>107</v>
      </c>
      <c r="D77" s="34" t="s">
        <v>120</v>
      </c>
      <c r="E77" s="31" t="s">
        <v>106</v>
      </c>
      <c r="F77" s="285"/>
      <c r="G77" s="285"/>
      <c r="H77" s="285"/>
      <c r="I77" s="285"/>
      <c r="J77" s="285"/>
      <c r="K77" s="285"/>
      <c r="L77" s="285"/>
      <c r="M77" s="285"/>
      <c r="N77" s="285"/>
      <c r="O77" s="287"/>
    </row>
    <row r="78" spans="1:15">
      <c r="A78" s="296"/>
      <c r="B78" s="281"/>
      <c r="C78" s="32" t="s">
        <v>108</v>
      </c>
      <c r="D78" s="33" t="s">
        <v>99</v>
      </c>
      <c r="E78" s="23" t="s">
        <v>106</v>
      </c>
      <c r="F78" s="285"/>
      <c r="G78" s="285"/>
      <c r="H78" s="285"/>
      <c r="I78" s="285"/>
      <c r="J78" s="285"/>
      <c r="K78" s="285"/>
      <c r="L78" s="285"/>
      <c r="M78" s="285"/>
      <c r="N78" s="285"/>
      <c r="O78" s="288"/>
    </row>
    <row r="79" spans="1:15">
      <c r="A79" s="296"/>
      <c r="B79" s="281"/>
      <c r="C79" s="29" t="s">
        <v>103</v>
      </c>
      <c r="D79" s="34" t="s">
        <v>120</v>
      </c>
      <c r="E79" s="26" t="s">
        <v>122</v>
      </c>
      <c r="F79" s="283" t="s">
        <v>151</v>
      </c>
      <c r="G79" s="285"/>
      <c r="H79" s="285"/>
      <c r="I79" s="285"/>
      <c r="J79" s="285"/>
      <c r="K79" s="285"/>
      <c r="L79" s="285"/>
      <c r="M79" s="285"/>
      <c r="N79" s="285"/>
      <c r="O79" s="286" t="s">
        <v>152</v>
      </c>
    </row>
    <row r="80" spans="1:15">
      <c r="A80" s="296"/>
      <c r="B80" s="281"/>
      <c r="C80" s="35" t="s">
        <v>121</v>
      </c>
      <c r="D80" s="34" t="s">
        <v>120</v>
      </c>
      <c r="E80" s="26" t="s">
        <v>122</v>
      </c>
      <c r="F80" s="285"/>
      <c r="G80" s="285"/>
      <c r="H80" s="285"/>
      <c r="I80" s="285"/>
      <c r="J80" s="285"/>
      <c r="K80" s="285"/>
      <c r="L80" s="285"/>
      <c r="M80" s="285"/>
      <c r="N80" s="285"/>
      <c r="O80" s="287"/>
    </row>
    <row r="81" spans="1:15">
      <c r="A81" s="296"/>
      <c r="B81" s="281"/>
      <c r="C81" s="30" t="s">
        <v>107</v>
      </c>
      <c r="D81" s="34" t="s">
        <v>120</v>
      </c>
      <c r="E81" s="26" t="s">
        <v>122</v>
      </c>
      <c r="F81" s="285"/>
      <c r="G81" s="285"/>
      <c r="H81" s="285"/>
      <c r="I81" s="285"/>
      <c r="J81" s="285"/>
      <c r="K81" s="285"/>
      <c r="L81" s="285"/>
      <c r="M81" s="285"/>
      <c r="N81" s="285"/>
      <c r="O81" s="288"/>
    </row>
    <row r="82" spans="1:15">
      <c r="A82" s="296"/>
      <c r="B82" s="281"/>
      <c r="C82" s="28" t="s">
        <v>121</v>
      </c>
      <c r="D82" s="27" t="s">
        <v>120</v>
      </c>
      <c r="E82" s="26" t="s">
        <v>109</v>
      </c>
      <c r="F82" s="283" t="s">
        <v>153</v>
      </c>
      <c r="G82" s="285"/>
      <c r="H82" s="285"/>
      <c r="I82" s="285"/>
      <c r="J82" s="285"/>
      <c r="K82" s="285"/>
      <c r="L82" s="285"/>
      <c r="M82" s="285"/>
      <c r="N82" s="285"/>
      <c r="O82" s="286" t="s">
        <v>154</v>
      </c>
    </row>
    <row r="83" spans="1:15">
      <c r="A83" s="296"/>
      <c r="B83" s="281"/>
      <c r="C83" s="32" t="s">
        <v>108</v>
      </c>
      <c r="D83" s="33" t="s">
        <v>99</v>
      </c>
      <c r="E83" s="26" t="s">
        <v>109</v>
      </c>
      <c r="F83" s="285"/>
      <c r="G83" s="285"/>
      <c r="H83" s="285"/>
      <c r="I83" s="285"/>
      <c r="J83" s="285"/>
      <c r="K83" s="285"/>
      <c r="L83" s="285"/>
      <c r="M83" s="285"/>
      <c r="N83" s="285"/>
      <c r="O83" s="287"/>
    </row>
    <row r="84" spans="1:15">
      <c r="A84" s="296"/>
      <c r="B84" s="282"/>
      <c r="C84" s="25" t="s">
        <v>108</v>
      </c>
      <c r="D84" s="21" t="s">
        <v>104</v>
      </c>
      <c r="E84" s="26" t="s">
        <v>109</v>
      </c>
      <c r="F84" s="285"/>
      <c r="G84" s="285"/>
      <c r="H84" s="285"/>
      <c r="I84" s="285"/>
      <c r="J84" s="285"/>
      <c r="K84" s="285"/>
      <c r="L84" s="285"/>
      <c r="M84" s="285"/>
      <c r="N84" s="285"/>
      <c r="O84" s="288"/>
    </row>
  </sheetData>
  <sheetProtection selectLockedCells="1"/>
  <autoFilter ref="A4:O4" xr:uid="{00000000-0009-0000-0000-000002000000}">
    <filterColumn colId="5" showButton="0"/>
    <filterColumn colId="6" showButton="0"/>
    <filterColumn colId="7" showButton="0"/>
    <filterColumn colId="8" showButton="0"/>
    <filterColumn colId="9" showButton="0"/>
    <filterColumn colId="10" showButton="0"/>
    <filterColumn colId="11" showButton="0"/>
    <filterColumn colId="12" showButton="0"/>
  </autoFilter>
  <mergeCells count="55">
    <mergeCell ref="F82:N84"/>
    <mergeCell ref="O82:O84"/>
    <mergeCell ref="F60:N62"/>
    <mergeCell ref="O60:O62"/>
    <mergeCell ref="A63:A84"/>
    <mergeCell ref="B63:B65"/>
    <mergeCell ref="F63:N65"/>
    <mergeCell ref="O63:O65"/>
    <mergeCell ref="B66:B72"/>
    <mergeCell ref="F66:N70"/>
    <mergeCell ref="O66:O70"/>
    <mergeCell ref="F71:N72"/>
    <mergeCell ref="O71:O72"/>
    <mergeCell ref="B73:B84"/>
    <mergeCell ref="F73:N78"/>
    <mergeCell ref="O73:O78"/>
    <mergeCell ref="F79:N81"/>
    <mergeCell ref="O79:O81"/>
    <mergeCell ref="A7:A33"/>
    <mergeCell ref="B7:B13"/>
    <mergeCell ref="F7:N12"/>
    <mergeCell ref="O7:O12"/>
    <mergeCell ref="F13:N13"/>
    <mergeCell ref="A34:A62"/>
    <mergeCell ref="B34:B40"/>
    <mergeCell ref="F34:N37"/>
    <mergeCell ref="O34:O37"/>
    <mergeCell ref="F38:N40"/>
    <mergeCell ref="O38:O40"/>
    <mergeCell ref="B41:B49"/>
    <mergeCell ref="F41:N46"/>
    <mergeCell ref="O41:O46"/>
    <mergeCell ref="F47:N49"/>
    <mergeCell ref="O47:O49"/>
    <mergeCell ref="B50:B62"/>
    <mergeCell ref="F50:N56"/>
    <mergeCell ref="O50:O56"/>
    <mergeCell ref="F57:N59"/>
    <mergeCell ref="O57:O59"/>
    <mergeCell ref="B14:B20"/>
    <mergeCell ref="F14:N19"/>
    <mergeCell ref="O14:O19"/>
    <mergeCell ref="F20:N20"/>
    <mergeCell ref="B21:B33"/>
    <mergeCell ref="F21:N27"/>
    <mergeCell ref="O21:O27"/>
    <mergeCell ref="F28:N30"/>
    <mergeCell ref="O28:O30"/>
    <mergeCell ref="F31:N33"/>
    <mergeCell ref="O31:O33"/>
    <mergeCell ref="L1:O1"/>
    <mergeCell ref="L2:O2"/>
    <mergeCell ref="F4:N4"/>
    <mergeCell ref="A5:B5"/>
    <mergeCell ref="A6:B6"/>
  </mergeCells>
  <phoneticPr fontId="1"/>
  <pageMargins left="0.19685039370078741" right="0.19685039370078741" top="0.19685039370078741" bottom="0.19685039370078741" header="0.31496062992125984" footer="0.31496062992125984"/>
  <pageSetup paperSize="8" scale="80"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6</vt:i4>
      </vt:variant>
    </vt:vector>
  </HeadingPairs>
  <TitlesOfParts>
    <vt:vector baseType="lpstr" size="9">
      <vt:lpstr>既存・導入予定</vt:lpstr>
      <vt:lpstr>&lt;チリングユニット&gt;マスタ</vt:lpstr>
      <vt:lpstr>@日冷工機器特性テーブル一覧</vt:lpstr>
      <vt:lpstr>'&lt;チリングユニット&gt;マスタ'!Print_Area</vt:lpstr>
      <vt:lpstr>既存・導入予定!Print_Area</vt:lpstr>
      <vt:lpstr>既存・導入予定!Print_Titles</vt:lpstr>
      <vt:lpstr>空冷式ＨＰ</vt:lpstr>
      <vt:lpstr>空冷式冷房</vt:lpstr>
      <vt:lpstr>水冷式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2017-05-18T09:21:10Z</dcterms:created>
  <dcterms:modified xsi:type="dcterms:W3CDTF">2025-03-28T06:13:32Z</dcterms:modified>
</cp:coreProperties>
</file>