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66925"/>
  <xr:revisionPtr xr6:coauthVersionLast="36" xr6:coauthVersionMax="47" documentId="13_ncr:1_{BC6B633A-2194-480C-A4E8-EED62A88CFF9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計算シート" sheetId="1"/>
    <sheet r:id="rId2" name="詳細試算" sheetId="4"/>
  </sheets>
  <definedNames>
    <definedName hidden="1" name="__IntlFixup">TRUE</definedName>
    <definedName hidden="1" localSheetId="1" name="__IntlFixupTable">#REF!</definedName>
    <definedName hidden="1" name="__IntlFixupTable">#REF!</definedName>
    <definedName hidden="1" localSheetId="1" name="_xlnm._FilterDatabase">詳細試算!#REF!</definedName>
    <definedName hidden="1" localSheetId="1" name="_Key1">#REF!</definedName>
    <definedName hidden="1" name="_Key1">#REF!</definedName>
    <definedName hidden="1" name="_Order1">255</definedName>
    <definedName hidden="1" localSheetId="1" name="_Sort">#REF!</definedName>
    <definedName hidden="1" name="_Sort">#REF!</definedName>
    <definedName hidden="1" name="a">{#N/A,#N/A,FALSE,"表形式"}</definedName>
    <definedName localSheetId="1" name="aaa">#N/A</definedName>
    <definedName hidden="1" name="AHO">{#N/A,#N/A,FALSE,"表形式"}</definedName>
    <definedName hidden="1" name="b">{#N/A,#N/A,FALSE,"表形式"}</definedName>
    <definedName hidden="1" name="BAKA">{#N/A,#N/A,FALSE,"表形式"}</definedName>
    <definedName localSheetId="1" name="boxes">#REF!,#REF!</definedName>
    <definedName name="boxes">#REF!,#REF!</definedName>
    <definedName localSheetId="1" name="button_area_1">#REF!</definedName>
    <definedName name="button_area_1">#REF!</definedName>
    <definedName name="CC">#REF!</definedName>
    <definedName localSheetId="1" name="CCT">#REF!</definedName>
    <definedName name="CCT">#REF!</definedName>
    <definedName localSheetId="1" name="celltips_area">#REF!</definedName>
    <definedName name="celltips_area">#REF!</definedName>
    <definedName hidden="1" name="dai">{#N/A,#N/A,FALSE,"表形式"}</definedName>
    <definedName hidden="1" name="daiu">{#N/A,#N/A,FALSE,"表形式"}</definedName>
    <definedName localSheetId="1" name="data1">#REF!</definedName>
    <definedName name="data1">#REF!</definedName>
    <definedName localSheetId="1" name="data10">#REF!</definedName>
    <definedName name="data10">#REF!</definedName>
    <definedName localSheetId="1" name="data100">#REF!</definedName>
    <definedName name="data100">#REF!</definedName>
    <definedName localSheetId="1" name="data101">#REF!</definedName>
    <definedName name="data101">#REF!</definedName>
    <definedName localSheetId="1" name="data11">#REF!</definedName>
    <definedName name="data11">#REF!</definedName>
    <definedName localSheetId="1" name="data12">#REF!</definedName>
    <definedName name="data12">#REF!</definedName>
    <definedName localSheetId="1" name="data13">#REF!</definedName>
    <definedName name="data13">#REF!</definedName>
    <definedName localSheetId="1" name="data14">#REF!</definedName>
    <definedName name="data14">#REF!</definedName>
    <definedName localSheetId="1" name="data15">#REF!</definedName>
    <definedName name="data15">#REF!</definedName>
    <definedName localSheetId="1" name="data16">#REF!</definedName>
    <definedName name="data16">#REF!</definedName>
    <definedName localSheetId="1" name="data17">#REF!</definedName>
    <definedName name="data17">#REF!</definedName>
    <definedName localSheetId="1" name="data18">#REF!</definedName>
    <definedName name="data18">#REF!</definedName>
    <definedName localSheetId="1" name="data19">#REF!</definedName>
    <definedName name="data19">#REF!</definedName>
    <definedName localSheetId="1" name="data2">#REF!</definedName>
    <definedName name="data2">#REF!</definedName>
    <definedName localSheetId="1" name="data20">#REF!</definedName>
    <definedName name="data20">#REF!</definedName>
    <definedName localSheetId="1" name="data21">#REF!</definedName>
    <definedName name="data21">#REF!</definedName>
    <definedName localSheetId="1" name="data22">#REF!</definedName>
    <definedName name="data22">#REF!</definedName>
    <definedName localSheetId="1" name="data23">#REF!</definedName>
    <definedName name="data23">#REF!</definedName>
    <definedName localSheetId="1" name="data24">#REF!</definedName>
    <definedName name="data24">#REF!</definedName>
    <definedName localSheetId="1" name="data25">#REF!</definedName>
    <definedName name="data25">#REF!</definedName>
    <definedName localSheetId="1" name="data26">#REF!</definedName>
    <definedName name="data26">#REF!</definedName>
    <definedName localSheetId="1" name="data27">#REF!</definedName>
    <definedName name="data27">#REF!</definedName>
    <definedName localSheetId="1" name="data28">#REF!</definedName>
    <definedName name="data28">#REF!</definedName>
    <definedName localSheetId="1" name="data29">#REF!</definedName>
    <definedName name="data29">#REF!</definedName>
    <definedName localSheetId="1" name="data3">#REF!</definedName>
    <definedName name="data3">#REF!</definedName>
    <definedName localSheetId="1" name="data30">#REF!</definedName>
    <definedName name="data30">#REF!</definedName>
    <definedName localSheetId="1" name="data31">#REF!</definedName>
    <definedName name="data31">#REF!</definedName>
    <definedName localSheetId="1" name="data32">#REF!</definedName>
    <definedName name="data32">#REF!</definedName>
    <definedName localSheetId="1" name="data33">#REF!</definedName>
    <definedName name="data33">#REF!</definedName>
    <definedName localSheetId="1" name="data34">#REF!</definedName>
    <definedName name="data34">#REF!</definedName>
    <definedName localSheetId="1" name="data35">#REF!</definedName>
    <definedName name="data35">#REF!</definedName>
    <definedName localSheetId="1" name="data36">#REF!</definedName>
    <definedName name="data36">#REF!</definedName>
    <definedName localSheetId="1" name="data37">#REF!</definedName>
    <definedName name="data37">#REF!</definedName>
    <definedName localSheetId="1" name="data38">#REF!</definedName>
    <definedName name="data38">#REF!</definedName>
    <definedName localSheetId="1" name="data39">#REF!</definedName>
    <definedName name="data39">#REF!</definedName>
    <definedName localSheetId="1" name="data4">#REF!</definedName>
    <definedName name="data4">#REF!</definedName>
    <definedName localSheetId="1" name="data40">#REF!</definedName>
    <definedName name="data40">#REF!</definedName>
    <definedName localSheetId="1" name="data41">#REF!</definedName>
    <definedName name="data41">#REF!</definedName>
    <definedName localSheetId="1" name="data42">#REF!</definedName>
    <definedName name="data42">#REF!</definedName>
    <definedName localSheetId="1" name="data43">#REF!</definedName>
    <definedName name="data43">#REF!</definedName>
    <definedName localSheetId="1" name="data44">#REF!</definedName>
    <definedName name="data44">#REF!</definedName>
    <definedName localSheetId="1" name="data45">#REF!</definedName>
    <definedName name="data45">#REF!</definedName>
    <definedName localSheetId="1" name="data46">#REF!</definedName>
    <definedName name="data46">#REF!</definedName>
    <definedName localSheetId="1" name="data47">#REF!</definedName>
    <definedName name="data47">#REF!</definedName>
    <definedName localSheetId="1" name="data48">#REF!</definedName>
    <definedName name="data48">#REF!</definedName>
    <definedName localSheetId="1" name="data49">#REF!</definedName>
    <definedName name="data49">#REF!</definedName>
    <definedName localSheetId="1" name="data5">#REF!</definedName>
    <definedName name="data5">#REF!</definedName>
    <definedName localSheetId="1" name="data50">#REF!</definedName>
    <definedName name="data50">#REF!</definedName>
    <definedName localSheetId="1" name="data51">#REF!</definedName>
    <definedName name="data51">#REF!</definedName>
    <definedName localSheetId="1" name="data52">#REF!</definedName>
    <definedName name="data52">#REF!</definedName>
    <definedName localSheetId="1" name="data53">#REF!</definedName>
    <definedName name="data53">#REF!</definedName>
    <definedName localSheetId="1" name="data54">#REF!</definedName>
    <definedName name="data54">#REF!</definedName>
    <definedName localSheetId="1" name="data55">#REF!</definedName>
    <definedName name="data55">#REF!</definedName>
    <definedName localSheetId="1" name="data56">#REF!</definedName>
    <definedName name="data56">#REF!</definedName>
    <definedName localSheetId="1" name="data57">#REF!</definedName>
    <definedName name="data57">#REF!</definedName>
    <definedName localSheetId="1" name="data58">#REF!</definedName>
    <definedName name="data58">#REF!</definedName>
    <definedName localSheetId="1" name="data59">#REF!</definedName>
    <definedName name="data59">#REF!</definedName>
    <definedName localSheetId="1" name="data6">#REF!</definedName>
    <definedName name="data6">#REF!</definedName>
    <definedName localSheetId="1" name="data60">#REF!</definedName>
    <definedName name="data60">#REF!</definedName>
    <definedName localSheetId="1" name="data61">#REF!</definedName>
    <definedName name="data61">#REF!</definedName>
    <definedName localSheetId="1" name="data62">#REF!</definedName>
    <definedName name="data62">#REF!</definedName>
    <definedName localSheetId="1" name="data63">#REF!</definedName>
    <definedName name="data63">#REF!</definedName>
    <definedName localSheetId="1" name="data64">#REF!</definedName>
    <definedName name="data64">#REF!</definedName>
    <definedName localSheetId="1" name="data65">#REF!</definedName>
    <definedName name="data65">#REF!</definedName>
    <definedName localSheetId="1" name="data66">#REF!</definedName>
    <definedName name="data66">#REF!</definedName>
    <definedName localSheetId="1" name="data67">#REF!</definedName>
    <definedName name="data67">#REF!</definedName>
    <definedName localSheetId="1" name="data68">#REF!</definedName>
    <definedName name="data68">#REF!</definedName>
    <definedName localSheetId="1" name="data69">#REF!</definedName>
    <definedName name="data69">#REF!</definedName>
    <definedName localSheetId="1" name="data7">#REF!</definedName>
    <definedName name="data7">#REF!</definedName>
    <definedName localSheetId="1" name="data70">#REF!</definedName>
    <definedName name="data70">#REF!</definedName>
    <definedName localSheetId="1" name="data71">#REF!</definedName>
    <definedName name="data71">#REF!</definedName>
    <definedName localSheetId="1" name="data72">#REF!</definedName>
    <definedName name="data72">#REF!</definedName>
    <definedName localSheetId="1" name="data73">#REF!</definedName>
    <definedName name="data73">#REF!</definedName>
    <definedName localSheetId="1" name="data74">#REF!</definedName>
    <definedName name="data74">#REF!</definedName>
    <definedName localSheetId="1" name="data75">#REF!</definedName>
    <definedName name="data75">#REF!</definedName>
    <definedName localSheetId="1" name="data76">#REF!</definedName>
    <definedName name="data76">#REF!</definedName>
    <definedName localSheetId="1" name="data77">#REF!</definedName>
    <definedName name="data77">#REF!</definedName>
    <definedName localSheetId="1" name="data78">#REF!</definedName>
    <definedName name="data78">#REF!</definedName>
    <definedName localSheetId="1" name="data79">#REF!</definedName>
    <definedName name="data79">#REF!</definedName>
    <definedName localSheetId="1" name="data8">#REF!</definedName>
    <definedName name="data8">#REF!</definedName>
    <definedName localSheetId="1" name="data80">#REF!</definedName>
    <definedName name="data80">#REF!</definedName>
    <definedName localSheetId="1" name="data81">#REF!</definedName>
    <definedName name="data81">#REF!</definedName>
    <definedName localSheetId="1" name="data82">#REF!</definedName>
    <definedName name="data82">#REF!</definedName>
    <definedName localSheetId="1" name="data83">#REF!</definedName>
    <definedName name="data83">#REF!</definedName>
    <definedName localSheetId="1" name="data84">#REF!</definedName>
    <definedName name="data84">#REF!</definedName>
    <definedName localSheetId="1" name="data85">#REF!</definedName>
    <definedName name="data85">#REF!</definedName>
    <definedName localSheetId="1" name="data86">#REF!</definedName>
    <definedName name="data86">#REF!</definedName>
    <definedName localSheetId="1" name="data87">#REF!</definedName>
    <definedName name="data87">#REF!</definedName>
    <definedName localSheetId="1" name="data88">#REF!</definedName>
    <definedName name="data88">#REF!</definedName>
    <definedName localSheetId="1" name="data89">#REF!</definedName>
    <definedName name="data89">#REF!</definedName>
    <definedName localSheetId="1" name="data9">#REF!</definedName>
    <definedName name="data9">#REF!</definedName>
    <definedName localSheetId="1" name="data90">#REF!</definedName>
    <definedName name="data90">#REF!</definedName>
    <definedName localSheetId="1" name="data91">#REF!</definedName>
    <definedName name="data91">#REF!</definedName>
    <definedName localSheetId="1" name="data92">#REF!</definedName>
    <definedName name="data92">#REF!</definedName>
    <definedName localSheetId="1" name="data93">#REF!</definedName>
    <definedName name="data93">#REF!</definedName>
    <definedName localSheetId="1" name="data94">#REF!</definedName>
    <definedName name="data94">#REF!</definedName>
    <definedName localSheetId="1" name="data95">#REF!</definedName>
    <definedName name="data95">#REF!</definedName>
    <definedName localSheetId="1" name="data96">#REF!</definedName>
    <definedName name="data96">#REF!</definedName>
    <definedName localSheetId="1" name="data97">#REF!</definedName>
    <definedName name="data97">#REF!</definedName>
    <definedName localSheetId="1" name="data98">#REF!</definedName>
    <definedName name="data98">#REF!</definedName>
    <definedName localSheetId="1" name="data99">#REF!</definedName>
    <definedName name="data99">#REF!</definedName>
    <definedName hidden="1" name="dausi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localSheetId="1" name="display_area_2">#REF!</definedName>
    <definedName name="display_area_2">#REF!</definedName>
    <definedName localSheetId="1" name="GO">#N/A</definedName>
    <definedName localSheetId="1" name="GoAssetChart">#N/A</definedName>
    <definedName localSheetId="1" name="GoBack">#N/A</definedName>
    <definedName localSheetId="1" name="GoBalanceSheet">#N/A</definedName>
    <definedName localSheetId="1" name="GoCashFlow">#N/A</definedName>
    <definedName localSheetId="1" name="GoData">#N/A</definedName>
    <definedName localSheetId="1" name="GoIncomeChart">#N/A</definedName>
    <definedName hidden="1" name="hotel">{#N/A,#N/A,FALSE,"表形式"}</definedName>
    <definedName hidden="1" name="hotel増設後発電">{#N/A,#N/A,FALSE,"表形式"}</definedName>
    <definedName localSheetId="1" name="ｌｋｌｋ">#N/A</definedName>
    <definedName localSheetId="1" name="NO">#REF!</definedName>
    <definedName name="NO">#REF!</definedName>
    <definedName localSheetId="1" name="_xlnm.Print_Area">詳細試算!$B$1:$S$24</definedName>
    <definedName localSheetId="1" name="TABLE.K">#REF!</definedName>
    <definedName name="TABLE.K">#REF!</definedName>
    <definedName localSheetId="1" name="TABLE.R">#REF!</definedName>
    <definedName name="TABLE.R">#REF!</definedName>
    <definedName localSheetId="1" name="TABLE.S">#REF!</definedName>
    <definedName name="TABLE.S">#REF!</definedName>
    <definedName localSheetId="1" name="TABLE.V">#REF!</definedName>
    <definedName name="TABLE.V">#REF!</definedName>
    <definedName hidden="1" name="thload">{#N/A,#N/A,FALSE,"表形式"}</definedName>
    <definedName localSheetId="1" name="TOT">#REF!</definedName>
    <definedName name="TOT">#REF!</definedName>
    <definedName localSheetId="1" name="T登録簿">#REF!</definedName>
    <definedName name="T登録簿">#REF!</definedName>
    <definedName hidden="1" name="why">{#N/A,#N/A,FALSE,"表形式"}</definedName>
    <definedName hidden="1" name="wrn.デマンド帳票.">{#N/A,#N/A,FALSE,"表形式"}</definedName>
    <definedName hidden="1" name="あほ">{#N/A,#N/A,FALSE,"表形式"}</definedName>
    <definedName name="ｴｺｱｲｽ諸元">#REF!</definedName>
    <definedName hidden="1" name="おｋ">{#N/A,#N/A,FALSE,"表形式"}</definedName>
    <definedName name="ｶﾞｽﾋｰﾎﾟﾝ諸元">#REF!</definedName>
    <definedName name="サイクル">#REF!</definedName>
    <definedName localSheetId="1" name="ﾀﾞｸﾄ一式">#REF!</definedName>
    <definedName name="ﾀﾞｸﾄ一式">#REF!</definedName>
    <definedName name="ﾋﾞﾙﾏﾙﾁ諸元">#REF!</definedName>
    <definedName localSheetId="1" name="機器一式">#REF!</definedName>
    <definedName name="機器一式">#REF!</definedName>
    <definedName name="機器記載欄">#REF!</definedName>
    <definedName name="機器種別計">#REF!</definedName>
    <definedName name="型式2">#REF!</definedName>
    <definedName hidden="1" name="嫌">{#N/A,#N/A,FALSE,"表形式"}</definedName>
    <definedName hidden="1" name="購入分">{#N/A,#N/A,FALSE,"表形式"}</definedName>
    <definedName hidden="1" name="合計">{#N/A,#N/A,FALSE,"表形式"}</definedName>
    <definedName name="最高負荷">#REF!</definedName>
    <definedName name="最高負荷２">#REF!</definedName>
    <definedName localSheetId="1" name="自動一式">#REF!</definedName>
    <definedName name="自動一式">#REF!</definedName>
    <definedName hidden="1" name="実績分析">{#N/A,#N/A,FALSE,"表形式"}</definedName>
    <definedName hidden="1" name="西村">{#N/A,#N/A,FALSE,"表形式"}</definedName>
    <definedName hidden="1" name="全量購入分析">{#N/A,#N/A,FALSE,"表形式"}</definedName>
    <definedName hidden="1" name="増設後量">{#N/A,#N/A,FALSE,"表形式"}</definedName>
    <definedName name="蓄熱配管">#REF!</definedName>
    <definedName hidden="1" name="提案書２">{#N/A,#N/A,FALSE,"表形式"}</definedName>
    <definedName localSheetId="1" name="入力画面4">#N/A</definedName>
    <definedName localSheetId="1" name="配管一式">#REF!</definedName>
    <definedName name="配管一式">#REF!</definedName>
    <definedName hidden="1" name="発電">{#N/A,#N/A,FALSE,"表形式"}</definedName>
    <definedName name="保守費用">#REF!</definedName>
    <definedName name="面積">#REF!</definedName>
    <definedName localSheetId="1" name="戻り２">#N/A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O4" i="4" l="1"/>
  <c r="E16" i="4"/>
  <c r="E22" i="4"/>
  <c r="P6" i="4" l="1"/>
  <c r="Q6" i="4" s="1"/>
  <c r="P5" i="4"/>
  <c r="Q5" i="4" s="1"/>
  <c r="P4" i="4"/>
  <c r="Q4" i="4" s="1"/>
  <c r="O6" i="4"/>
  <c r="R6" i="4" s="1"/>
  <c r="O5" i="4"/>
  <c r="R5" i="4" s="1"/>
  <c r="R4" i="4"/>
  <c r="F5" i="4" l="1"/>
  <c r="H5" i="4"/>
  <c r="F11" i="4" l="1"/>
  <c r="F21" i="1" l="1"/>
  <c r="D21" i="1"/>
  <c r="B20" i="4"/>
  <c r="B14" i="4"/>
  <c r="L4" i="4"/>
  <c r="L3" i="4"/>
  <c r="F16" i="4" s="1"/>
  <c r="F17" i="4" s="1"/>
  <c r="F22" i="4" l="1"/>
  <c r="F23" i="4" s="1"/>
  <c r="O11" i="4"/>
  <c r="O16" i="4" s="1"/>
  <c r="O17" i="4" s="1"/>
  <c r="K11" i="4"/>
  <c r="K16" i="4" s="1"/>
  <c r="K17" i="4" s="1"/>
  <c r="O22" i="4" l="1"/>
  <c r="O23" i="4" s="1"/>
  <c r="K22" i="4"/>
  <c r="K23" i="4" s="1"/>
  <c r="M11" i="4"/>
  <c r="Q11" i="4"/>
  <c r="P11" i="4"/>
  <c r="N11" i="4"/>
  <c r="H11" i="4"/>
  <c r="J11" i="4"/>
  <c r="I11" i="4"/>
  <c r="G11" i="4"/>
  <c r="L11" i="4"/>
  <c r="J16" i="4" l="1"/>
  <c r="J17" i="4" s="1"/>
  <c r="J22" i="4"/>
  <c r="J23" i="4" s="1"/>
  <c r="Q16" i="4"/>
  <c r="Q17" i="4" s="1"/>
  <c r="Q22" i="4"/>
  <c r="Q23" i="4" s="1"/>
  <c r="N16" i="4"/>
  <c r="N17" i="4" s="1"/>
  <c r="N22" i="4"/>
  <c r="N23" i="4" s="1"/>
  <c r="L16" i="4"/>
  <c r="L17" i="4" s="1"/>
  <c r="L22" i="4"/>
  <c r="L23" i="4" s="1"/>
  <c r="P16" i="4"/>
  <c r="P17" i="4" s="1"/>
  <c r="P22" i="4"/>
  <c r="P23" i="4" s="1"/>
  <c r="G16" i="4"/>
  <c r="G17" i="4" s="1"/>
  <c r="G22" i="4"/>
  <c r="G23" i="4" s="1"/>
  <c r="I16" i="4"/>
  <c r="I17" i="4" s="1"/>
  <c r="I22" i="4"/>
  <c r="I23" i="4" s="1"/>
  <c r="M16" i="4"/>
  <c r="M17" i="4" s="1"/>
  <c r="M22" i="4"/>
  <c r="M23" i="4" s="1"/>
  <c r="H16" i="4"/>
  <c r="H17" i="4" s="1"/>
  <c r="H22" i="4"/>
  <c r="H23" i="4" s="1"/>
  <c r="R11" i="4"/>
  <c r="R17" i="4" l="1"/>
  <c r="R23" i="4"/>
  <c r="D25" i="1" s="1"/>
  <c r="R22" i="4"/>
  <c r="E21" i="1" s="1"/>
  <c r="R16" i="4"/>
  <c r="C21" i="1" s="1"/>
  <c r="D24" i="1"/>
  <c r="R10" i="4" l="1"/>
  <c r="D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慎治</author>
  </authors>
  <commentList>
    <comment ref="O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表B.5
2人世帯想定</t>
        </r>
      </text>
    </comment>
    <comment ref="P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表B.3
4人世帯想定</t>
        </r>
      </text>
    </comment>
    <comment ref="Q3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住宅(4人想定)×10</t>
        </r>
      </text>
    </comment>
    <comment ref="E4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灯油想定</t>
        </r>
      </text>
    </comment>
    <comment ref="E5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LPガス想定</t>
        </r>
      </text>
    </comment>
    <comment ref="H6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四国電力排出係数</t>
        </r>
      </text>
    </comment>
  </commentList>
</comments>
</file>

<file path=xl/sharedStrings.xml><?xml version="1.0" encoding="utf-8"?>
<sst xmlns="http://schemas.openxmlformats.org/spreadsheetml/2006/main" count="126" uniqueCount="89">
  <si>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1"/>
  </si>
  <si>
    <t>■ エネルギー使用想定</t>
    <rPh sb="7" eb="9">
      <t>シヨウ</t>
    </rPh>
    <rPh sb="9" eb="11">
      <t>ソウテイ</t>
    </rPh>
    <phoneticPr fontId="5"/>
  </si>
  <si>
    <t>各種換算係数</t>
    <rPh sb="0" eb="2">
      <t>カクシュ</t>
    </rPh>
    <rPh sb="2" eb="4">
      <t>カンザン</t>
    </rPh>
    <rPh sb="4" eb="6">
      <t>ケイスウ</t>
    </rPh>
    <phoneticPr fontId="5"/>
  </si>
  <si>
    <t>CO2排出換算係数</t>
    <rPh sb="3" eb="5">
      <t>ハイシュツ</t>
    </rPh>
    <rPh sb="5" eb="7">
      <t>カンザン</t>
    </rPh>
    <rPh sb="7" eb="9">
      <t>ケイスウ</t>
    </rPh>
    <phoneticPr fontId="5"/>
  </si>
  <si>
    <t>MJ/Ⅼ</t>
    <phoneticPr fontId="5"/>
  </si>
  <si>
    <t>kg-CO2/L</t>
    <phoneticPr fontId="5"/>
  </si>
  <si>
    <t>冬期</t>
    <rPh sb="0" eb="2">
      <t>トウキ</t>
    </rPh>
    <phoneticPr fontId="5"/>
  </si>
  <si>
    <t>中間期</t>
    <rPh sb="0" eb="3">
      <t>チュウカンキ</t>
    </rPh>
    <phoneticPr fontId="5"/>
  </si>
  <si>
    <t>電力</t>
    <rPh sb="0" eb="2">
      <t>デンリョク</t>
    </rPh>
    <phoneticPr fontId="5"/>
  </si>
  <si>
    <t>MJ/kWh</t>
    <phoneticPr fontId="5"/>
  </si>
  <si>
    <t>kg-CO2/kWh</t>
  </si>
  <si>
    <t>夏期</t>
    <rPh sb="0" eb="2">
      <t>カキ</t>
    </rPh>
    <phoneticPr fontId="5"/>
  </si>
  <si>
    <t>■給湯負荷</t>
    <rPh sb="1" eb="5">
      <t>キュウトウフカ</t>
    </rPh>
    <phoneticPr fontId="5"/>
  </si>
  <si>
    <t>単位</t>
    <rPh sb="0" eb="2">
      <t>タンイ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</si>
  <si>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</si>
  <si>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</si>
  <si>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</si>
  <si>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</si>
  <si>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</si>
  <si>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</si>
  <si>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</si>
  <si>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</si>
  <si>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</si>
  <si>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</si>
  <si>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</si>
  <si>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</si>
  <si>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5"/>
  </si>
  <si>
    <t>a</t>
    <phoneticPr fontId="5"/>
  </si>
  <si>
    <t>日数</t>
    <rPh sb="0" eb="2">
      <t>ニッスウ</t>
    </rPh>
    <phoneticPr fontId="5"/>
  </si>
  <si>
    <t>日</t>
    <rPh sb="0" eb="1">
      <t>ニチ</t>
    </rPh>
    <phoneticPr fontId="5"/>
  </si>
  <si>
    <t>b</t>
    <phoneticPr fontId="5"/>
  </si>
  <si>
    <t>月間給湯負荷</t>
    <rPh sb="0" eb="2">
      <t>ゲッカン</t>
    </rPh>
    <rPh sb="2" eb="4">
      <t>キュウトウ</t>
    </rPh>
    <rPh sb="4" eb="6">
      <t>フカ</t>
    </rPh>
    <phoneticPr fontId="5"/>
  </si>
  <si>
    <t>給湯負荷*a</t>
    <rPh sb="0" eb="4">
      <t>キュウトウフカ</t>
    </rPh>
    <phoneticPr fontId="5"/>
  </si>
  <si>
    <t>MJ</t>
    <phoneticPr fontId="5"/>
  </si>
  <si>
    <t>c</t>
    <phoneticPr fontId="5"/>
  </si>
  <si>
    <t>消費電力量</t>
    <rPh sb="0" eb="5">
      <t>ショウヒデンリョクリョウ</t>
    </rPh>
    <phoneticPr fontId="5"/>
  </si>
  <si>
    <t>d</t>
    <phoneticPr fontId="5"/>
  </si>
  <si>
    <t>c*CO2原単位</t>
    <rPh sb="5" eb="8">
      <t>ゲンタンイ</t>
    </rPh>
    <phoneticPr fontId="5"/>
  </si>
  <si>
    <t>kg</t>
  </si>
  <si>
    <t>e</t>
    <phoneticPr fontId="5"/>
  </si>
  <si>
    <t>f</t>
    <phoneticPr fontId="5"/>
  </si>
  <si>
    <t>e*CO2原単位</t>
    <rPh sb="5" eb="8">
      <t>ゲンタンイ</t>
    </rPh>
    <phoneticPr fontId="5"/>
  </si>
  <si>
    <t>MJ/㎥</t>
    <phoneticPr fontId="5"/>
  </si>
  <si>
    <t>kg-CO2/㎥</t>
    <phoneticPr fontId="5"/>
  </si>
  <si>
    <t>低位発熱量</t>
    <rPh sb="0" eb="2">
      <t>テイイ</t>
    </rPh>
    <rPh sb="2" eb="4">
      <t>ハツネツ</t>
    </rPh>
    <rPh sb="4" eb="5">
      <t>リョウ</t>
    </rPh>
    <phoneticPr fontId="5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</si>
  <si>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</si>
  <si>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</si>
  <si>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（プルダウン）</t>
    <phoneticPr fontId="1"/>
  </si>
  <si>
    <t>（入力）</t>
    <rPh sb="1" eb="3">
      <t>ニュウリョク</t>
    </rPh>
    <phoneticPr fontId="1"/>
  </si>
  <si>
    <t>②メーカー</t>
    <phoneticPr fontId="1"/>
  </si>
  <si>
    <t>③型式</t>
    <rPh sb="1" eb="3">
      <t>カタシキ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</si>
  <si>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</si>
  <si>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</si>
  <si>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（自動）</t>
    <rPh sb="1" eb="3">
      <t>ジドウ</t>
    </rPh>
    <phoneticPr fontId="1"/>
  </si>
  <si>
    <t>燃料使用量</t>
    <rPh sb="0" eb="2">
      <t>ネンリョウ</t>
    </rPh>
    <rPh sb="2" eb="5">
      <t>シヨウリョウ</t>
    </rPh>
    <phoneticPr fontId="5"/>
  </si>
  <si>
    <t>b/機器効率/発熱量</t>
    <rPh sb="2" eb="6">
      <t>キキコウリツ</t>
    </rPh>
    <rPh sb="7" eb="10">
      <t>ハツネツリョウ</t>
    </rPh>
    <phoneticPr fontId="5"/>
  </si>
  <si>
    <t>b/機器効率/発熱量</t>
    <rPh sb="2" eb="4">
      <t>キキ</t>
    </rPh>
    <rPh sb="4" eb="6">
      <t>コウリツ</t>
    </rPh>
    <rPh sb="7" eb="10">
      <t>ハツネツリョウ</t>
    </rPh>
    <phoneticPr fontId="5"/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</si>
  <si>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</si>
  <si>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r>
      <t>機器効率</t>
    </r>
    <r>
      <rPr>
        <sz val="9"/>
        <color theme="1"/>
        <rFont val="Meiryo UI"/>
        <family val="3"/>
        <charset val="128"/>
      </rPr>
      <t>（計算シート入力値）</t>
    </r>
    <rPh sb="0" eb="2">
      <t>キキ</t>
    </rPh>
    <rPh sb="2" eb="4">
      <t>コウリツ</t>
    </rPh>
    <rPh sb="5" eb="7">
      <t>ケイサン</t>
    </rPh>
    <rPh sb="10" eb="13">
      <t>ニュウリョクチ</t>
    </rPh>
    <phoneticPr fontId="1"/>
  </si>
  <si>
    <r>
      <t>給湯負荷</t>
    </r>
    <r>
      <rPr>
        <sz val="9"/>
        <color theme="1"/>
        <rFont val="Meiryo UI"/>
        <family val="3"/>
        <charset val="128"/>
      </rPr>
      <t>（JIS C 9220 附属書B）</t>
    </r>
    <rPh sb="0" eb="2">
      <t>キュウトウ</t>
    </rPh>
    <rPh sb="2" eb="4">
      <t>フカ</t>
    </rPh>
    <rPh sb="16" eb="18">
      <t>フゾク</t>
    </rPh>
    <rPh sb="18" eb="19">
      <t>ショ</t>
    </rPh>
    <phoneticPr fontId="5"/>
  </si>
  <si>
    <t>CO2排出量</t>
    <rPh sb="3" eb="5">
      <t>ハイシュツ</t>
    </rPh>
    <rPh sb="5" eb="6">
      <t>リョウ</t>
    </rPh>
    <phoneticPr fontId="5"/>
  </si>
  <si>
    <t>CO2排出量</t>
    <phoneticPr fontId="5"/>
  </si>
  <si>
    <t>規模</t>
    <rPh sb="0" eb="2">
      <t>キボ</t>
    </rPh>
    <phoneticPr fontId="1"/>
  </si>
  <si>
    <r>
      <t xml:space="preserve">採用値
</t>
    </r>
    <r>
      <rPr>
        <sz val="9"/>
        <rFont val="Meiryo UI"/>
        <family val="3"/>
        <charset val="128"/>
      </rPr>
      <t>(MJ/日)</t>
    </r>
    <rPh sb="0" eb="2">
      <t>サイヨウ</t>
    </rPh>
    <rPh sb="2" eb="3">
      <t>チ</t>
    </rPh>
    <rPh sb="8" eb="9">
      <t>ニチ</t>
    </rPh>
    <phoneticPr fontId="1"/>
  </si>
  <si>
    <t>事業者</t>
    <rPh sb="0" eb="3">
      <t>ジギョウシャ</t>
    </rPh>
    <phoneticPr fontId="1"/>
  </si>
  <si>
    <t>給湯器の更新計画を入力してください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1"/>
  </si>
  <si>
    <r>
      <t>給湯機器　CO</t>
    </r>
    <r>
      <rPr>
        <b/>
        <vertAlign val="subscript"/>
        <sz val="16"/>
        <color theme="1"/>
        <rFont val="Meiryo UI"/>
        <family val="3"/>
        <charset val="128"/>
      </rPr>
      <t>2</t>
    </r>
    <r>
      <rPr>
        <b/>
        <sz val="16"/>
        <color theme="1"/>
        <rFont val="Meiryo UI"/>
        <family val="3"/>
        <charset val="128"/>
      </rPr>
      <t>削減計算シート</t>
    </r>
    <rPh sb="0" eb="2">
      <t>キュウトウ</t>
    </rPh>
    <rPh sb="2" eb="4">
      <t>キキ</t>
    </rPh>
    <rPh sb="8" eb="10">
      <t>サクゲン</t>
    </rPh>
    <rPh sb="10" eb="12">
      <t>ケイサン</t>
    </rPh>
    <phoneticPr fontId="1"/>
  </si>
  <si>
    <t>①給湯機器の種類</t>
    <rPh sb="1" eb="3">
      <t>キュウトウ</t>
    </rPh>
    <rPh sb="3" eb="5">
      <t>キキ</t>
    </rPh>
    <rPh sb="6" eb="8">
      <t>シュルイ</t>
    </rPh>
    <phoneticPr fontId="1"/>
  </si>
  <si>
    <t>④給湯機器効率</t>
    <rPh sb="1" eb="3">
      <t>キュウトウ</t>
    </rPh>
    <rPh sb="3" eb="5">
      <t>キキ</t>
    </rPh>
    <rPh sb="5" eb="7">
      <t>コウリツ</t>
    </rPh>
    <phoneticPr fontId="1"/>
  </si>
  <si>
    <t>住宅(3人以下)</t>
  </si>
  <si>
    <t>住宅(3人以下)</t>
    <rPh sb="0" eb="2">
      <t>ジュウタク</t>
    </rPh>
    <rPh sb="4" eb="5">
      <t>ニン</t>
    </rPh>
    <rPh sb="5" eb="7">
      <t>イカ</t>
    </rPh>
    <phoneticPr fontId="1"/>
  </si>
  <si>
    <t>住宅(4人以上)</t>
    <rPh sb="0" eb="2">
      <t>ジュウタク</t>
    </rPh>
    <rPh sb="4" eb="5">
      <t>ニン</t>
    </rPh>
    <rPh sb="5" eb="7">
      <t>イジョウ</t>
    </rPh>
    <phoneticPr fontId="1"/>
  </si>
  <si>
    <t>従来(更新前)機器</t>
    <rPh sb="0" eb="2">
      <t>ジュウライ</t>
    </rPh>
    <rPh sb="3" eb="5">
      <t>コウシン</t>
    </rPh>
    <rPh sb="5" eb="6">
      <t>マエ</t>
    </rPh>
    <rPh sb="7" eb="9">
      <t>キキ</t>
    </rPh>
    <phoneticPr fontId="1"/>
  </si>
  <si>
    <t>更新機器</t>
    <rPh sb="0" eb="2">
      <t>コウシン</t>
    </rPh>
    <rPh sb="2" eb="4">
      <t>キキ</t>
    </rPh>
    <phoneticPr fontId="1"/>
  </si>
  <si>
    <t>年間エネルギー消費量</t>
    <rPh sb="0" eb="2">
      <t>ネンカン</t>
    </rPh>
    <rPh sb="7" eb="10">
      <t>ショウヒリョウ</t>
    </rPh>
    <phoneticPr fontId="1"/>
  </si>
  <si>
    <t>エネルギー消費量</t>
    <rPh sb="5" eb="8">
      <t>ショウヒリョウ</t>
    </rPh>
    <phoneticPr fontId="1"/>
  </si>
  <si>
    <t>(自動_様式記入値)</t>
    <rPh sb="1" eb="3">
      <t>ジドウ</t>
    </rPh>
    <rPh sb="4" eb="6">
      <t>ヨウシキ</t>
    </rPh>
    <rPh sb="6" eb="9">
      <t>キニュウチ</t>
    </rPh>
    <phoneticPr fontId="1"/>
  </si>
  <si>
    <t>様式1-5 別紙</t>
    <rPh sb="0" eb="2">
      <t>ヨウシキ</t>
    </rPh>
    <rPh sb="6" eb="8">
      <t>ベッシ</t>
    </rPh>
    <phoneticPr fontId="1"/>
  </si>
  <si>
    <t>油給湯器</t>
  </si>
  <si>
    <t>油</t>
    <rPh sb="0" eb="1">
      <t>アブラ</t>
    </rPh>
    <phoneticPr fontId="5"/>
  </si>
  <si>
    <t>ガス</t>
    <phoneticPr fontId="5"/>
  </si>
  <si>
    <t>※ ガス給湯器等の場合、エネルギー消費効率（モード熱効率）が該当します。</t>
    <phoneticPr fontId="1"/>
  </si>
  <si>
    <r>
      <rPr>
        <sz val="12"/>
        <color theme="0"/>
        <rFont val="Meiryo UI"/>
        <family val="3"/>
        <charset val="128"/>
      </rPr>
      <t xml:space="preserve">※ </t>
    </r>
    <r>
      <rPr>
        <sz val="12"/>
        <color theme="1"/>
        <rFont val="Meiryo UI"/>
        <family val="3"/>
        <charset val="128"/>
      </rPr>
      <t>エコキュートの場合、「年間給湯保温効率」または「年間給湯効率」が該当します。</t>
    </r>
    <rPh sb="9" eb="11">
      <t>バアイ</t>
    </rPh>
    <phoneticPr fontId="1"/>
  </si>
  <si>
    <t>※</t>
    <phoneticPr fontId="1"/>
  </si>
  <si>
    <r>
      <t>　５．CO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6" eb="8">
      <t>サクゲン</t>
    </rPh>
    <rPh sb="8" eb="9">
      <t>リツ</t>
    </rPh>
    <phoneticPr fontId="1"/>
  </si>
  <si>
    <t>＜記載のポイント＞（不明な場合は、メーカーに問い合わせ等して確認してください）</t>
    <rPh sb="1" eb="3">
      <t>キサイ</t>
    </rPh>
    <rPh sb="10" eb="12">
      <t>フメイ</t>
    </rPh>
    <rPh sb="13" eb="15">
      <t>バアイ</t>
    </rPh>
    <rPh sb="22" eb="23">
      <t>ト</t>
    </rPh>
    <rPh sb="24" eb="25">
      <t>ア</t>
    </rPh>
    <rPh sb="27" eb="28">
      <t>トウ</t>
    </rPh>
    <rPh sb="30" eb="32">
      <t>カクニン</t>
    </rPh>
    <phoneticPr fontId="1"/>
  </si>
  <si>
    <t>エコキュート</t>
  </si>
  <si>
    <r>
      <t>　２．従来機器の年間CO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3" eb="7">
      <t>ジュウライキキ</t>
    </rPh>
    <rPh sb="8" eb="10">
      <t>ネンカン</t>
    </rPh>
    <rPh sb="13" eb="16">
      <t>ハッセイリョウ</t>
    </rPh>
    <phoneticPr fontId="1"/>
  </si>
  <si>
    <r>
      <t>　４．更新機器の年間CO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3" eb="5">
      <t>コウシン</t>
    </rPh>
    <rPh sb="5" eb="7">
      <t>キキ</t>
    </rPh>
    <rPh sb="8" eb="10">
      <t>ネンカン</t>
    </rPh>
    <rPh sb="13" eb="16">
      <t>ハッセイリョウ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</si>
</sst>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_ "/>
    <numFmt numFmtId="178" formatCode="0.0_ "/>
    <numFmt numFmtId="179" formatCode="#,##0_ ;[Red]\-#,##0\ "/>
    <numFmt numFmtId="180" formatCode="#,##0_ "/>
    <numFmt numFmtId="181" formatCode="0&quot; kg&quot;"/>
    <numFmt numFmtId="182" formatCode="0.00&quot; %&quot;"/>
  </numFmts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vertAlign val="superscript"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vertAlign val="subscript"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2"/>
      <color theme="0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8" fillId="2" borderId="12" xfId="2" applyFont="1" applyFill="1" applyBorder="1" applyAlignment="1">
      <alignment vertical="center" shrinkToFit="1"/>
    </xf>
    <xf numFmtId="0" fontId="6" fillId="2" borderId="12" xfId="2" applyFont="1" applyFill="1" applyBorder="1" applyAlignment="1">
      <alignment vertical="center" shrinkToFit="1"/>
    </xf>
    <xf numFmtId="0" fontId="8" fillId="2" borderId="16" xfId="2" applyFont="1" applyFill="1" applyBorder="1" applyAlignment="1">
      <alignment vertical="center" shrinkToFit="1"/>
    </xf>
    <xf numFmtId="0" fontId="6" fillId="2" borderId="16" xfId="2" applyFont="1" applyFill="1" applyBorder="1" applyAlignment="1">
      <alignment vertical="center" shrinkToFit="1"/>
    </xf>
    <xf numFmtId="0" fontId="11" fillId="0" borderId="0" xfId="2" applyFont="1">
      <alignment vertical="center"/>
    </xf>
    <xf numFmtId="0" fontId="6" fillId="0" borderId="0" xfId="2" applyFont="1" applyAlignment="1">
      <alignment vertical="top"/>
    </xf>
    <xf numFmtId="0" fontId="6" fillId="0" borderId="5" xfId="2" applyFont="1" applyBorder="1" applyAlignment="1">
      <alignment horizontal="center" vertical="center"/>
    </xf>
    <xf numFmtId="0" fontId="6" fillId="0" borderId="18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8" xfId="2" applyFont="1" applyBorder="1" applyAlignment="1">
      <alignment horizontal="left" vertical="center" shrinkToFit="1"/>
    </xf>
    <xf numFmtId="0" fontId="6" fillId="0" borderId="4" xfId="2" applyFont="1" applyBorder="1" applyAlignment="1">
      <alignment vertical="center" shrinkToFit="1"/>
    </xf>
    <xf numFmtId="0" fontId="6" fillId="0" borderId="22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179" fontId="6" fillId="0" borderId="0" xfId="3" applyNumberFormat="1" applyFont="1" applyFill="1" applyBorder="1">
      <alignment vertical="center"/>
    </xf>
    <xf numFmtId="38" fontId="6" fillId="0" borderId="0" xfId="3" applyFont="1" applyFill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left" vertical="center" shrinkToFit="1"/>
    </xf>
    <xf numFmtId="0" fontId="6" fillId="0" borderId="24" xfId="2" applyFont="1" applyBorder="1" applyAlignment="1">
      <alignment vertical="center" shrinkToFit="1"/>
    </xf>
    <xf numFmtId="0" fontId="6" fillId="0" borderId="19" xfId="2" applyFont="1" applyBorder="1" applyAlignment="1">
      <alignment horizontal="left" vertical="center" shrinkToFit="1"/>
    </xf>
    <xf numFmtId="0" fontId="6" fillId="0" borderId="23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left" vertical="center" shrinkToFit="1"/>
    </xf>
    <xf numFmtId="0" fontId="6" fillId="0" borderId="30" xfId="2" applyFont="1" applyBorder="1" applyAlignment="1">
      <alignment vertical="center" shrinkToFit="1"/>
    </xf>
    <xf numFmtId="0" fontId="6" fillId="0" borderId="31" xfId="2" applyFont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6" fillId="3" borderId="35" xfId="2" applyFont="1" applyFill="1" applyBorder="1" applyAlignment="1">
      <alignment horizontal="left" vertical="center" shrinkToFit="1"/>
    </xf>
    <xf numFmtId="0" fontId="6" fillId="3" borderId="36" xfId="2" applyFont="1" applyFill="1" applyBorder="1">
      <alignment vertical="center"/>
    </xf>
    <xf numFmtId="0" fontId="6" fillId="3" borderId="37" xfId="2" applyFont="1" applyFill="1" applyBorder="1" applyAlignment="1">
      <alignment horizontal="center" vertical="center"/>
    </xf>
    <xf numFmtId="176" fontId="8" fillId="2" borderId="11" xfId="2" applyNumberFormat="1" applyFont="1" applyFill="1" applyBorder="1">
      <alignment vertical="center"/>
    </xf>
    <xf numFmtId="176" fontId="6" fillId="2" borderId="13" xfId="2" applyNumberFormat="1" applyFont="1" applyFill="1" applyBorder="1">
      <alignment vertical="center"/>
    </xf>
    <xf numFmtId="178" fontId="8" fillId="2" borderId="15" xfId="2" applyNumberFormat="1" applyFont="1" applyFill="1" applyBorder="1">
      <alignment vertical="center"/>
    </xf>
    <xf numFmtId="177" fontId="6" fillId="2" borderId="17" xfId="2" applyNumberFormat="1" applyFont="1" applyFill="1" applyBorder="1">
      <alignment vertical="center"/>
    </xf>
    <xf numFmtId="0" fontId="6" fillId="0" borderId="0" xfId="2" applyFont="1" applyBorder="1">
      <alignment vertical="center"/>
    </xf>
    <xf numFmtId="0" fontId="12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shrinkToFit="1"/>
    </xf>
    <xf numFmtId="0" fontId="6" fillId="0" borderId="0" xfId="2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40" fontId="8" fillId="0" borderId="41" xfId="2" applyNumberFormat="1" applyFont="1" applyBorder="1" applyAlignment="1">
      <alignment horizontal="center" vertical="center"/>
    </xf>
    <xf numFmtId="40" fontId="9" fillId="0" borderId="41" xfId="2" applyNumberFormat="1" applyFont="1" applyBorder="1">
      <alignment vertical="center"/>
    </xf>
    <xf numFmtId="0" fontId="6" fillId="0" borderId="2" xfId="2" applyFont="1" applyBorder="1">
      <alignment vertical="center"/>
    </xf>
    <xf numFmtId="0" fontId="8" fillId="0" borderId="40" xfId="2" applyFont="1" applyBorder="1" applyAlignment="1">
      <alignment vertical="center" shrinkToFit="1"/>
    </xf>
    <xf numFmtId="40" fontId="8" fillId="0" borderId="40" xfId="1" applyNumberFormat="1" applyFont="1" applyBorder="1">
      <alignment vertical="center"/>
    </xf>
    <xf numFmtId="0" fontId="8" fillId="0" borderId="0" xfId="2" applyFont="1" applyBorder="1" applyAlignment="1">
      <alignment vertical="center" shrinkToFit="1"/>
    </xf>
    <xf numFmtId="40" fontId="8" fillId="0" borderId="0" xfId="1" applyNumberFormat="1" applyFont="1" applyBorder="1">
      <alignment vertical="center"/>
    </xf>
    <xf numFmtId="40" fontId="8" fillId="0" borderId="7" xfId="2" applyNumberFormat="1" applyFont="1" applyBorder="1" applyAlignment="1">
      <alignment vertical="center"/>
    </xf>
    <xf numFmtId="40" fontId="8" fillId="0" borderId="7" xfId="1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7" xfId="2" applyFont="1" applyBorder="1" applyAlignment="1">
      <alignment horizontal="center" vertical="center" shrinkToFit="1"/>
    </xf>
    <xf numFmtId="177" fontId="8" fillId="2" borderId="7" xfId="2" applyNumberFormat="1" applyFont="1" applyFill="1" applyBorder="1">
      <alignment vertical="center"/>
    </xf>
    <xf numFmtId="0" fontId="8" fillId="2" borderId="7" xfId="2" applyFont="1" applyFill="1" applyBorder="1" applyAlignment="1">
      <alignment vertical="center" shrinkToFit="1"/>
    </xf>
    <xf numFmtId="0" fontId="6" fillId="2" borderId="10" xfId="2" applyFont="1" applyFill="1" applyBorder="1" applyAlignment="1">
      <alignment horizontal="center" vertical="center" shrinkToFit="1"/>
    </xf>
    <xf numFmtId="0" fontId="6" fillId="2" borderId="14" xfId="2" applyFont="1" applyFill="1" applyBorder="1" applyAlignment="1">
      <alignment horizontal="center" vertical="center" shrinkToFit="1"/>
    </xf>
    <xf numFmtId="0" fontId="6" fillId="0" borderId="0" xfId="2" applyFont="1" applyBorder="1" applyAlignment="1">
      <alignment horizontal="left" vertical="center"/>
    </xf>
    <xf numFmtId="0" fontId="6" fillId="2" borderId="7" xfId="2" applyFont="1" applyFill="1" applyBorder="1">
      <alignment vertical="center"/>
    </xf>
    <xf numFmtId="0" fontId="8" fillId="2" borderId="7" xfId="2" applyFont="1" applyFill="1" applyBorder="1" applyAlignment="1">
      <alignment horizontal="center" vertical="center" shrinkToFit="1"/>
    </xf>
    <xf numFmtId="0" fontId="6" fillId="2" borderId="42" xfId="2" applyFont="1" applyFill="1" applyBorder="1" applyAlignment="1">
      <alignment horizontal="center" vertical="center" shrinkToFit="1"/>
    </xf>
    <xf numFmtId="176" fontId="8" fillId="2" borderId="43" xfId="2" applyNumberFormat="1" applyFont="1" applyFill="1" applyBorder="1">
      <alignment vertical="center"/>
    </xf>
    <xf numFmtId="0" fontId="8" fillId="2" borderId="44" xfId="2" applyFont="1" applyFill="1" applyBorder="1" applyAlignment="1">
      <alignment vertical="center" shrinkToFit="1"/>
    </xf>
    <xf numFmtId="176" fontId="6" fillId="2" borderId="45" xfId="2" applyNumberFormat="1" applyFont="1" applyFill="1" applyBorder="1">
      <alignment vertical="center"/>
    </xf>
    <xf numFmtId="0" fontId="6" fillId="2" borderId="44" xfId="2" applyFont="1" applyFill="1" applyBorder="1" applyAlignment="1">
      <alignment vertical="center" shrinkToFit="1"/>
    </xf>
    <xf numFmtId="0" fontId="6" fillId="2" borderId="46" xfId="2" applyFont="1" applyFill="1" applyBorder="1">
      <alignment vertical="center"/>
    </xf>
    <xf numFmtId="0" fontId="15" fillId="0" borderId="0" xfId="0" applyFont="1" applyAlignment="1">
      <alignment horizontal="left" vertical="center"/>
    </xf>
    <xf numFmtId="180" fontId="6" fillId="0" borderId="18" xfId="3" applyNumberFormat="1" applyFont="1" applyBorder="1">
      <alignment vertical="center"/>
    </xf>
    <xf numFmtId="180" fontId="6" fillId="0" borderId="19" xfId="3" applyNumberFormat="1" applyFont="1" applyBorder="1" applyAlignment="1">
      <alignment vertical="center"/>
    </xf>
    <xf numFmtId="180" fontId="6" fillId="0" borderId="23" xfId="3" applyNumberFormat="1" applyFont="1" applyBorder="1" applyAlignment="1">
      <alignment vertical="center"/>
    </xf>
    <xf numFmtId="180" fontId="6" fillId="0" borderId="21" xfId="3" applyNumberFormat="1" applyFont="1" applyBorder="1">
      <alignment vertical="center"/>
    </xf>
    <xf numFmtId="180" fontId="6" fillId="0" borderId="18" xfId="3" applyNumberFormat="1" applyFont="1" applyFill="1" applyBorder="1">
      <alignment vertical="center"/>
    </xf>
    <xf numFmtId="180" fontId="6" fillId="0" borderId="19" xfId="3" applyNumberFormat="1" applyFont="1" applyFill="1" applyBorder="1">
      <alignment vertical="center"/>
    </xf>
    <xf numFmtId="180" fontId="6" fillId="0" borderId="23" xfId="3" applyNumberFormat="1" applyFont="1" applyFill="1" applyBorder="1">
      <alignment vertical="center"/>
    </xf>
    <xf numFmtId="180" fontId="6" fillId="0" borderId="21" xfId="3" applyNumberFormat="1" applyFont="1" applyFill="1" applyBorder="1">
      <alignment vertical="center"/>
    </xf>
    <xf numFmtId="180" fontId="6" fillId="0" borderId="32" xfId="2" applyNumberFormat="1" applyFont="1" applyBorder="1">
      <alignment vertical="center"/>
    </xf>
    <xf numFmtId="180" fontId="6" fillId="0" borderId="33" xfId="2" applyNumberFormat="1" applyFont="1" applyBorder="1">
      <alignment vertical="center"/>
    </xf>
    <xf numFmtId="180" fontId="6" fillId="3" borderId="38" xfId="2" applyNumberFormat="1" applyFont="1" applyFill="1" applyBorder="1">
      <alignment vertical="center"/>
    </xf>
    <xf numFmtId="180" fontId="6" fillId="3" borderId="39" xfId="2" applyNumberFormat="1" applyFont="1" applyFill="1" applyBorder="1">
      <alignment vertical="center"/>
    </xf>
    <xf numFmtId="180" fontId="6" fillId="0" borderId="25" xfId="3" applyNumberFormat="1" applyFont="1" applyFill="1" applyBorder="1" applyAlignment="1">
      <alignment vertical="center"/>
    </xf>
    <xf numFmtId="180" fontId="6" fillId="0" borderId="26" xfId="3" applyNumberFormat="1" applyFont="1" applyFill="1" applyBorder="1" applyAlignment="1">
      <alignment vertical="center"/>
    </xf>
    <xf numFmtId="180" fontId="6" fillId="0" borderId="27" xfId="3" applyNumberFormat="1" applyFont="1" applyFill="1" applyBorder="1" applyAlignment="1">
      <alignment vertical="center"/>
    </xf>
    <xf numFmtId="180" fontId="6" fillId="0" borderId="8" xfId="2" applyNumberFormat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3" borderId="17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left" vertical="center" shrinkToFit="1"/>
    </xf>
    <xf numFmtId="0" fontId="6" fillId="3" borderId="47" xfId="2" applyFont="1" applyFill="1" applyBorder="1">
      <alignment vertical="center"/>
    </xf>
    <xf numFmtId="180" fontId="8" fillId="3" borderId="34" xfId="2" applyNumberFormat="1" applyFont="1" applyFill="1" applyBorder="1">
      <alignment vertical="center"/>
    </xf>
    <xf numFmtId="180" fontId="8" fillId="3" borderId="35" xfId="2" applyNumberFormat="1" applyFont="1" applyFill="1" applyBorder="1">
      <alignment vertical="center"/>
    </xf>
    <xf numFmtId="180" fontId="8" fillId="3" borderId="48" xfId="2" applyNumberFormat="1" applyFont="1" applyFill="1" applyBorder="1">
      <alignment vertical="center"/>
    </xf>
    <xf numFmtId="180" fontId="6" fillId="3" borderId="16" xfId="2" applyNumberFormat="1" applyFont="1" applyFill="1" applyBorder="1">
      <alignment vertical="center"/>
    </xf>
    <xf numFmtId="0" fontId="8" fillId="2" borderId="7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49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16" fillId="0" borderId="6" xfId="0" applyFont="1" applyBorder="1" applyAlignment="1">
      <alignment horizontal="left" vertical="top"/>
    </xf>
    <xf numFmtId="2" fontId="12" fillId="0" borderId="5" xfId="0" applyNumberFormat="1" applyFont="1" applyBorder="1" applyAlignment="1" applyProtection="1">
      <alignment horizontal="right" vertical="center"/>
      <protection locked="0"/>
    </xf>
    <xf numFmtId="38" fontId="12" fillId="0" borderId="5" xfId="1" applyFont="1" applyBorder="1" applyAlignment="1" applyProtection="1">
      <alignment horizontal="right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82" fontId="13" fillId="0" borderId="7" xfId="1" applyNumberFormat="1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right" vertical="center"/>
      <protection hidden="1"/>
    </xf>
    <xf numFmtId="181" fontId="12" fillId="0" borderId="7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topLeftCell="A13" workbookViewId="0">
      <selection activeCell="B28" sqref="B28"/>
    </sheetView>
  </sheetViews>
  <sheetFormatPr defaultColWidth="17.375" defaultRowHeight="29.25" customHeight="1"/>
  <cols>
    <col min="1" max="1" width="2.5" style="58" customWidth="1"/>
    <col min="2" max="2" width="24" style="58" customWidth="1"/>
    <col min="3" max="3" width="16.75" style="58" customWidth="1"/>
    <col min="4" max="4" width="6.875" style="58" customWidth="1"/>
    <col min="5" max="5" width="16.75" style="58" customWidth="1"/>
    <col min="6" max="6" width="6.875" style="58" customWidth="1"/>
    <col min="7" max="7" width="9.75" style="58" bestFit="1" customWidth="1"/>
    <col min="8" max="8" width="2.5" style="58" customWidth="1"/>
    <col min="9" max="16384" width="17.375" style="58"/>
  </cols>
  <sheetData>
    <row r="1" spans="2:7" ht="29.25" customHeight="1">
      <c r="G1" s="121" t="s">
        <v>77</v>
      </c>
    </row>
    <row r="2" spans="2:7" ht="29.25" customHeight="1">
      <c r="B2" s="134" t="s">
        <v>66</v>
      </c>
      <c r="C2" s="134"/>
      <c r="D2" s="134"/>
      <c r="E2" s="134"/>
      <c r="F2" s="134"/>
      <c r="G2" s="134"/>
    </row>
    <row r="4" spans="2:7" ht="29.25" customHeight="1">
      <c r="B4" s="50" t="s">
        <v>0</v>
      </c>
      <c r="C4" s="50"/>
      <c r="D4" s="50"/>
      <c r="E4" s="50"/>
      <c r="F4" s="50"/>
    </row>
    <row r="5" spans="2:7" ht="29.25" customHeight="1">
      <c r="B5" s="51" t="s">
        <v>62</v>
      </c>
      <c r="C5" s="120" t="s">
        <v>69</v>
      </c>
      <c r="D5" s="87" t="s">
        <v>47</v>
      </c>
      <c r="E5" s="62"/>
      <c r="F5" s="62"/>
    </row>
    <row r="6" spans="2:7" ht="29.25" customHeight="1">
      <c r="B6" s="53"/>
      <c r="C6" s="53"/>
      <c r="D6" s="62"/>
      <c r="E6" s="62"/>
      <c r="F6" s="62"/>
    </row>
    <row r="7" spans="2:7" ht="29.25" customHeight="1">
      <c r="B7" s="127" t="s">
        <v>65</v>
      </c>
      <c r="C7" s="54"/>
      <c r="D7" s="62"/>
      <c r="E7" s="62"/>
      <c r="F7" s="62"/>
    </row>
    <row r="8" spans="2:7" ht="29.25" customHeight="1">
      <c r="B8" s="128"/>
      <c r="C8" s="136" t="s">
        <v>72</v>
      </c>
      <c r="D8" s="137"/>
      <c r="E8" s="136" t="s">
        <v>73</v>
      </c>
      <c r="F8" s="137"/>
    </row>
    <row r="9" spans="2:7" ht="29.25" customHeight="1">
      <c r="B9" s="55" t="s">
        <v>67</v>
      </c>
      <c r="C9" s="138" t="s">
        <v>78</v>
      </c>
      <c r="D9" s="139"/>
      <c r="E9" s="138" t="s">
        <v>86</v>
      </c>
      <c r="F9" s="139"/>
      <c r="G9" s="58" t="s">
        <v>47</v>
      </c>
    </row>
    <row r="10" spans="2:7" ht="29.25" customHeight="1">
      <c r="B10" s="55" t="s">
        <v>49</v>
      </c>
      <c r="C10" s="140"/>
      <c r="D10" s="141"/>
      <c r="E10" s="140"/>
      <c r="F10" s="141"/>
      <c r="G10" s="58" t="s">
        <v>48</v>
      </c>
    </row>
    <row r="11" spans="2:7" ht="29.25" customHeight="1">
      <c r="B11" s="55" t="s">
        <v>50</v>
      </c>
      <c r="C11" s="140"/>
      <c r="D11" s="141"/>
      <c r="E11" s="140"/>
      <c r="F11" s="141"/>
      <c r="G11" s="58" t="s">
        <v>48</v>
      </c>
    </row>
    <row r="12" spans="2:7" ht="29.25" customHeight="1">
      <c r="B12" s="55" t="s">
        <v>68</v>
      </c>
      <c r="C12" s="123">
        <v>0.85</v>
      </c>
      <c r="D12" s="122" t="s">
        <v>83</v>
      </c>
      <c r="E12" s="123">
        <v>3.5</v>
      </c>
      <c r="F12" s="122" t="s">
        <v>83</v>
      </c>
      <c r="G12" s="58" t="s">
        <v>48</v>
      </c>
    </row>
    <row r="13" spans="2:7" ht="18.75" customHeight="1">
      <c r="B13" s="56"/>
      <c r="C13" s="57"/>
      <c r="D13" s="57"/>
      <c r="E13" s="57"/>
      <c r="F13" s="57"/>
    </row>
    <row r="14" spans="2:7" ht="18.75" customHeight="1">
      <c r="B14" s="56" t="s">
        <v>85</v>
      </c>
      <c r="C14" s="57"/>
      <c r="D14" s="57"/>
      <c r="E14" s="57"/>
      <c r="F14" s="57"/>
    </row>
    <row r="15" spans="2:7" ht="18.75" customHeight="1">
      <c r="B15" s="56" t="s">
        <v>81</v>
      </c>
      <c r="C15" s="57"/>
      <c r="D15" s="57"/>
      <c r="E15" s="57"/>
      <c r="F15" s="57"/>
    </row>
    <row r="16" spans="2:7" ht="18.75" customHeight="1">
      <c r="B16" s="58" t="s">
        <v>82</v>
      </c>
      <c r="C16" s="57"/>
      <c r="D16" s="57"/>
      <c r="E16" s="57"/>
      <c r="F16" s="57"/>
    </row>
    <row r="17" spans="2:7" ht="18.75" customHeight="1">
      <c r="B17" s="56"/>
      <c r="C17" s="57"/>
      <c r="D17" s="57"/>
      <c r="E17" s="57"/>
      <c r="F17" s="57"/>
    </row>
    <row r="18" spans="2:7" ht="22.5" customHeight="1">
      <c r="B18" s="72"/>
      <c r="C18" s="72"/>
      <c r="D18" s="72"/>
      <c r="E18" s="72"/>
      <c r="F18" s="72"/>
    </row>
    <row r="19" spans="2:7" ht="29.25" customHeight="1">
      <c r="B19" s="52" t="s">
        <v>75</v>
      </c>
      <c r="C19" s="62"/>
      <c r="D19" s="62"/>
      <c r="E19" s="62"/>
      <c r="F19" s="62"/>
    </row>
    <row r="20" spans="2:7" ht="29.25" customHeight="1">
      <c r="B20" s="51"/>
      <c r="C20" s="135" t="s">
        <v>45</v>
      </c>
      <c r="D20" s="135"/>
      <c r="E20" s="135" t="s">
        <v>46</v>
      </c>
      <c r="F20" s="135"/>
    </row>
    <row r="21" spans="2:7" ht="29.25" customHeight="1">
      <c r="B21" s="126" t="s">
        <v>74</v>
      </c>
      <c r="C21" s="124">
        <f>詳細試算!R16</f>
        <v>329</v>
      </c>
      <c r="D21" s="125" t="str">
        <f>詳細試算!E16</f>
        <v>L</v>
      </c>
      <c r="E21" s="124">
        <f>詳細試算!R22</f>
        <v>813</v>
      </c>
      <c r="F21" s="125" t="str">
        <f>詳細試算!E22</f>
        <v>kWh</v>
      </c>
      <c r="G21" s="58" t="s">
        <v>53</v>
      </c>
    </row>
    <row r="22" spans="2:7" ht="29.25" customHeight="1">
      <c r="B22" s="115"/>
      <c r="C22" s="116"/>
      <c r="D22" s="115"/>
      <c r="E22" s="116"/>
      <c r="F22" s="115"/>
    </row>
    <row r="23" spans="2:7" ht="29.25" customHeight="1">
      <c r="B23" s="52" t="s">
        <v>57</v>
      </c>
      <c r="C23" s="116"/>
      <c r="D23" s="115"/>
      <c r="E23" s="116"/>
      <c r="F23" s="115"/>
    </row>
    <row r="24" spans="2:7" ht="29.25" customHeight="1">
      <c r="B24" s="129" t="s">
        <v>87</v>
      </c>
      <c r="C24" s="129"/>
      <c r="D24" s="133">
        <f>詳細試算!R17</f>
        <v>826</v>
      </c>
      <c r="E24" s="133"/>
      <c r="F24" s="117" t="s">
        <v>76</v>
      </c>
    </row>
    <row r="25" spans="2:7" ht="29.25" customHeight="1">
      <c r="B25" s="129" t="s">
        <v>88</v>
      </c>
      <c r="C25" s="129"/>
      <c r="D25" s="133">
        <f>詳細試算!R23</f>
        <v>299</v>
      </c>
      <c r="E25" s="133"/>
      <c r="F25" s="117" t="s">
        <v>76</v>
      </c>
    </row>
    <row r="26" spans="2:7" ht="29.25" customHeight="1">
      <c r="B26" s="130" t="s">
        <v>84</v>
      </c>
      <c r="C26" s="130"/>
      <c r="D26" s="131">
        <f>(1-D25/D24)*100</f>
        <v>63.801452784503631</v>
      </c>
      <c r="E26" s="131"/>
      <c r="F26" s="118" t="s">
        <v>76</v>
      </c>
    </row>
    <row r="27" spans="2:7" ht="29.25" customHeight="1">
      <c r="B27" s="132" t="str">
        <f>IF(D26&gt;=0.01,"補助事業の要件を満たしています","補助事業の要件を満たしていません")</f>
        <v>補助事業の要件を満たしています</v>
      </c>
      <c r="C27" s="132"/>
      <c r="D27" s="132"/>
      <c r="E27" s="132"/>
      <c r="F27" s="119"/>
    </row>
  </sheetData>
  <mergeCells count="18">
    <mergeCell ref="B2:G2"/>
    <mergeCell ref="C20:D20"/>
    <mergeCell ref="E20:F20"/>
    <mergeCell ref="C8:D8"/>
    <mergeCell ref="E8:F8"/>
    <mergeCell ref="C9:D9"/>
    <mergeCell ref="E9:F9"/>
    <mergeCell ref="C10:D10"/>
    <mergeCell ref="E10:F10"/>
    <mergeCell ref="C11:D11"/>
    <mergeCell ref="E11:F11"/>
    <mergeCell ref="B24:C24"/>
    <mergeCell ref="B25:C25"/>
    <mergeCell ref="B26:C26"/>
    <mergeCell ref="D26:E26"/>
    <mergeCell ref="B27:E27"/>
    <mergeCell ref="D24:E24"/>
    <mergeCell ref="D25:E25"/>
  </mergeCells>
  <phoneticPr fontId="1"/>
  <dataValidations count="2">
    <dataValidation type="list" allowBlank="1" showInputMessage="1" showErrorMessage="1" sqref="C5" xr:uid="{00000000-0002-0000-0000-000000000000}">
      <formula1>"住宅(3人以下),住宅(4人以上),事業者"</formula1>
    </dataValidation>
    <dataValidation type="list" allowBlank="1" showInputMessage="1" showErrorMessage="1" sqref="C9:F9" xr:uid="{00000000-0002-0000-0000-000001000000}">
      <formula1>"油給湯器,ガス給湯器,電気温水器,エコキュート"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23"/>
  <sheetViews>
    <sheetView view="pageBreakPreview" zoomScale="120" zoomScaleNormal="110" zoomScaleSheetLayoutView="120" workbookViewId="0">
      <selection activeCell="B1" sqref="B1"/>
    </sheetView>
  </sheetViews>
  <sheetFormatPr defaultColWidth="8.875" defaultRowHeight="16.149999999999999" customHeight="1"/>
  <cols>
    <col min="1" max="1" width="2.5" style="2" customWidth="1"/>
    <col min="2" max="2" width="4.25" style="4" customWidth="1"/>
    <col min="3" max="3" width="18.375" style="2" bestFit="1" customWidth="1"/>
    <col min="4" max="4" width="15.75" style="3" customWidth="1"/>
    <col min="5" max="5" width="4.875" style="2" bestFit="1" customWidth="1"/>
    <col min="6" max="17" width="7.625" style="2" customWidth="1"/>
    <col min="18" max="18" width="8.875" style="2" customWidth="1"/>
    <col min="19" max="19" width="2.5" style="2" customWidth="1"/>
    <col min="20" max="16384" width="8.875" style="2"/>
  </cols>
  <sheetData>
    <row r="1" spans="2:25" ht="15" customHeight="1">
      <c r="B1" s="1" t="s">
        <v>1</v>
      </c>
    </row>
    <row r="2" spans="2:25" ht="15" customHeight="1">
      <c r="C2" s="5"/>
      <c r="E2" s="6" t="s">
        <v>2</v>
      </c>
      <c r="F2" s="7"/>
      <c r="G2" s="7"/>
      <c r="H2" s="7"/>
      <c r="I2" s="7"/>
      <c r="J2" s="7"/>
      <c r="K2" s="104" t="s">
        <v>58</v>
      </c>
      <c r="L2" s="78"/>
      <c r="M2" s="7"/>
      <c r="N2" s="6" t="s">
        <v>59</v>
      </c>
      <c r="O2" s="7"/>
      <c r="P2" s="6"/>
      <c r="R2" s="7"/>
      <c r="T2" s="105"/>
      <c r="U2" s="105"/>
      <c r="V2" s="105"/>
      <c r="W2" s="105"/>
      <c r="X2" s="105"/>
    </row>
    <row r="3" spans="2:25" ht="22.5" customHeight="1">
      <c r="C3" s="5"/>
      <c r="E3" s="86"/>
      <c r="F3" s="142" t="s">
        <v>44</v>
      </c>
      <c r="G3" s="143"/>
      <c r="H3" s="144" t="s">
        <v>3</v>
      </c>
      <c r="I3" s="145"/>
      <c r="J3" s="7"/>
      <c r="K3" s="34" t="s">
        <v>45</v>
      </c>
      <c r="L3" s="70">
        <f>計算シート!C12</f>
        <v>0.85</v>
      </c>
      <c r="M3" s="63"/>
      <c r="N3" s="79"/>
      <c r="O3" s="80" t="s">
        <v>70</v>
      </c>
      <c r="P3" s="80" t="s">
        <v>71</v>
      </c>
      <c r="Q3" s="113" t="s">
        <v>64</v>
      </c>
      <c r="R3" s="114" t="s">
        <v>63</v>
      </c>
      <c r="U3" s="105"/>
      <c r="V3" s="105"/>
      <c r="W3" s="105"/>
      <c r="X3" s="105"/>
      <c r="Y3" s="105"/>
    </row>
    <row r="4" spans="2:25" ht="22.5" customHeight="1">
      <c r="C4" s="5"/>
      <c r="E4" s="81" t="s">
        <v>79</v>
      </c>
      <c r="F4" s="82">
        <v>36.700000000000003</v>
      </c>
      <c r="G4" s="83" t="s">
        <v>4</v>
      </c>
      <c r="H4" s="84">
        <v>2.5</v>
      </c>
      <c r="I4" s="85" t="s">
        <v>5</v>
      </c>
      <c r="J4" s="7"/>
      <c r="K4" s="73" t="s">
        <v>46</v>
      </c>
      <c r="L4" s="71">
        <f>計算シート!E12</f>
        <v>3.5</v>
      </c>
      <c r="M4" s="64"/>
      <c r="N4" s="79" t="s">
        <v>7</v>
      </c>
      <c r="O4" s="74">
        <f>26.515+1.284</f>
        <v>27.798999999999999</v>
      </c>
      <c r="P4" s="75">
        <f>43.473+3.08</f>
        <v>46.552999999999997</v>
      </c>
      <c r="Q4" s="75">
        <f>P4*10</f>
        <v>465.53</v>
      </c>
      <c r="R4" s="75">
        <f>IF(計算シート!C5=O3,O4,IF(計算シート!C5=P3,P4,Q4))</f>
        <v>27.798999999999999</v>
      </c>
      <c r="U4" s="105"/>
      <c r="V4" s="105"/>
      <c r="W4" s="105"/>
      <c r="X4" s="105"/>
      <c r="Y4" s="105"/>
    </row>
    <row r="5" spans="2:25" ht="22.5" customHeight="1">
      <c r="C5" s="5"/>
      <c r="E5" s="76" t="s">
        <v>80</v>
      </c>
      <c r="F5" s="45">
        <f>ROUND(50.1/0.458,2)</f>
        <v>109.39</v>
      </c>
      <c r="G5" s="8" t="s">
        <v>42</v>
      </c>
      <c r="H5" s="46">
        <f>ROUND(2.99/0.458,2)</f>
        <v>6.53</v>
      </c>
      <c r="I5" s="9" t="s">
        <v>43</v>
      </c>
      <c r="J5" s="7"/>
      <c r="K5" s="66"/>
      <c r="L5" s="67"/>
      <c r="M5" s="65"/>
      <c r="N5" s="79" t="s">
        <v>11</v>
      </c>
      <c r="O5" s="74">
        <f>18.445+0.776</f>
        <v>19.221</v>
      </c>
      <c r="P5" s="75">
        <f>30.242+1.861</f>
        <v>32.103000000000002</v>
      </c>
      <c r="Q5" s="75">
        <f>P5*10</f>
        <v>321.03000000000003</v>
      </c>
      <c r="R5" s="75">
        <f>IF(計算シート!C5=O3,O5,IF(計算シート!C5=P3,P5,Q5))</f>
        <v>19.221</v>
      </c>
      <c r="U5" s="105"/>
      <c r="V5" s="105"/>
      <c r="W5" s="105"/>
      <c r="X5" s="105"/>
      <c r="Y5" s="105"/>
    </row>
    <row r="6" spans="2:25" ht="22.5" customHeight="1">
      <c r="C6" s="5"/>
      <c r="E6" s="77" t="s">
        <v>8</v>
      </c>
      <c r="F6" s="47">
        <v>3.6</v>
      </c>
      <c r="G6" s="10" t="s">
        <v>9</v>
      </c>
      <c r="H6" s="48">
        <v>0.37</v>
      </c>
      <c r="I6" s="11" t="s">
        <v>10</v>
      </c>
      <c r="J6" s="7"/>
      <c r="K6" s="68"/>
      <c r="L6" s="69"/>
      <c r="M6" s="65"/>
      <c r="N6" s="79" t="s">
        <v>6</v>
      </c>
      <c r="O6" s="74">
        <f>35.737+1.734</f>
        <v>37.471000000000004</v>
      </c>
      <c r="P6" s="75">
        <f>58.594+4.12</f>
        <v>62.713999999999999</v>
      </c>
      <c r="Q6" s="75">
        <f>P6*10</f>
        <v>627.14</v>
      </c>
      <c r="R6" s="75">
        <f>IF(計算シート!C5=O3,O6,IF(計算シート!C5=P3,P6,Q6))</f>
        <v>37.471000000000004</v>
      </c>
      <c r="U6" s="105"/>
      <c r="V6" s="105"/>
      <c r="W6" s="105"/>
      <c r="X6" s="105"/>
      <c r="Y6" s="105"/>
    </row>
    <row r="7" spans="2:25" ht="15" customHeight="1">
      <c r="C7" s="5"/>
      <c r="E7" s="3"/>
      <c r="F7" s="3"/>
      <c r="G7" s="3"/>
      <c r="H7" s="3"/>
      <c r="I7" s="3"/>
      <c r="J7" s="3"/>
      <c r="K7" s="49"/>
      <c r="L7" s="49"/>
    </row>
    <row r="8" spans="2:25" ht="15" customHeight="1">
      <c r="B8" s="12" t="s">
        <v>12</v>
      </c>
      <c r="C8" s="13"/>
    </row>
    <row r="9" spans="2:25" ht="22.5" customHeight="1">
      <c r="B9" s="14"/>
      <c r="C9" s="15"/>
      <c r="D9" s="16"/>
      <c r="E9" s="14" t="s">
        <v>13</v>
      </c>
      <c r="F9" s="17" t="s">
        <v>14</v>
      </c>
      <c r="G9" s="18" t="s">
        <v>15</v>
      </c>
      <c r="H9" s="18" t="s">
        <v>16</v>
      </c>
      <c r="I9" s="18" t="s">
        <v>17</v>
      </c>
      <c r="J9" s="18" t="s">
        <v>18</v>
      </c>
      <c r="K9" s="18" t="s">
        <v>19</v>
      </c>
      <c r="L9" s="18" t="s">
        <v>20</v>
      </c>
      <c r="M9" s="18" t="s">
        <v>21</v>
      </c>
      <c r="N9" s="18" t="s">
        <v>22</v>
      </c>
      <c r="O9" s="18" t="s">
        <v>23</v>
      </c>
      <c r="P9" s="18" t="s">
        <v>24</v>
      </c>
      <c r="Q9" s="19" t="s">
        <v>25</v>
      </c>
      <c r="R9" s="20" t="s">
        <v>26</v>
      </c>
    </row>
    <row r="10" spans="2:25" ht="22.5" customHeight="1">
      <c r="B10" s="14" t="s">
        <v>27</v>
      </c>
      <c r="C10" s="21" t="s">
        <v>28</v>
      </c>
      <c r="D10" s="22"/>
      <c r="E10" s="23" t="s">
        <v>29</v>
      </c>
      <c r="F10" s="88">
        <v>30</v>
      </c>
      <c r="G10" s="89">
        <v>31</v>
      </c>
      <c r="H10" s="89">
        <v>30</v>
      </c>
      <c r="I10" s="89">
        <v>31</v>
      </c>
      <c r="J10" s="89">
        <v>31</v>
      </c>
      <c r="K10" s="89">
        <v>30</v>
      </c>
      <c r="L10" s="89">
        <v>31</v>
      </c>
      <c r="M10" s="89">
        <v>30</v>
      </c>
      <c r="N10" s="89">
        <v>31</v>
      </c>
      <c r="O10" s="89">
        <v>31</v>
      </c>
      <c r="P10" s="89">
        <v>28</v>
      </c>
      <c r="Q10" s="90">
        <v>31</v>
      </c>
      <c r="R10" s="91">
        <f>SUM(F10:Q10)</f>
        <v>365</v>
      </c>
    </row>
    <row r="11" spans="2:25" ht="22.5" customHeight="1">
      <c r="B11" s="14" t="s">
        <v>30</v>
      </c>
      <c r="C11" s="24" t="s">
        <v>31</v>
      </c>
      <c r="D11" s="22" t="s">
        <v>32</v>
      </c>
      <c r="E11" s="14" t="s">
        <v>33</v>
      </c>
      <c r="F11" s="92">
        <f>$R$4*F10</f>
        <v>833.97</v>
      </c>
      <c r="G11" s="93">
        <f>$R$4*G10</f>
        <v>861.76900000000001</v>
      </c>
      <c r="H11" s="93">
        <f>$R$5*H10</f>
        <v>576.63</v>
      </c>
      <c r="I11" s="93">
        <f t="shared" ref="I11:K11" si="0">$R$5*I10</f>
        <v>595.851</v>
      </c>
      <c r="J11" s="93">
        <f t="shared" si="0"/>
        <v>595.851</v>
      </c>
      <c r="K11" s="93">
        <f t="shared" si="0"/>
        <v>576.63</v>
      </c>
      <c r="L11" s="93">
        <f>$R$4*L10</f>
        <v>861.76900000000001</v>
      </c>
      <c r="M11" s="93">
        <f>$R$4*M10</f>
        <v>833.97</v>
      </c>
      <c r="N11" s="93">
        <f>$R$6*N10</f>
        <v>1161.6010000000001</v>
      </c>
      <c r="O11" s="93">
        <f t="shared" ref="O11:Q11" si="1">$R$6*O10</f>
        <v>1161.6010000000001</v>
      </c>
      <c r="P11" s="93">
        <f t="shared" si="1"/>
        <v>1049.1880000000001</v>
      </c>
      <c r="Q11" s="94">
        <f t="shared" si="1"/>
        <v>1161.6010000000001</v>
      </c>
      <c r="R11" s="95">
        <f>SUM(F11:Q11)</f>
        <v>10270.431000000002</v>
      </c>
    </row>
    <row r="12" spans="2:25" ht="15" customHeight="1">
      <c r="B12" s="59"/>
      <c r="C12" s="60"/>
      <c r="D12" s="61"/>
      <c r="E12" s="59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2:25" ht="15" customHeight="1">
      <c r="B13" s="3" t="s">
        <v>51</v>
      </c>
      <c r="C13" s="25"/>
      <c r="D13" s="7"/>
      <c r="E13" s="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2:25" ht="15" customHeight="1">
      <c r="B14" s="12" t="str">
        <f>計算シート!C9</f>
        <v>油給湯器</v>
      </c>
      <c r="C14" s="25"/>
    </row>
    <row r="15" spans="2:25" ht="22.5" customHeight="1">
      <c r="B15" s="17"/>
      <c r="C15" s="32"/>
      <c r="D15" s="33"/>
      <c r="E15" s="34" t="s">
        <v>13</v>
      </c>
      <c r="F15" s="35" t="s">
        <v>14</v>
      </c>
      <c r="G15" s="18" t="s">
        <v>15</v>
      </c>
      <c r="H15" s="18" t="s">
        <v>16</v>
      </c>
      <c r="I15" s="18" t="s">
        <v>17</v>
      </c>
      <c r="J15" s="18" t="s">
        <v>18</v>
      </c>
      <c r="K15" s="18" t="s">
        <v>19</v>
      </c>
      <c r="L15" s="18" t="s">
        <v>20</v>
      </c>
      <c r="M15" s="18" t="s">
        <v>21</v>
      </c>
      <c r="N15" s="18" t="s">
        <v>22</v>
      </c>
      <c r="O15" s="18" t="s">
        <v>23</v>
      </c>
      <c r="P15" s="18" t="s">
        <v>24</v>
      </c>
      <c r="Q15" s="36" t="s">
        <v>25</v>
      </c>
      <c r="R15" s="20" t="s">
        <v>26</v>
      </c>
    </row>
    <row r="16" spans="2:25" ht="22.5" customHeight="1">
      <c r="B16" s="37" t="s">
        <v>34</v>
      </c>
      <c r="C16" s="38" t="s">
        <v>54</v>
      </c>
      <c r="D16" s="39" t="s">
        <v>55</v>
      </c>
      <c r="E16" s="40" t="str">
        <f>IF(計算シート!$C$9="油給湯器","L",IF(計算シート!$C$9="ガス給湯器","㎥","kWh"))</f>
        <v>L</v>
      </c>
      <c r="F16" s="96">
        <f>IF(計算シート!$C$9="油給湯器",ROUND(F11/$L$3/$F$4,0),IF(計算シート!$C$9="ガス給湯器",ROUND(F11/$L$3/$F$5,0),ROUND(F11/$L$3/$F$6,0)))</f>
        <v>27</v>
      </c>
      <c r="G16" s="96">
        <f>IF(計算シート!$C$9="油給湯器",ROUND(G11/$L$3/$F$4,0),IF(計算シート!$C$9="ガス給湯器",ROUND(G11/$L$3/$F$5,0),ROUND(G11/$L$3/$F$6,0)))</f>
        <v>28</v>
      </c>
      <c r="H16" s="96">
        <f>IF(計算シート!$C$9="油給湯器",ROUND(H11/$L$3/$F$4,0),IF(計算シート!$C$9="ガス給湯器",ROUND(H11/$L$3/$F$5,0),ROUND(H11/$L$3/$F$6,0)))</f>
        <v>18</v>
      </c>
      <c r="I16" s="96">
        <f>IF(計算シート!$C$9="油給湯器",ROUND(I11/$L$3/$F$4,0),IF(計算シート!$C$9="ガス給湯器",ROUND(I11/$L$3/$F$5,0),ROUND(I11/$L$3/$F$6,0)))</f>
        <v>19</v>
      </c>
      <c r="J16" s="96">
        <f>IF(計算シート!$C$9="油給湯器",ROUND(J11/$L$3/$F$4,0),IF(計算シート!$C$9="ガス給湯器",ROUND(J11/$L$3/$F$5,0),ROUND(J11/$L$3/$F$6,0)))</f>
        <v>19</v>
      </c>
      <c r="K16" s="96">
        <f>IF(計算シート!$C$9="油給湯器",ROUND(K11/$L$3/$F$4,0),IF(計算シート!$C$9="ガス給湯器",ROUND(K11/$L$3/$F$5,0),ROUND(K11/$L$3/$F$6,0)))</f>
        <v>18</v>
      </c>
      <c r="L16" s="96">
        <f>IF(計算シート!$C$9="油給湯器",ROUND(L11/$L$3/$F$4,0),IF(計算シート!$C$9="ガス給湯器",ROUND(L11/$L$3/$F$5,0),ROUND(L11/$L$3/$F$6,0)))</f>
        <v>28</v>
      </c>
      <c r="M16" s="96">
        <f>IF(計算シート!$C$9="油給湯器",ROUND(M11/$L$3/$F$4,0),IF(計算シート!$C$9="ガス給湯器",ROUND(M11/$L$3/$F$5,0),ROUND(M11/$L$3/$F$6,0)))</f>
        <v>27</v>
      </c>
      <c r="N16" s="96">
        <f>IF(計算シート!$C$9="油給湯器",ROUND(N11/$L$3/$F$4,0),IF(計算シート!$C$9="ガス給湯器",ROUND(N11/$L$3/$F$5,0),ROUND(N11/$L$3/$F$6,0)))</f>
        <v>37</v>
      </c>
      <c r="O16" s="96">
        <f>IF(計算シート!$C$9="油給湯器",ROUND(O11/$L$3/$F$4,0),IF(計算シート!$C$9="ガス給湯器",ROUND(O11/$L$3/$F$5,0),ROUND(O11/$L$3/$F$6,0)))</f>
        <v>37</v>
      </c>
      <c r="P16" s="96">
        <f>IF(計算シート!$C$9="油給湯器",ROUND(P11/$L$3/$F$4,0),IF(計算シート!$C$9="ガス給湯器",ROUND(P11/$L$3/$F$5,0),ROUND(P11/$L$3/$F$6,0)))</f>
        <v>34</v>
      </c>
      <c r="Q16" s="96">
        <f>IF(計算シート!$C$9="油給湯器",ROUND(Q11/$L$3/$F$4,0),IF(計算シート!$C$9="ガス給湯器",ROUND(Q11/$L$3/$F$5,0),ROUND(Q11/$L$3/$F$6,0)))</f>
        <v>37</v>
      </c>
      <c r="R16" s="97">
        <f t="shared" ref="R16" si="2">SUM(F16:Q16)</f>
        <v>329</v>
      </c>
    </row>
    <row r="17" spans="2:18" ht="22.5" customHeight="1">
      <c r="B17" s="41" t="s">
        <v>36</v>
      </c>
      <c r="C17" s="42" t="s">
        <v>60</v>
      </c>
      <c r="D17" s="43" t="s">
        <v>37</v>
      </c>
      <c r="E17" s="44" t="s">
        <v>38</v>
      </c>
      <c r="F17" s="98">
        <f>IF(計算シート!$C$9="油給湯器",ROUND(F16*$H$4,0),IF(計算シート!$C$9="ガス給湯器",ROUND(F16*$H$5,0),ROUND(詳細試算!F16*$H$6,0)))</f>
        <v>68</v>
      </c>
      <c r="G17" s="98">
        <f>IF(計算シート!$C$9="油給湯器",ROUND(G16*$H$4,0),IF(計算シート!$C$9="ガス給湯器",ROUND(G16*$H$5,0),ROUND(詳細試算!G16*$H$6,0)))</f>
        <v>70</v>
      </c>
      <c r="H17" s="98">
        <f>IF(計算シート!$C$9="油給湯器",ROUND(H16*$H$4,0),IF(計算シート!$C$9="ガス給湯器",ROUND(H16*$H$5,0),ROUND(詳細試算!H16*$H$6,0)))</f>
        <v>45</v>
      </c>
      <c r="I17" s="98">
        <f>IF(計算シート!$C$9="油給湯器",ROUND(I16*$H$4,0),IF(計算シート!$C$9="ガス給湯器",ROUND(I16*$H$5,0),ROUND(詳細試算!I16*$H$6,0)))</f>
        <v>48</v>
      </c>
      <c r="J17" s="98">
        <f>IF(計算シート!$C$9="油給湯器",ROUND(J16*$H$4,0),IF(計算シート!$C$9="ガス給湯器",ROUND(J16*$H$5,0),ROUND(詳細試算!J16*$H$6,0)))</f>
        <v>48</v>
      </c>
      <c r="K17" s="98">
        <f>IF(計算シート!$C$9="油給湯器",ROUND(K16*$H$4,0),IF(計算シート!$C$9="ガス給湯器",ROUND(K16*$H$5,0),ROUND(詳細試算!K16*$H$6,0)))</f>
        <v>45</v>
      </c>
      <c r="L17" s="98">
        <f>IF(計算シート!$C$9="油給湯器",ROUND(L16*$H$4,0),IF(計算シート!$C$9="ガス給湯器",ROUND(L16*$H$5,0),ROUND(詳細試算!L16*$H$6,0)))</f>
        <v>70</v>
      </c>
      <c r="M17" s="98">
        <f>IF(計算シート!$C$9="油給湯器",ROUND(M16*$H$4,0),IF(計算シート!$C$9="ガス給湯器",ROUND(M16*$H$5,0),ROUND(詳細試算!M16*$H$6,0)))</f>
        <v>68</v>
      </c>
      <c r="N17" s="98">
        <f>IF(計算シート!$C$9="油給湯器",ROUND(N16*$H$4,0),IF(計算シート!$C$9="ガス給湯器",ROUND(N16*$H$5,0),ROUND(詳細試算!N16*$H$6,0)))</f>
        <v>93</v>
      </c>
      <c r="O17" s="98">
        <f>IF(計算シート!$C$9="油給湯器",ROUND(O16*$H$4,0),IF(計算シート!$C$9="ガス給湯器",ROUND(O16*$H$5,0),ROUND(詳細試算!O16*$H$6,0)))</f>
        <v>93</v>
      </c>
      <c r="P17" s="98">
        <f>IF(計算シート!$C$9="油給湯器",ROUND(P16*$H$4,0),IF(計算シート!$C$9="ガス給湯器",ROUND(P16*$H$5,0),ROUND(詳細試算!P16*$H$6,0)))</f>
        <v>85</v>
      </c>
      <c r="Q17" s="98">
        <f>IF(計算シート!$C$9="油給湯器",ROUND(Q16*$H$4,0),IF(計算シート!$C$9="ガス給湯器",ROUND(Q16*$H$5,0),ROUND(詳細試算!Q16*$H$6,0)))</f>
        <v>93</v>
      </c>
      <c r="R17" s="99">
        <f>SUM(F17:Q17)</f>
        <v>826</v>
      </c>
    </row>
    <row r="19" spans="2:18" ht="16.149999999999999" customHeight="1">
      <c r="B19" s="3" t="s">
        <v>52</v>
      </c>
    </row>
    <row r="20" spans="2:18" ht="16.149999999999999" customHeight="1">
      <c r="B20" s="12" t="str">
        <f>計算シート!E9</f>
        <v>エコキュート</v>
      </c>
      <c r="C20" s="25"/>
    </row>
    <row r="21" spans="2:18" ht="22.5" customHeight="1">
      <c r="B21" s="14"/>
      <c r="C21" s="24"/>
      <c r="D21" s="16"/>
      <c r="E21" s="14" t="s">
        <v>13</v>
      </c>
      <c r="F21" s="17" t="s">
        <v>14</v>
      </c>
      <c r="G21" s="18" t="s">
        <v>15</v>
      </c>
      <c r="H21" s="18" t="s">
        <v>16</v>
      </c>
      <c r="I21" s="18" t="s">
        <v>17</v>
      </c>
      <c r="J21" s="18" t="s">
        <v>18</v>
      </c>
      <c r="K21" s="18" t="s">
        <v>19</v>
      </c>
      <c r="L21" s="18" t="s">
        <v>20</v>
      </c>
      <c r="M21" s="18" t="s">
        <v>21</v>
      </c>
      <c r="N21" s="18" t="s">
        <v>22</v>
      </c>
      <c r="O21" s="18" t="s">
        <v>23</v>
      </c>
      <c r="P21" s="18" t="s">
        <v>24</v>
      </c>
      <c r="Q21" s="19" t="s">
        <v>25</v>
      </c>
      <c r="R21" s="28" t="s">
        <v>26</v>
      </c>
    </row>
    <row r="22" spans="2:18" ht="22.5" customHeight="1">
      <c r="B22" s="29" t="s">
        <v>39</v>
      </c>
      <c r="C22" s="30" t="s">
        <v>35</v>
      </c>
      <c r="D22" s="31" t="s">
        <v>56</v>
      </c>
      <c r="E22" s="29" t="str">
        <f>IF(計算シート!$E$9="油給湯器","L",IF(計算シート!$E$9="ガス給湯器","㎥","kWh"))</f>
        <v>kWh</v>
      </c>
      <c r="F22" s="100">
        <f>IF(計算シート!$E$9="油給湯器",ROUND(F11/$L$4/$F$4,0),IF(計算シート!$E$9="ガス給湯器",ROUND(F11/$L$4/$F$5,0),ROUND(F11/$L$4/$F$6,0)))</f>
        <v>66</v>
      </c>
      <c r="G22" s="101">
        <f>IF(計算シート!$E$9="油給湯器",ROUND(G11/$L$4/$F$4,0),IF(計算シート!$E$9="ガス給湯器",ROUND(G11/$L$4/$F$5,0),ROUND(G11/$L$4/$F$6,0)))</f>
        <v>68</v>
      </c>
      <c r="H22" s="101">
        <f>IF(計算シート!$E$9="油給湯器",ROUND(H11/$L$4/$F$4,0),IF(計算シート!$E$9="ガス給湯器",ROUND(H11/$L$4/$F$5,0),ROUND(H11/$L$4/$F$6,0)))</f>
        <v>46</v>
      </c>
      <c r="I22" s="101">
        <f>IF(計算シート!$E$9="油給湯器",ROUND(I11/$L$4/$F$4,0),IF(計算シート!$E$9="ガス給湯器",ROUND(I11/$L$4/$F$5,0),ROUND(I11/$L$4/$F$6,0)))</f>
        <v>47</v>
      </c>
      <c r="J22" s="101">
        <f>IF(計算シート!$E$9="油給湯器",ROUND(J11/$L$4/$F$4,0),IF(計算シート!$E$9="ガス給湯器",ROUND(J11/$L$4/$F$5,0),ROUND(J11/$L$4/$F$6,0)))</f>
        <v>47</v>
      </c>
      <c r="K22" s="101">
        <f>IF(計算シート!$E$9="油給湯器",ROUND(K11/$L$4/$F$4,0),IF(計算シート!$E$9="ガス給湯器",ROUND(K11/$L$4/$F$5,0),ROUND(K11/$L$4/$F$6,0)))</f>
        <v>46</v>
      </c>
      <c r="L22" s="101">
        <f>IF(計算シート!$E$9="油給湯器",ROUND(L11/$L$4/$F$4,0),IF(計算シート!$E$9="ガス給湯器",ROUND(L11/$L$4/$F$5,0),ROUND(L11/$L$4/$F$6,0)))</f>
        <v>68</v>
      </c>
      <c r="M22" s="101">
        <f>IF(計算シート!$E$9="油給湯器",ROUND(M11/$L$4/$F$4,0),IF(計算シート!$E$9="ガス給湯器",ROUND(M11/$L$4/$F$5,0),ROUND(M11/$L$4/$F$6,0)))</f>
        <v>66</v>
      </c>
      <c r="N22" s="101">
        <f>IF(計算シート!$E$9="油給湯器",ROUND(N11/$L$4/$F$4,0),IF(計算シート!$E$9="ガス給湯器",ROUND(N11/$L$4/$F$5,0),ROUND(N11/$L$4/$F$6,0)))</f>
        <v>92</v>
      </c>
      <c r="O22" s="101">
        <f>IF(計算シート!$E$9="油給湯器",ROUND(O11/$L$4/$F$4,0),IF(計算シート!$E$9="ガス給湯器",ROUND(O11/$L$4/$F$5,0),ROUND(O11/$L$4/$F$6,0)))</f>
        <v>92</v>
      </c>
      <c r="P22" s="101">
        <f>IF(計算シート!$E$9="油給湯器",ROUND(P11/$L$4/$F$4,0),IF(計算シート!$E$9="ガス給湯器",ROUND(P11/$L$4/$F$5,0),ROUND(P11/$L$4/$F$6,0)))</f>
        <v>83</v>
      </c>
      <c r="Q22" s="102">
        <f>IF(計算シート!$E$9="油給湯器",ROUND(Q11/$L$4/$F$4,0),IF(計算シート!$E$9="ガス給湯器",ROUND(Q11/$L$4/$F$5,0),ROUND(Q11/$L$4/$F$6,0)))</f>
        <v>92</v>
      </c>
      <c r="R22" s="103">
        <f t="shared" ref="R22:R23" si="3">SUM(F22:Q22)</f>
        <v>813</v>
      </c>
    </row>
    <row r="23" spans="2:18" ht="22.5" customHeight="1">
      <c r="B23" s="106" t="s">
        <v>40</v>
      </c>
      <c r="C23" s="107" t="s">
        <v>61</v>
      </c>
      <c r="D23" s="108" t="s">
        <v>41</v>
      </c>
      <c r="E23" s="106" t="s">
        <v>38</v>
      </c>
      <c r="F23" s="109">
        <f>IF(計算シート!$E$9="油給湯器",ROUND(F22*$H$4,0),IF(計算シート!$E$9="ガス給湯器",ROUND(F22*$H$5,0),ROUND(詳細試算!F22*$H$6,0)))</f>
        <v>24</v>
      </c>
      <c r="G23" s="110">
        <f>IF(計算シート!$E$9="油給湯器",ROUND(G22*$H$4,0),IF(計算シート!$E$9="ガス給湯器",ROUND(G22*$H$5,0),ROUND(詳細試算!G22*$H$6,0)))</f>
        <v>25</v>
      </c>
      <c r="H23" s="110">
        <f>IF(計算シート!$E$9="油給湯器",ROUND(H22*$H$4,0),IF(計算シート!$E$9="ガス給湯器",ROUND(H22*$H$5,0),ROUND(詳細試算!H22*$H$6,0)))</f>
        <v>17</v>
      </c>
      <c r="I23" s="110">
        <f>IF(計算シート!$E$9="油給湯器",ROUND(I22*$H$4,0),IF(計算シート!$E$9="ガス給湯器",ROUND(I22*$H$5,0),ROUND(詳細試算!I22*$H$6,0)))</f>
        <v>17</v>
      </c>
      <c r="J23" s="110">
        <f>IF(計算シート!$E$9="油給湯器",ROUND(J22*$H$4,0),IF(計算シート!$E$9="ガス給湯器",ROUND(J22*$H$5,0),ROUND(詳細試算!J22*$H$6,0)))</f>
        <v>17</v>
      </c>
      <c r="K23" s="110">
        <f>IF(計算シート!$E$9="油給湯器",ROUND(K22*$H$4,0),IF(計算シート!$E$9="ガス給湯器",ROUND(K22*$H$5,0),ROUND(詳細試算!K22*$H$6,0)))</f>
        <v>17</v>
      </c>
      <c r="L23" s="110">
        <f>IF(計算シート!$E$9="油給湯器",ROUND(L22*$H$4,0),IF(計算シート!$E$9="ガス給湯器",ROUND(L22*$H$5,0),ROUND(詳細試算!L22*$H$6,0)))</f>
        <v>25</v>
      </c>
      <c r="M23" s="110">
        <f>IF(計算シート!$E$9="油給湯器",ROUND(M22*$H$4,0),IF(計算シート!$E$9="ガス給湯器",ROUND(M22*$H$5,0),ROUND(詳細試算!M22*$H$6,0)))</f>
        <v>24</v>
      </c>
      <c r="N23" s="110">
        <f>IF(計算シート!$E$9="油給湯器",ROUND(N22*$H$4,0),IF(計算シート!$E$9="ガス給湯器",ROUND(N22*$H$5,0),ROUND(詳細試算!N22*$H$6,0)))</f>
        <v>34</v>
      </c>
      <c r="O23" s="110">
        <f>IF(計算シート!$E$9="油給湯器",ROUND(O22*$H$4,0),IF(計算シート!$E$9="ガス給湯器",ROUND(O22*$H$5,0),ROUND(詳細試算!O22*$H$6,0)))</f>
        <v>34</v>
      </c>
      <c r="P23" s="110">
        <f>IF(計算シート!$E$9="油給湯器",ROUND(P22*$H$4,0),IF(計算シート!$E$9="ガス給湯器",ROUND(P22*$H$5,0),ROUND(詳細試算!P22*$H$6,0)))</f>
        <v>31</v>
      </c>
      <c r="Q23" s="111">
        <f>IF(計算シート!$E$9="油給湯器",ROUND(Q22*$H$4,0),IF(計算シート!$E$9="ガス給湯器",ROUND(Q22*$H$5,0),ROUND(詳細試算!Q22*$H$6,0)))</f>
        <v>34</v>
      </c>
      <c r="R23" s="112">
        <f t="shared" si="3"/>
        <v>299</v>
      </c>
    </row>
  </sheetData>
  <mergeCells count="2">
    <mergeCell ref="F3:G3"/>
    <mergeCell ref="H3:I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8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計算シート</vt:lpstr>
      <vt:lpstr>詳細試算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2024-12-11T08:55:37Z</cp:lastPrinted>
  <dcterms:modified xsi:type="dcterms:W3CDTF">2026-03-17T06:40:07Z</dcterms:modified>
</cp:coreProperties>
</file>